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<sst xmlns="http://schemas.openxmlformats.org/spreadsheetml/2006/main" count="1538" uniqueCount="419">
  <si>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</si>
  <si>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</si>
  <si>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</si>
  <si>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</si>
  <si>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</si>
  <si>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</si>
  <si>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</si>
  <si>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</si>
  <si>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</si>
  <si>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</si>
  <si>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</si>
  <si>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</si>
  <si>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</si>
  <si>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</si>
  <si>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</si>
  <si>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</si>
  <si>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</si>
  <si>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</si>
  <si>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</si>
  <si>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</si>
  <si>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</si>
  <si>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</si>
  <si>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</si>
  <si>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</si>
  <si>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</si>
  <si>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</si>
  <si>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</si>
  <si>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</si>
  <si>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</si>
  <si>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</si>
  <si>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</si>
  <si>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</si>
  <si>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</si>
  <si>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</si>
  <si>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</si>
  <si>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</si>
  <si>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</si>
  <si>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</si>
  <si>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</si>
  <si>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</si>
  <si>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</si>
  <si>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</si>
  <si>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</si>
  <si>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</si>
  <si>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</si>
  <si>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</si>
  <si>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</si>
  <si>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</si>
  <si>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</si>
  <si>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</si>
  <si>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</si>
  <si>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</si>
  <si>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</si>
  <si>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</si>
  <si>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</si>
  <si>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</si>
  <si>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</si>
  <si>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</si>
  <si>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</si>
  <si>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</si>
  <si>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</si>
  <si>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</si>
  <si>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</si>
  <si>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</si>
  <si>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</si>
  <si>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</si>
  <si>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</si>
  <si>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</si>
  <si>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</si>
  <si>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</si>
  <si>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</si>
  <si>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</si>
  <si>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</si>
  <si>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</si>
  <si>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</si>
  <si>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</si>
  <si>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</si>
  <si>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</si>
  <si>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</si>
  <si>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</si>
  <si>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</si>
  <si>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</si>
  <si>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</si>
  <si>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</si>
  <si>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</si>
  <si>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</si>
  <si>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</si>
  <si>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</si>
  <si>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</si>
  <si>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</si>
  <si>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</si>
  <si>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</si>
  <si>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</si>
  <si>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</si>
  <si>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</si>
  <si>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</si>
  <si>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</si>
  <si>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</si>
  <si>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</si>
  <si>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</si>
  <si>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</si>
  <si>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</si>
  <si>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</si>
  <si>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</si>
  <si>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</si>
  <si>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</si>
  <si>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</si>
  <si>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</si>
  <si>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</si>
  <si>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</si>
  <si>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</si>
  <si>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</si>
  <si>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</si>
  <si>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</si>
  <si>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</si>
  <si>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</si>
  <si>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</si>
  <si>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</si>
  <si>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</si>
  <si>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</si>
  <si>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</si>
  <si>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</si>
  <si>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</si>
  <si>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</si>
  <si>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</si>
  <si>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</si>
  <si>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</si>
  <si>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</si>
  <si>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</si>
  <si>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</si>
  <si>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</si>
  <si>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</si>
  <si>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</si>
  <si>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</si>
  <si>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</si>
  <si>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</si>
  <si>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</si>
  <si>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</si>
  <si>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</si>
  <si>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</si>
  <si>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</si>
  <si>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</si>
  <si>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</si>
  <si>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</si>
  <si>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</si>
  <si>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</si>
  <si>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</si>
  <si>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</si>
  <si>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</si>
  <si>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</si>
  <si>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</si>
  <si>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</si>
  <si>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</si>
  <si>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</si>
  <si>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</si>
  <si>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</si>
  <si>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</si>
  <si>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</si>
  <si>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</si>
  <si>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</si>
  <si>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</si>
  <si>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</si>
  <si>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</si>
  <si>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</si>
  <si>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</si>
  <si>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</si>
  <si>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</si>
  <si>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</si>
  <si>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</si>
  <si>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</si>
  <si>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</si>
  <si>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</si>
  <si>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</si>
  <si>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</si>
  <si>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</si>
  <si>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</si>
  <si>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</si>
  <si>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</si>
  <si>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</si>
  <si>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</si>
  <si>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</si>
  <si>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</si>
  <si>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</si>
  <si>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</si>
  <si>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</si>
  <si>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</si>
  <si>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</si>
  <si>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</si>
  <si>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</si>
  <si>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</si>
  <si>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</si>
  <si>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</si>
  <si>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</si>
  <si>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</si>
  <si>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</si>
  <si>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</si>
  <si>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</si>
  <si>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</si>
  <si>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</si>
  <si>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</si>
  <si>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</si>
  <si>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</si>
  <si>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</si>
  <si>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</si>
  <si>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</si>
  <si>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</si>
  <si>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</si>
  <si>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</si>
  <si>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</si>
  <si>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</si>
  <si>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</si>
  <si>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</si>
  <si>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</si>
  <si>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</si>
  <si>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</si>
  <si>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</si>
  <si>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</si>
  <si>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</si>
  <si>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</si>
  <si>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</si>
  <si>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</si>
  <si>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</si>
  <si>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</si>
  <si>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</si>
  <si>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</si>
  <si>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</si>
  <si>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</si>
  <si>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</si>
  <si>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</si>
  <si>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</si>
  <si>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</si>
  <si>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</si>
  <si>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</si>
  <si>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</si>
  <si>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</si>
  <si>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</si>
  <si>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</si>
  <si>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</si>
  <si>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</si>
  <si>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</si>
  <si>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</si>
  <si>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</si>
  <si>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</si>
  <si>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</si>
  <si>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</si>
  <si>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</si>
  <si>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</si>
  <si>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</si>
  <si>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</si>
  <si>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</si>
  <si>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</si>
  <si>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</si>
  <si>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</si>
  <si>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</si>
  <si>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</si>
  <si>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</si>
  <si>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</si>
  <si>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</si>
  <si>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</si>
  <si>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</si>
  <si>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</si>
  <si>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</si>
  <si>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</si>
  <si>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</si>
  <si>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</si>
  <si>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</si>
  <si>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</si>
  <si>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</si>
  <si>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</si>
  <si>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</si>
  <si>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</si>
  <si>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</si>
  <si>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</si>
  <si>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</si>
  <si>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</si>
  <si>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M</t>
  </si>
  <si>
    <t>SOBHA</t>
  </si>
  <si>
    <t>MPHASIS</t>
  </si>
  <si>
    <t>Mphasis</t>
  </si>
  <si>
    <t>ABAN</t>
  </si>
  <si>
    <t>AMTEKAUTO</t>
  </si>
  <si>
    <t>BAJAJHIND</t>
  </si>
  <si>
    <t>BALRAMCHIN</t>
  </si>
  <si>
    <t>BATAINDIA</t>
  </si>
  <si>
    <t>BEML</t>
  </si>
  <si>
    <t>BOMDYEING</t>
  </si>
  <si>
    <t>CROMPGREAV</t>
  </si>
  <si>
    <t>GDL</t>
  </si>
  <si>
    <t>GTL</t>
  </si>
  <si>
    <t>GUJALKALI</t>
  </si>
  <si>
    <t>HCC</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</si>
  <si>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</si>
  <si>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</si>
  <si>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</si>
  <si>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</si>
  <si>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</si>
  <si>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</si>
  <si>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</si>
  <si>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</si>
  <si>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</si>
  <si>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</si>
  <si>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</si>
  <si>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</si>
  <si>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</si>
  <si>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</si>
  <si>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</si>
  <si>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</si>
  <si>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</si>
  <si>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</si>
  <si>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</si>
  <si>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</si>
  <si>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</si>
  <si>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</si>
  <si>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</si>
  <si>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</si>
  <si>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</si>
  <si>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</si>
  <si>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</si>
  <si>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</si>
  <si>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</si>
  <si>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</si>
  <si>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</si>
  <si>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</si>
  <si>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</si>
  <si>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</si>
  <si>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</si>
  <si>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</si>
  <si>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</si>
  <si>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</si>
  <si>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</si>
  <si>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</si>
  <si>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</si>
  <si>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</si>
  <si>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</si>
  <si>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</si>
  <si>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</si>
  <si>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</si>
  <si>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</si>
  <si>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</si>
  <si>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</si>
  <si>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</si>
  <si>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</si>
  <si>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</si>
  <si>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</si>
  <si>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</si>
  <si>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</si>
  <si>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</si>
  <si>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</si>
  <si>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</si>
  <si>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</si>
  <si>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</si>
  <si>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</si>
  <si>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</si>
  <si>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</si>
  <si>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</si>
  <si>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</si>
  <si>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</si>
  <si>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</si>
  <si>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</si>
  <si>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</si>
  <si>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</si>
  <si>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</si>
  <si>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</si>
  <si>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</si>
  <si>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</si>
  <si>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</si>
  <si>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</si>
  <si>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</si>
  <si>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</si>
  <si>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</si>
  <si>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</si>
  <si>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</si>
  <si>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</si>
  <si>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</si>
  <si>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</si>
  <si>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</si>
  <si>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</si>
  <si>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</si>
  <si>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</si>
  <si>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</si>
  <si>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</si>
  <si>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</si>
  <si>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</si>
  <si>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</si>
  <si>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</si>
  <si>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</si>
  <si>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</si>
  <si>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</si>
  <si>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</si>
  <si>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</si>
  <si>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</si>
  <si>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</si>
  <si>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CHENNPETRO</t>
  </si>
  <si>
    <t>PFC</t>
  </si>
  <si>
    <t>May</t>
  </si>
  <si>
    <t>ZEEL</t>
  </si>
  <si>
    <t>Indianb</t>
  </si>
  <si>
    <t>INDIANB</t>
  </si>
  <si>
    <t>IDEA</t>
  </si>
  <si>
    <t>-</t>
  </si>
  <si>
    <t>Jun</t>
  </si>
  <si>
    <t>14/05/2007</t>
  </si>
  <si>
    <t>AGM/DIV-RS.10/- PER SH</t>
  </si>
  <si>
    <t>17/05/2007</t>
  </si>
  <si>
    <t>AGM/DIVIDEND-45%</t>
  </si>
  <si>
    <t>HINDUJATMT</t>
  </si>
  <si>
    <t>23/05/2007</t>
  </si>
  <si>
    <t>AGM</t>
  </si>
  <si>
    <t>30/05/2007</t>
  </si>
  <si>
    <t>AGM/DIV-RS.3.50 PER SH</t>
  </si>
  <si>
    <t>Jul</t>
  </si>
  <si>
    <t>HDFC BANK</t>
  </si>
  <si>
    <t>AGM/DIV-RS.7 PER SH</t>
  </si>
  <si>
    <t>AGM/DIV-RS.10 PER SH</t>
  </si>
  <si>
    <t>31/05/2007</t>
  </si>
  <si>
    <t>BONUS 1:1</t>
  </si>
  <si>
    <t>25/05/2007</t>
  </si>
  <si>
    <t>AGM/DIV-RE 0.75 PER SH</t>
  </si>
  <si>
    <t>Derivatives Info Kit for 8 MAY, 2007</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</si>
</sst>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9">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9"/>
      <name val="Trebuchet MS"/>
      <family val="2"/>
    </font>
    <font>
      <b/>
      <sz val="10"/>
      <name val="Arial"/>
      <family val="0"/>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40">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9" fontId="12" fillId="0" borderId="24" xfId="22" applyFont="1" applyFill="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1" fontId="12" fillId="0" borderId="20" xfId="0" applyNumberFormat="1" applyFont="1" applyFill="1" applyBorder="1" applyAlignment="1">
      <alignment wrapText="1"/>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4" fontId="0" fillId="0" borderId="0" xfId="0" applyNumberFormat="1" applyAlignment="1">
      <alignment/>
    </xf>
    <xf numFmtId="0" fontId="37" fillId="0" borderId="0" xfId="0" applyFont="1" applyAlignment="1">
      <alignment horizontal="left"/>
    </xf>
    <xf numFmtId="0" fontId="38" fillId="0" borderId="0" xfId="0" applyFont="1" applyAlignment="1">
      <alignment horizontal="left"/>
    </xf>
    <xf numFmtId="0" fontId="38" fillId="0" borderId="0" xfId="0" applyFont="1" applyAlignment="1">
      <alignment horizontal="center"/>
    </xf>
    <xf numFmtId="0" fontId="38" fillId="0" borderId="0" xfId="0" applyFont="1" applyAlignment="1">
      <alignment horizontal="left"/>
    </xf>
    <xf numFmtId="1" fontId="12" fillId="0" borderId="0" xfId="0" applyNumberFormat="1" applyFont="1" applyFill="1" applyBorder="1" applyAlignment="1">
      <alignment horizontal="right" wrapText="1"/>
    </xf>
    <xf numFmtId="1" fontId="0" fillId="0" borderId="0" xfId="0" applyNumberFormat="1" applyAlignment="1">
      <alignment/>
    </xf>
    <xf numFmtId="0" fontId="38" fillId="0" borderId="0" xfId="0" applyFont="1" applyAlignment="1">
      <alignment/>
    </xf>
    <xf numFmtId="14" fontId="38" fillId="0" borderId="0" xfId="0" applyNumberFormat="1" applyFont="1" applyAlignment="1">
      <alignment horizontal="center"/>
    </xf>
    <xf numFmtId="9" fontId="18" fillId="2" borderId="6" xfId="22" applyFont="1" applyFill="1" applyBorder="1" applyAlignment="1">
      <alignment horizontal="center"/>
    </xf>
    <xf numFmtId="0" fontId="18" fillId="2" borderId="5" xfId="0" applyFont="1" applyFill="1" applyBorder="1" applyAlignment="1">
      <alignment horizontal="center"/>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6"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7"/>
  <sheetViews>
    <sheetView tabSelected="1" workbookViewId="0" topLeftCell="A1">
      <pane xSplit="1" ySplit="3" topLeftCell="B153" activePane="bottomRight" state="frozen"/>
      <selection pane="topLeft" activeCell="E255" sqref="E255"/>
      <selection pane="topRight" activeCell="E255" sqref="E255"/>
      <selection pane="bottomLeft" activeCell="E255" sqref="E255"/>
      <selection pane="bottomRight" activeCell="J239" sqref="J239"/>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3" t="s">
        <v>418</v>
      </c>
      <c r="B1" s="394"/>
      <c r="C1" s="394"/>
      <c r="D1" s="394"/>
      <c r="E1" s="394"/>
      <c r="F1" s="394"/>
      <c r="G1" s="394"/>
      <c r="H1" s="394"/>
      <c r="I1" s="394"/>
      <c r="J1" s="394"/>
      <c r="K1" s="394"/>
    </row>
    <row r="2" spans="1:11" ht="15.75" thickBot="1">
      <c r="A2" s="27"/>
      <c r="B2" s="102"/>
      <c r="C2" s="28"/>
      <c r="D2" s="390" t="s">
        <v>100</v>
      </c>
      <c r="E2" s="392"/>
      <c r="F2" s="392"/>
      <c r="G2" s="387" t="s">
        <v>103</v>
      </c>
      <c r="H2" s="388"/>
      <c r="I2" s="389"/>
      <c r="J2" s="390" t="s">
        <v>52</v>
      </c>
      <c r="K2" s="391"/>
    </row>
    <row r="3" spans="1:11" ht="28.5" thickBot="1">
      <c r="A3" s="200" t="s">
        <v>12</v>
      </c>
      <c r="B3" s="101" t="s">
        <v>101</v>
      </c>
      <c r="C3" s="49" t="s">
        <v>99</v>
      </c>
      <c r="D3" s="33" t="s">
        <v>69</v>
      </c>
      <c r="E3" s="48" t="s">
        <v>20</v>
      </c>
      <c r="F3" s="47" t="s">
        <v>59</v>
      </c>
      <c r="G3" s="88" t="s">
        <v>104</v>
      </c>
      <c r="H3" s="37" t="s">
        <v>105</v>
      </c>
      <c r="I3" s="106" t="s">
        <v>102</v>
      </c>
      <c r="J3" s="156" t="s">
        <v>42</v>
      </c>
      <c r="K3" s="158" t="s">
        <v>58</v>
      </c>
    </row>
    <row r="4" spans="1:11" ht="15">
      <c r="A4" s="29" t="s">
        <v>182</v>
      </c>
      <c r="B4" s="286">
        <f>Margins!B4</f>
        <v>50</v>
      </c>
      <c r="C4" s="286">
        <f>Volume!J4</f>
        <v>5537</v>
      </c>
      <c r="D4" s="180">
        <f>Volume!M4</f>
        <v>-1.3135615876806783</v>
      </c>
      <c r="E4" s="181">
        <f>Volume!C4*100</f>
        <v>28.000000000000004</v>
      </c>
      <c r="F4" s="371">
        <f>'Open Int.'!D4*100</f>
        <v>-2</v>
      </c>
      <c r="G4" s="372">
        <f>'Open Int.'!R4</f>
        <v>70.26453</v>
      </c>
      <c r="H4" s="372">
        <f>'Open Int.'!Z4</f>
        <v>-2.674570000000003</v>
      </c>
      <c r="I4" s="373">
        <f>'Open Int.'!O4</f>
        <v>0.9988179669030733</v>
      </c>
      <c r="J4" s="183">
        <f>IF(Volume!D4=0,0,Volume!F4/Volume!D4)</f>
        <v>0</v>
      </c>
      <c r="K4" s="186">
        <f>IF('Open Int.'!E4=0,0,'Open Int.'!H4/'Open Int.'!E4)</f>
        <v>0</v>
      </c>
    </row>
    <row r="5" spans="1:11" ht="15">
      <c r="A5" s="201" t="s">
        <v>74</v>
      </c>
      <c r="B5" s="287">
        <f>Margins!B5</f>
        <v>50</v>
      </c>
      <c r="C5" s="287">
        <f>Volume!J5</f>
        <v>5297.65</v>
      </c>
      <c r="D5" s="182">
        <f>Volume!M5</f>
        <v>-1.5352446447655845</v>
      </c>
      <c r="E5" s="175">
        <f>Volume!C5*100</f>
        <v>111.00000000000001</v>
      </c>
      <c r="F5" s="347">
        <f>'Open Int.'!D5*100</f>
        <v>-7.000000000000001</v>
      </c>
      <c r="G5" s="176">
        <f>'Open Int.'!R5</f>
        <v>14.17121375</v>
      </c>
      <c r="H5" s="176">
        <f>'Open Int.'!Z5</f>
        <v>-1.2970050000000004</v>
      </c>
      <c r="I5" s="171">
        <f>'Open Int.'!O5</f>
        <v>0.9906542056074766</v>
      </c>
      <c r="J5" s="185">
        <f>IF(Volume!D5=0,0,Volume!F5/Volume!D5)</f>
        <v>0</v>
      </c>
      <c r="K5" s="187">
        <f>IF('Open Int.'!E5=0,0,'Open Int.'!H5/'Open Int.'!E5)</f>
        <v>0</v>
      </c>
    </row>
    <row r="6" spans="1:11" ht="15">
      <c r="A6" s="201" t="s">
        <v>9</v>
      </c>
      <c r="B6" s="287">
        <f>Margins!B6</f>
        <v>50</v>
      </c>
      <c r="C6" s="287">
        <f>Volume!J6</f>
        <v>4077</v>
      </c>
      <c r="D6" s="182">
        <f>Volume!M6</f>
        <v>-0.8306678180071182</v>
      </c>
      <c r="E6" s="175">
        <f>Volume!C6*100</f>
        <v>39</v>
      </c>
      <c r="F6" s="347">
        <f>'Open Int.'!D6*100</f>
        <v>1</v>
      </c>
      <c r="G6" s="176">
        <f>'Open Int.'!R6</f>
        <v>24179.62698</v>
      </c>
      <c r="H6" s="176">
        <f>'Open Int.'!Z6</f>
        <v>189.11393375000262</v>
      </c>
      <c r="I6" s="171">
        <f>'Open Int.'!O6</f>
        <v>0.947630481187845</v>
      </c>
      <c r="J6" s="185">
        <f>IF(Volume!D6=0,0,Volume!F6/Volume!D6)</f>
        <v>0.7929601620682114</v>
      </c>
      <c r="K6" s="187">
        <f>IF('Open Int.'!E6=0,0,'Open Int.'!H6/'Open Int.'!E6)</f>
        <v>1.1783305903700891</v>
      </c>
    </row>
    <row r="7" spans="1:11" ht="15">
      <c r="A7" s="201" t="s">
        <v>279</v>
      </c>
      <c r="B7" s="287">
        <f>Margins!B7</f>
        <v>200</v>
      </c>
      <c r="C7" s="287">
        <f>Volume!J7</f>
        <v>2442.6</v>
      </c>
      <c r="D7" s="182">
        <f>Volume!M7</f>
        <v>-2.652292609050881</v>
      </c>
      <c r="E7" s="175">
        <f>Volume!C7*100</f>
        <v>-30</v>
      </c>
      <c r="F7" s="347">
        <f>'Open Int.'!D7*100</f>
        <v>2</v>
      </c>
      <c r="G7" s="176">
        <f>'Open Int.'!R7</f>
        <v>128.773872</v>
      </c>
      <c r="H7" s="176">
        <f>'Open Int.'!Z7</f>
        <v>-0.2968039999999803</v>
      </c>
      <c r="I7" s="171">
        <f>'Open Int.'!O7</f>
        <v>0.9943095599393019</v>
      </c>
      <c r="J7" s="185">
        <f>IF(Volume!D7=0,0,Volume!F7/Volume!D7)</f>
        <v>0</v>
      </c>
      <c r="K7" s="187">
        <f>IF('Open Int.'!E7=0,0,'Open Int.'!H7/'Open Int.'!E7)</f>
        <v>0</v>
      </c>
    </row>
    <row r="8" spans="1:11" ht="15">
      <c r="A8" s="201" t="s">
        <v>134</v>
      </c>
      <c r="B8" s="287">
        <f>Margins!B8</f>
        <v>100</v>
      </c>
      <c r="C8" s="287">
        <f>Volume!J8</f>
        <v>4202.9</v>
      </c>
      <c r="D8" s="182">
        <f>Volume!M8</f>
        <v>0.04641807210273434</v>
      </c>
      <c r="E8" s="175">
        <f>Volume!C8*100</f>
        <v>-45</v>
      </c>
      <c r="F8" s="347">
        <f>'Open Int.'!D8*100</f>
        <v>-5</v>
      </c>
      <c r="G8" s="176">
        <f>'Open Int.'!R8</f>
        <v>102.718876</v>
      </c>
      <c r="H8" s="176">
        <f>'Open Int.'!Z8</f>
        <v>-5.791662500000001</v>
      </c>
      <c r="I8" s="171">
        <f>'Open Int.'!O8</f>
        <v>0.9967266775777414</v>
      </c>
      <c r="J8" s="185">
        <f>IF(Volume!D8=0,0,Volume!F8/Volume!D8)</f>
        <v>0</v>
      </c>
      <c r="K8" s="187">
        <f>IF('Open Int.'!E8=0,0,'Open Int.'!H8/'Open Int.'!E8)</f>
        <v>0</v>
      </c>
    </row>
    <row r="9" spans="1:11" ht="15">
      <c r="A9" s="201" t="s">
        <v>0</v>
      </c>
      <c r="B9" s="287">
        <f>Margins!B9</f>
        <v>375</v>
      </c>
      <c r="C9" s="287">
        <f>Volume!J9</f>
        <v>886.05</v>
      </c>
      <c r="D9" s="182">
        <f>Volume!M9</f>
        <v>2.760220353725712</v>
      </c>
      <c r="E9" s="175">
        <f>Volume!C9*100</f>
        <v>317</v>
      </c>
      <c r="F9" s="347">
        <f>'Open Int.'!D9*100</f>
        <v>-22</v>
      </c>
      <c r="G9" s="176">
        <f>'Open Int.'!R9</f>
        <v>184.641744375</v>
      </c>
      <c r="H9" s="176">
        <f>'Open Int.'!Z9</f>
        <v>-36.816389999999984</v>
      </c>
      <c r="I9" s="171">
        <f>'Open Int.'!O9</f>
        <v>0.9854237898146482</v>
      </c>
      <c r="J9" s="185">
        <f>IF(Volume!D9=0,0,Volume!F9/Volume!D9)</f>
        <v>0.12857142857142856</v>
      </c>
      <c r="K9" s="187">
        <f>IF('Open Int.'!E9=0,0,'Open Int.'!H9/'Open Int.'!E9)</f>
        <v>0.31329113924050633</v>
      </c>
    </row>
    <row r="10" spans="1:11" ht="15">
      <c r="A10" s="201" t="s">
        <v>135</v>
      </c>
      <c r="B10" s="287">
        <f>Margins!B10</f>
        <v>2450</v>
      </c>
      <c r="C10" s="287">
        <f>Volume!J10</f>
        <v>77.1</v>
      </c>
      <c r="D10" s="182">
        <f>Volume!M10</f>
        <v>-0.9633911368015415</v>
      </c>
      <c r="E10" s="175">
        <f>Volume!C10*100</f>
        <v>-53</v>
      </c>
      <c r="F10" s="347">
        <f>'Open Int.'!D10*100</f>
        <v>-3</v>
      </c>
      <c r="G10" s="176">
        <f>'Open Int.'!R10</f>
        <v>21.741814499999997</v>
      </c>
      <c r="H10" s="176">
        <f>'Open Int.'!Z10</f>
        <v>-0.5357415000000003</v>
      </c>
      <c r="I10" s="171">
        <f>'Open Int.'!O10</f>
        <v>0.9565595134665508</v>
      </c>
      <c r="J10" s="185">
        <f>IF(Volume!D10=0,0,Volume!F10/Volume!D10)</f>
        <v>0</v>
      </c>
      <c r="K10" s="187">
        <f>IF('Open Int.'!E10=0,0,'Open Int.'!H10/'Open Int.'!E10)</f>
        <v>0</v>
      </c>
    </row>
    <row r="11" spans="1:11" ht="15">
      <c r="A11" s="201" t="s">
        <v>174</v>
      </c>
      <c r="B11" s="287">
        <f>Margins!B11</f>
        <v>3350</v>
      </c>
      <c r="C11" s="287">
        <f>Volume!J11</f>
        <v>64.7</v>
      </c>
      <c r="D11" s="182">
        <f>Volume!M11</f>
        <v>-1.820940819423373</v>
      </c>
      <c r="E11" s="175">
        <f>Volume!C11*100</f>
        <v>-22</v>
      </c>
      <c r="F11" s="347">
        <f>'Open Int.'!D11*100</f>
        <v>2</v>
      </c>
      <c r="G11" s="176">
        <f>'Open Int.'!R11</f>
        <v>52.0838235</v>
      </c>
      <c r="H11" s="176">
        <f>'Open Int.'!Z11</f>
        <v>1.4182559999999924</v>
      </c>
      <c r="I11" s="171">
        <f>'Open Int.'!O11</f>
        <v>0.9958385351643778</v>
      </c>
      <c r="J11" s="185">
        <f>IF(Volume!D11=0,0,Volume!F11/Volume!D11)</f>
        <v>0.04861111111111111</v>
      </c>
      <c r="K11" s="187">
        <f>IF('Open Int.'!E11=0,0,'Open Int.'!H11/'Open Int.'!E11)</f>
        <v>0.026595744680851064</v>
      </c>
    </row>
    <row r="12" spans="1:11" ht="15">
      <c r="A12" s="201" t="s">
        <v>280</v>
      </c>
      <c r="B12" s="287">
        <f>Margins!B12</f>
        <v>600</v>
      </c>
      <c r="C12" s="287">
        <f>Volume!J12</f>
        <v>387</v>
      </c>
      <c r="D12" s="182">
        <f>Volume!M12</f>
        <v>0.14232112821840118</v>
      </c>
      <c r="E12" s="175">
        <f>Volume!C12*100</f>
        <v>81</v>
      </c>
      <c r="F12" s="347">
        <f>'Open Int.'!D12*100</f>
        <v>4</v>
      </c>
      <c r="G12" s="176">
        <f>'Open Int.'!R12</f>
        <v>42.42294</v>
      </c>
      <c r="H12" s="176">
        <f>'Open Int.'!Z12</f>
        <v>1.637006999999997</v>
      </c>
      <c r="I12" s="171">
        <f>'Open Int.'!O12</f>
        <v>0.9928845101258894</v>
      </c>
      <c r="J12" s="185">
        <f>IF(Volume!D12=0,0,Volume!F12/Volume!D12)</f>
        <v>0</v>
      </c>
      <c r="K12" s="187">
        <f>IF('Open Int.'!E12=0,0,'Open Int.'!H12/'Open Int.'!E12)</f>
        <v>0</v>
      </c>
    </row>
    <row r="13" spans="1:11" ht="15">
      <c r="A13" s="201" t="s">
        <v>75</v>
      </c>
      <c r="B13" s="287">
        <f>Margins!B13</f>
        <v>2300</v>
      </c>
      <c r="C13" s="287">
        <f>Volume!J13</f>
        <v>80.75</v>
      </c>
      <c r="D13" s="182">
        <f>Volume!M13</f>
        <v>-0.30864197530864196</v>
      </c>
      <c r="E13" s="175">
        <f>Volume!C13*100</f>
        <v>14.000000000000002</v>
      </c>
      <c r="F13" s="347">
        <f>'Open Int.'!D13*100</f>
        <v>-1</v>
      </c>
      <c r="G13" s="176">
        <f>'Open Int.'!R13</f>
        <v>21.6369625</v>
      </c>
      <c r="H13" s="176">
        <f>'Open Int.'!Z13</f>
        <v>-0.3464375000000004</v>
      </c>
      <c r="I13" s="171">
        <f>'Open Int.'!O13</f>
        <v>0.9879828326180258</v>
      </c>
      <c r="J13" s="185">
        <f>IF(Volume!D13=0,0,Volume!F13/Volume!D13)</f>
        <v>0</v>
      </c>
      <c r="K13" s="187">
        <f>IF('Open Int.'!E13=0,0,'Open Int.'!H13/'Open Int.'!E13)</f>
        <v>0.03571428571428571</v>
      </c>
    </row>
    <row r="14" spans="1:11" ht="15">
      <c r="A14" s="201" t="s">
        <v>88</v>
      </c>
      <c r="B14" s="287">
        <f>Margins!B14</f>
        <v>4300</v>
      </c>
      <c r="C14" s="287">
        <f>Volume!J14</f>
        <v>45.15</v>
      </c>
      <c r="D14" s="182">
        <f>Volume!M14</f>
        <v>-1.3114754098360688</v>
      </c>
      <c r="E14" s="175">
        <f>Volume!C14*100</f>
        <v>-28.000000000000004</v>
      </c>
      <c r="F14" s="347">
        <f>'Open Int.'!D14*100</f>
        <v>-3</v>
      </c>
      <c r="G14" s="176">
        <f>'Open Int.'!R14</f>
        <v>113.419509</v>
      </c>
      <c r="H14" s="176">
        <f>'Open Int.'!Z14</f>
        <v>-5.559770999999998</v>
      </c>
      <c r="I14" s="171">
        <f>'Open Int.'!O14</f>
        <v>0.9922971585073604</v>
      </c>
      <c r="J14" s="185">
        <f>IF(Volume!D14=0,0,Volume!F14/Volume!D14)</f>
        <v>0.08</v>
      </c>
      <c r="K14" s="187">
        <f>IF('Open Int.'!E14=0,0,'Open Int.'!H14/'Open Int.'!E14)</f>
        <v>0.10135135135135136</v>
      </c>
    </row>
    <row r="15" spans="1:11" ht="15">
      <c r="A15" s="201" t="s">
        <v>136</v>
      </c>
      <c r="B15" s="287">
        <f>Margins!B15</f>
        <v>4775</v>
      </c>
      <c r="C15" s="287">
        <f>Volume!J15</f>
        <v>38.15</v>
      </c>
      <c r="D15" s="182">
        <f>Volume!M15</f>
        <v>-1.6752577319587594</v>
      </c>
      <c r="E15" s="175">
        <f>Volume!C15*100</f>
        <v>-50</v>
      </c>
      <c r="F15" s="347">
        <f>'Open Int.'!D15*100</f>
        <v>1</v>
      </c>
      <c r="G15" s="176">
        <f>'Open Int.'!R15</f>
        <v>116.641049875</v>
      </c>
      <c r="H15" s="176">
        <f>'Open Int.'!Z15</f>
        <v>1.143731874999986</v>
      </c>
      <c r="I15" s="171">
        <f>'Open Int.'!O15</f>
        <v>0.9836014368264876</v>
      </c>
      <c r="J15" s="185">
        <f>IF(Volume!D15=0,0,Volume!F15/Volume!D15)</f>
        <v>0.1906779661016949</v>
      </c>
      <c r="K15" s="187">
        <f>IF('Open Int.'!E15=0,0,'Open Int.'!H15/'Open Int.'!E15)</f>
        <v>0.151268115942029</v>
      </c>
    </row>
    <row r="16" spans="1:11" ht="15">
      <c r="A16" s="201" t="s">
        <v>157</v>
      </c>
      <c r="B16" s="287">
        <f>Margins!B16</f>
        <v>350</v>
      </c>
      <c r="C16" s="287">
        <f>Volume!J16</f>
        <v>683.65</v>
      </c>
      <c r="D16" s="182">
        <f>Volume!M16</f>
        <v>0.5367647058823496</v>
      </c>
      <c r="E16" s="175">
        <f>Volume!C16*100</f>
        <v>192</v>
      </c>
      <c r="F16" s="347">
        <f>'Open Int.'!D16*100</f>
        <v>6</v>
      </c>
      <c r="G16" s="176">
        <f>'Open Int.'!R16</f>
        <v>46.036991</v>
      </c>
      <c r="H16" s="176">
        <f>'Open Int.'!Z16</f>
        <v>2.7447909999999993</v>
      </c>
      <c r="I16" s="171">
        <f>'Open Int.'!O16</f>
        <v>0.998960498960499</v>
      </c>
      <c r="J16" s="185">
        <f>IF(Volume!D16=0,0,Volume!F16/Volume!D16)</f>
        <v>0</v>
      </c>
      <c r="K16" s="187">
        <f>IF('Open Int.'!E16=0,0,'Open Int.'!H16/'Open Int.'!E16)</f>
        <v>0</v>
      </c>
    </row>
    <row r="17" spans="1:11" s="8" customFormat="1" ht="15">
      <c r="A17" s="201" t="s">
        <v>193</v>
      </c>
      <c r="B17" s="287">
        <f>Margins!B17</f>
        <v>100</v>
      </c>
      <c r="C17" s="287">
        <f>Volume!J17</f>
        <v>2534.2</v>
      </c>
      <c r="D17" s="182">
        <f>Volume!M17</f>
        <v>-1.2719870658589358</v>
      </c>
      <c r="E17" s="175">
        <f>Volume!C17*100</f>
        <v>-7.000000000000001</v>
      </c>
      <c r="F17" s="347">
        <f>'Open Int.'!D17*100</f>
        <v>-1</v>
      </c>
      <c r="G17" s="176">
        <f>'Open Int.'!R17</f>
        <v>227.900606</v>
      </c>
      <c r="H17" s="176">
        <f>'Open Int.'!Z17</f>
        <v>-4.784346499999998</v>
      </c>
      <c r="I17" s="171">
        <f>'Open Int.'!O17</f>
        <v>0.9710886244857111</v>
      </c>
      <c r="J17" s="185">
        <f>IF(Volume!D17=0,0,Volume!F17/Volume!D17)</f>
        <v>0</v>
      </c>
      <c r="K17" s="187">
        <f>IF('Open Int.'!E17=0,0,'Open Int.'!H17/'Open Int.'!E17)</f>
        <v>0.006756756756756757</v>
      </c>
    </row>
    <row r="18" spans="1:11" s="8" customFormat="1" ht="15">
      <c r="A18" s="201" t="s">
        <v>281</v>
      </c>
      <c r="B18" s="287">
        <f>Margins!B18</f>
        <v>1900</v>
      </c>
      <c r="C18" s="287">
        <f>Volume!J18</f>
        <v>158.75</v>
      </c>
      <c r="D18" s="182">
        <f>Volume!M18</f>
        <v>-5.449672424061945</v>
      </c>
      <c r="E18" s="175">
        <f>Volume!C18*100</f>
        <v>-28.000000000000004</v>
      </c>
      <c r="F18" s="347">
        <f>'Open Int.'!D18*100</f>
        <v>6</v>
      </c>
      <c r="G18" s="176">
        <f>'Open Int.'!R18</f>
        <v>128.4620875</v>
      </c>
      <c r="H18" s="176">
        <f>'Open Int.'!Z18</f>
        <v>2.134127499999991</v>
      </c>
      <c r="I18" s="171">
        <f>'Open Int.'!O18</f>
        <v>0.9887297487673162</v>
      </c>
      <c r="J18" s="185">
        <f>IF(Volume!D18=0,0,Volume!F18/Volume!D18)</f>
        <v>0.10526315789473684</v>
      </c>
      <c r="K18" s="187">
        <f>IF('Open Int.'!E18=0,0,'Open Int.'!H18/'Open Int.'!E18)</f>
        <v>0.07881773399014778</v>
      </c>
    </row>
    <row r="19" spans="1:11" s="8" customFormat="1" ht="15">
      <c r="A19" s="201" t="s">
        <v>282</v>
      </c>
      <c r="B19" s="287">
        <f>Margins!B19</f>
        <v>4800</v>
      </c>
      <c r="C19" s="287">
        <f>Volume!J19</f>
        <v>63.1</v>
      </c>
      <c r="D19" s="182">
        <f>Volume!M19</f>
        <v>-3.590527119938887</v>
      </c>
      <c r="E19" s="175">
        <f>Volume!C19*100</f>
        <v>-2</v>
      </c>
      <c r="F19" s="347">
        <f>'Open Int.'!D19*100</f>
        <v>1</v>
      </c>
      <c r="G19" s="176">
        <f>'Open Int.'!R19</f>
        <v>88.652976</v>
      </c>
      <c r="H19" s="176">
        <f>'Open Int.'!Z19</f>
        <v>-1.0397040000000004</v>
      </c>
      <c r="I19" s="171">
        <f>'Open Int.'!O19</f>
        <v>0.9870174239836009</v>
      </c>
      <c r="J19" s="185">
        <f>IF(Volume!D19=0,0,Volume!F19/Volume!D19)</f>
        <v>0.20967741935483872</v>
      </c>
      <c r="K19" s="187">
        <f>IF('Open Int.'!E19=0,0,'Open Int.'!H19/'Open Int.'!E19)</f>
        <v>0.1568627450980392</v>
      </c>
    </row>
    <row r="20" spans="1:11" ht="15">
      <c r="A20" s="201" t="s">
        <v>76</v>
      </c>
      <c r="B20" s="287">
        <f>Margins!B20</f>
        <v>1400</v>
      </c>
      <c r="C20" s="287">
        <f>Volume!J20</f>
        <v>237.35</v>
      </c>
      <c r="D20" s="182">
        <f>Volume!M20</f>
        <v>-1.3507896924355778</v>
      </c>
      <c r="E20" s="175">
        <f>Volume!C20*100</f>
        <v>10</v>
      </c>
      <c r="F20" s="347">
        <f>'Open Int.'!D20*100</f>
        <v>0</v>
      </c>
      <c r="G20" s="176">
        <f>'Open Int.'!R20</f>
        <v>133.18183199999999</v>
      </c>
      <c r="H20" s="176">
        <f>'Open Int.'!Z20</f>
        <v>-1.318380000000019</v>
      </c>
      <c r="I20" s="171">
        <f>'Open Int.'!O20</f>
        <v>0.9977544910179641</v>
      </c>
      <c r="J20" s="185">
        <f>IF(Volume!D20=0,0,Volume!F20/Volume!D20)</f>
        <v>0</v>
      </c>
      <c r="K20" s="187">
        <f>IF('Open Int.'!E20=0,0,'Open Int.'!H20/'Open Int.'!E20)</f>
        <v>0.13043478260869565</v>
      </c>
    </row>
    <row r="21" spans="1:11" ht="15">
      <c r="A21" s="201" t="s">
        <v>77</v>
      </c>
      <c r="B21" s="287">
        <f>Margins!B21</f>
        <v>1900</v>
      </c>
      <c r="C21" s="287">
        <f>Volume!J21</f>
        <v>188.6</v>
      </c>
      <c r="D21" s="182">
        <f>Volume!M21</f>
        <v>-2.4314536989136144</v>
      </c>
      <c r="E21" s="175">
        <f>Volume!C21*100</f>
        <v>16</v>
      </c>
      <c r="F21" s="347">
        <f>'Open Int.'!D21*100</f>
        <v>4</v>
      </c>
      <c r="G21" s="176">
        <f>'Open Int.'!R21</f>
        <v>105.423628</v>
      </c>
      <c r="H21" s="176">
        <f>'Open Int.'!Z21</f>
        <v>1.9636689999999817</v>
      </c>
      <c r="I21" s="171">
        <f>'Open Int.'!O21</f>
        <v>0.9972807613868117</v>
      </c>
      <c r="J21" s="185">
        <f>IF(Volume!D21=0,0,Volume!F21/Volume!D21)</f>
        <v>0.125</v>
      </c>
      <c r="K21" s="187">
        <f>IF('Open Int.'!E21=0,0,'Open Int.'!H21/'Open Int.'!E21)</f>
        <v>0.23770491803278687</v>
      </c>
    </row>
    <row r="22" spans="1:11" ht="15">
      <c r="A22" s="201" t="s">
        <v>283</v>
      </c>
      <c r="B22" s="287">
        <f>Margins!B22</f>
        <v>1050</v>
      </c>
      <c r="C22" s="287">
        <f>Volume!J22</f>
        <v>160.5</v>
      </c>
      <c r="D22" s="182">
        <f>Volume!M22</f>
        <v>-4.691211401425181</v>
      </c>
      <c r="E22" s="175">
        <f>Volume!C22*100</f>
        <v>63</v>
      </c>
      <c r="F22" s="347">
        <f>'Open Int.'!D22*100</f>
        <v>11</v>
      </c>
      <c r="G22" s="176">
        <f>'Open Int.'!R22</f>
        <v>25.07652</v>
      </c>
      <c r="H22" s="176">
        <f>'Open Int.'!Z22</f>
        <v>1.435685999999997</v>
      </c>
      <c r="I22" s="171">
        <f>'Open Int.'!O22</f>
        <v>0.9946236559139785</v>
      </c>
      <c r="J22" s="185">
        <f>IF(Volume!D22=0,0,Volume!F22/Volume!D22)</f>
        <v>0</v>
      </c>
      <c r="K22" s="187">
        <f>IF('Open Int.'!E22=0,0,'Open Int.'!H22/'Open Int.'!E22)</f>
        <v>0</v>
      </c>
    </row>
    <row r="23" spans="1:11" s="8" customFormat="1" ht="15">
      <c r="A23" s="201" t="s">
        <v>34</v>
      </c>
      <c r="B23" s="287">
        <f>Margins!B23</f>
        <v>275</v>
      </c>
      <c r="C23" s="287">
        <f>Volume!J23</f>
        <v>1674.95</v>
      </c>
      <c r="D23" s="182">
        <f>Volume!M23</f>
        <v>-1.13914711524273</v>
      </c>
      <c r="E23" s="175">
        <f>Volume!C23*100</f>
        <v>11</v>
      </c>
      <c r="F23" s="347">
        <f>'Open Int.'!D23*100</f>
        <v>-1</v>
      </c>
      <c r="G23" s="176">
        <f>'Open Int.'!R23</f>
        <v>95.9913845</v>
      </c>
      <c r="H23" s="176">
        <f>'Open Int.'!Z23</f>
        <v>-2.4106555000000043</v>
      </c>
      <c r="I23" s="171">
        <f>'Open Int.'!O23</f>
        <v>0.9990403071017274</v>
      </c>
      <c r="J23" s="185">
        <f>IF(Volume!D23=0,0,Volume!F23/Volume!D23)</f>
        <v>0</v>
      </c>
      <c r="K23" s="187">
        <f>IF('Open Int.'!E23=0,0,'Open Int.'!H23/'Open Int.'!E23)</f>
        <v>0</v>
      </c>
    </row>
    <row r="24" spans="1:11" s="8" customFormat="1" ht="15">
      <c r="A24" s="201" t="s">
        <v>284</v>
      </c>
      <c r="B24" s="287">
        <f>Margins!B24</f>
        <v>250</v>
      </c>
      <c r="C24" s="287">
        <f>Volume!J24</f>
        <v>965.55</v>
      </c>
      <c r="D24" s="182">
        <f>Volume!M24</f>
        <v>-1.7551892551892552</v>
      </c>
      <c r="E24" s="175">
        <f>Volume!C24*100</f>
        <v>-37</v>
      </c>
      <c r="F24" s="347">
        <f>'Open Int.'!D24*100</f>
        <v>-1</v>
      </c>
      <c r="G24" s="176">
        <f>'Open Int.'!R24</f>
        <v>54.6018525</v>
      </c>
      <c r="H24" s="176">
        <f>'Open Int.'!Z24</f>
        <v>-1.7617274999999992</v>
      </c>
      <c r="I24" s="171">
        <f>'Open Int.'!O24</f>
        <v>0.9911582670203359</v>
      </c>
      <c r="J24" s="185">
        <f>IF(Volume!D24=0,0,Volume!F24/Volume!D24)</f>
        <v>0</v>
      </c>
      <c r="K24" s="187">
        <f>IF('Open Int.'!E24=0,0,'Open Int.'!H24/'Open Int.'!E24)</f>
        <v>0</v>
      </c>
    </row>
    <row r="25" spans="1:11" s="8" customFormat="1" ht="15">
      <c r="A25" s="201" t="s">
        <v>137</v>
      </c>
      <c r="B25" s="287">
        <f>Margins!B25</f>
        <v>1000</v>
      </c>
      <c r="C25" s="287">
        <f>Volume!J25</f>
        <v>337.5</v>
      </c>
      <c r="D25" s="182">
        <f>Volume!M25</f>
        <v>-0.05922416345868778</v>
      </c>
      <c r="E25" s="175">
        <f>Volume!C25*100</f>
        <v>-35</v>
      </c>
      <c r="F25" s="347">
        <f>'Open Int.'!D25*100</f>
        <v>0</v>
      </c>
      <c r="G25" s="176">
        <f>'Open Int.'!R25</f>
        <v>152.78625</v>
      </c>
      <c r="H25" s="176">
        <f>'Open Int.'!Z25</f>
        <v>-0.7321699999999964</v>
      </c>
      <c r="I25" s="171">
        <f>'Open Int.'!O25</f>
        <v>0.9973492379058979</v>
      </c>
      <c r="J25" s="185">
        <f>IF(Volume!D25=0,0,Volume!F25/Volume!D25)</f>
        <v>0</v>
      </c>
      <c r="K25" s="187">
        <f>IF('Open Int.'!E25=0,0,'Open Int.'!H25/'Open Int.'!E25)</f>
        <v>0.125</v>
      </c>
    </row>
    <row r="26" spans="1:11" s="8" customFormat="1" ht="15">
      <c r="A26" s="201" t="s">
        <v>232</v>
      </c>
      <c r="B26" s="287">
        <f>Margins!B26</f>
        <v>500</v>
      </c>
      <c r="C26" s="287">
        <f>Volume!J26</f>
        <v>815.15</v>
      </c>
      <c r="D26" s="182">
        <f>Volume!M26</f>
        <v>-0.8755396120873162</v>
      </c>
      <c r="E26" s="175">
        <f>Volume!C26*100</f>
        <v>18</v>
      </c>
      <c r="F26" s="347">
        <f>'Open Int.'!D26*100</f>
        <v>-1</v>
      </c>
      <c r="G26" s="176">
        <f>'Open Int.'!R26</f>
        <v>724.5460775</v>
      </c>
      <c r="H26" s="176">
        <f>'Open Int.'!Z26</f>
        <v>-13.060754999999972</v>
      </c>
      <c r="I26" s="171">
        <f>'Open Int.'!O26</f>
        <v>0.9886370028688755</v>
      </c>
      <c r="J26" s="185">
        <f>IF(Volume!D26=0,0,Volume!F26/Volume!D26)</f>
        <v>0.06422018348623854</v>
      </c>
      <c r="K26" s="187">
        <f>IF('Open Int.'!E26=0,0,'Open Int.'!H26/'Open Int.'!E26)</f>
        <v>0.19964349376114082</v>
      </c>
    </row>
    <row r="27" spans="1:11" ht="15">
      <c r="A27" s="201" t="s">
        <v>1</v>
      </c>
      <c r="B27" s="287">
        <f>Margins!B27</f>
        <v>150</v>
      </c>
      <c r="C27" s="287">
        <f>Volume!J27</f>
        <v>2472.1</v>
      </c>
      <c r="D27" s="182">
        <f>Volume!M27</f>
        <v>-0.7786474011639611</v>
      </c>
      <c r="E27" s="175">
        <f>Volume!C27*100</f>
        <v>47</v>
      </c>
      <c r="F27" s="347">
        <f>'Open Int.'!D27*100</f>
        <v>7.000000000000001</v>
      </c>
      <c r="G27" s="176">
        <f>'Open Int.'!R27</f>
        <v>292.8326055</v>
      </c>
      <c r="H27" s="176">
        <f>'Open Int.'!Z27</f>
        <v>16.836693000000025</v>
      </c>
      <c r="I27" s="171">
        <f>'Open Int.'!O27</f>
        <v>0.9727744713182221</v>
      </c>
      <c r="J27" s="185">
        <f>IF(Volume!D27=0,0,Volume!F27/Volume!D27)</f>
        <v>0.058823529411764705</v>
      </c>
      <c r="K27" s="187">
        <f>IF('Open Int.'!E27=0,0,'Open Int.'!H27/'Open Int.'!E27)</f>
        <v>0.0967741935483871</v>
      </c>
    </row>
    <row r="28" spans="1:11" ht="15">
      <c r="A28" s="201" t="s">
        <v>158</v>
      </c>
      <c r="B28" s="287">
        <f>Margins!B28</f>
        <v>1900</v>
      </c>
      <c r="C28" s="287">
        <f>Volume!J28</f>
        <v>115.55</v>
      </c>
      <c r="D28" s="182">
        <f>Volume!M28</f>
        <v>-1.0278372591006448</v>
      </c>
      <c r="E28" s="175">
        <f>Volume!C28*100</f>
        <v>61</v>
      </c>
      <c r="F28" s="347">
        <f>'Open Int.'!D28*100</f>
        <v>-3</v>
      </c>
      <c r="G28" s="176">
        <f>'Open Int.'!R28</f>
        <v>20.3518215</v>
      </c>
      <c r="H28" s="176">
        <f>'Open Int.'!Z28</f>
        <v>-0.7659185000000015</v>
      </c>
      <c r="I28" s="171">
        <f>'Open Int.'!O28</f>
        <v>0.9956850053937433</v>
      </c>
      <c r="J28" s="185">
        <f>IF(Volume!D28=0,0,Volume!F28/Volume!D28)</f>
        <v>0</v>
      </c>
      <c r="K28" s="187">
        <f>IF('Open Int.'!E28=0,0,'Open Int.'!H28/'Open Int.'!E28)</f>
        <v>0.058823529411764705</v>
      </c>
    </row>
    <row r="29" spans="1:11" ht="15">
      <c r="A29" s="201" t="s">
        <v>285</v>
      </c>
      <c r="B29" s="287">
        <f>Margins!B29</f>
        <v>300</v>
      </c>
      <c r="C29" s="287">
        <f>Volume!J29</f>
        <v>546.6</v>
      </c>
      <c r="D29" s="182">
        <f>Volume!M29</f>
        <v>-0.00914662032378204</v>
      </c>
      <c r="E29" s="175">
        <f>Volume!C29*100</f>
        <v>92</v>
      </c>
      <c r="F29" s="347">
        <f>'Open Int.'!D29*100</f>
        <v>7.000000000000001</v>
      </c>
      <c r="G29" s="176">
        <f>'Open Int.'!R29</f>
        <v>31.1562</v>
      </c>
      <c r="H29" s="176">
        <f>'Open Int.'!Z29</f>
        <v>1.8994919999999986</v>
      </c>
      <c r="I29" s="171">
        <f>'Open Int.'!O29</f>
        <v>0.9989473684210526</v>
      </c>
      <c r="J29" s="185">
        <f>IF(Volume!D29=0,0,Volume!F29/Volume!D29)</f>
        <v>0</v>
      </c>
      <c r="K29" s="187">
        <f>IF('Open Int.'!E29=0,0,'Open Int.'!H29/'Open Int.'!E29)</f>
        <v>0</v>
      </c>
    </row>
    <row r="30" spans="1:11" ht="15">
      <c r="A30" s="201" t="s">
        <v>159</v>
      </c>
      <c r="B30" s="287">
        <f>Margins!B30</f>
        <v>4500</v>
      </c>
      <c r="C30" s="287">
        <f>Volume!J30</f>
        <v>49.25</v>
      </c>
      <c r="D30" s="182">
        <f>Volume!M30</f>
        <v>-0.6054490413723455</v>
      </c>
      <c r="E30" s="175">
        <f>Volume!C30*100</f>
        <v>69</v>
      </c>
      <c r="F30" s="347">
        <f>'Open Int.'!D30*100</f>
        <v>9</v>
      </c>
      <c r="G30" s="176">
        <f>'Open Int.'!R30</f>
        <v>18.7938</v>
      </c>
      <c r="H30" s="176">
        <f>'Open Int.'!Z30</f>
        <v>1.4240475000000004</v>
      </c>
      <c r="I30" s="171">
        <f>'Open Int.'!O30</f>
        <v>0.9351415094339622</v>
      </c>
      <c r="J30" s="185">
        <f>IF(Volume!D30=0,0,Volume!F30/Volume!D30)</f>
        <v>0.18181818181818182</v>
      </c>
      <c r="K30" s="187">
        <f>IF('Open Int.'!E30=0,0,'Open Int.'!H30/'Open Int.'!E30)</f>
        <v>0.09259259259259259</v>
      </c>
    </row>
    <row r="31" spans="1:11" ht="15">
      <c r="A31" s="201" t="s">
        <v>2</v>
      </c>
      <c r="B31" s="287">
        <f>Margins!B31</f>
        <v>1100</v>
      </c>
      <c r="C31" s="287">
        <f>Volume!J31</f>
        <v>342.95</v>
      </c>
      <c r="D31" s="182">
        <f>Volume!M31</f>
        <v>-1.916201916201913</v>
      </c>
      <c r="E31" s="175">
        <f>Volume!C31*100</f>
        <v>-28.999999999999996</v>
      </c>
      <c r="F31" s="347">
        <f>'Open Int.'!D31*100</f>
        <v>-3</v>
      </c>
      <c r="G31" s="176">
        <f>'Open Int.'!R31</f>
        <v>65.037038</v>
      </c>
      <c r="H31" s="176">
        <f>'Open Int.'!Z31</f>
        <v>-3.6167395000000084</v>
      </c>
      <c r="I31" s="171">
        <f>'Open Int.'!O31</f>
        <v>1</v>
      </c>
      <c r="J31" s="185">
        <f>IF(Volume!D31=0,0,Volume!F31/Volume!D31)</f>
        <v>0</v>
      </c>
      <c r="K31" s="187">
        <f>IF('Open Int.'!E31=0,0,'Open Int.'!H31/'Open Int.'!E31)</f>
        <v>0</v>
      </c>
    </row>
    <row r="32" spans="1:11" ht="15">
      <c r="A32" s="201" t="s">
        <v>391</v>
      </c>
      <c r="B32" s="287">
        <f>Margins!B32</f>
        <v>2500</v>
      </c>
      <c r="C32" s="287">
        <f>Volume!J32</f>
        <v>130.2</v>
      </c>
      <c r="D32" s="182">
        <f>Volume!M32</f>
        <v>0.42421905129192666</v>
      </c>
      <c r="E32" s="175">
        <f>Volume!C32*100</f>
        <v>-60</v>
      </c>
      <c r="F32" s="347">
        <f>'Open Int.'!D32*100</f>
        <v>-3</v>
      </c>
      <c r="G32" s="176">
        <f>'Open Int.'!R32</f>
        <v>84.92294999999999</v>
      </c>
      <c r="H32" s="176">
        <f>'Open Int.'!Z32</f>
        <v>-1.5536000000000172</v>
      </c>
      <c r="I32" s="171">
        <f>'Open Int.'!O32</f>
        <v>0.995783825220391</v>
      </c>
      <c r="J32" s="185">
        <f>IF(Volume!D32=0,0,Volume!F32/Volume!D32)</f>
        <v>0.2222222222222222</v>
      </c>
      <c r="K32" s="187">
        <f>IF('Open Int.'!E32=0,0,'Open Int.'!H32/'Open Int.'!E32)</f>
        <v>0.044642857142857144</v>
      </c>
    </row>
    <row r="33" spans="1:11" ht="15">
      <c r="A33" s="201" t="s">
        <v>78</v>
      </c>
      <c r="B33" s="287">
        <f>Margins!B33</f>
        <v>1600</v>
      </c>
      <c r="C33" s="287">
        <f>Volume!J33</f>
        <v>216.5</v>
      </c>
      <c r="D33" s="182">
        <f>Volume!M33</f>
        <v>-1.4116575591985403</v>
      </c>
      <c r="E33" s="175">
        <f>Volume!C33*100</f>
        <v>-42</v>
      </c>
      <c r="F33" s="347">
        <f>'Open Int.'!D33*100</f>
        <v>2</v>
      </c>
      <c r="G33" s="176">
        <f>'Open Int.'!R33</f>
        <v>56.15144</v>
      </c>
      <c r="H33" s="176">
        <f>'Open Int.'!Z33</f>
        <v>0.17979199999999906</v>
      </c>
      <c r="I33" s="171">
        <f>'Open Int.'!O33</f>
        <v>0.9777914867365823</v>
      </c>
      <c r="J33" s="185">
        <f>IF(Volume!D33=0,0,Volume!F33/Volume!D33)</f>
        <v>0</v>
      </c>
      <c r="K33" s="187">
        <f>IF('Open Int.'!E33=0,0,'Open Int.'!H33/'Open Int.'!E33)</f>
        <v>0.75</v>
      </c>
    </row>
    <row r="34" spans="1:11" ht="15">
      <c r="A34" s="201" t="s">
        <v>138</v>
      </c>
      <c r="B34" s="287">
        <f>Margins!B34</f>
        <v>425</v>
      </c>
      <c r="C34" s="287">
        <f>Volume!J34</f>
        <v>566</v>
      </c>
      <c r="D34" s="182">
        <f>Volume!M34</f>
        <v>-2.7741990895817192</v>
      </c>
      <c r="E34" s="175">
        <f>Volume!C34*100</f>
        <v>85</v>
      </c>
      <c r="F34" s="347">
        <f>'Open Int.'!D34*100</f>
        <v>8</v>
      </c>
      <c r="G34" s="176">
        <f>'Open Int.'!R34</f>
        <v>370.63944</v>
      </c>
      <c r="H34" s="176">
        <f>'Open Int.'!Z34</f>
        <v>19.806742499999984</v>
      </c>
      <c r="I34" s="171">
        <f>'Open Int.'!O34</f>
        <v>0.9985072689511942</v>
      </c>
      <c r="J34" s="185">
        <f>IF(Volume!D34=0,0,Volume!F34/Volume!D34)</f>
        <v>0.060240963855421686</v>
      </c>
      <c r="K34" s="187">
        <f>IF('Open Int.'!E34=0,0,'Open Int.'!H34/'Open Int.'!E34)</f>
        <v>0.13986013986013987</v>
      </c>
    </row>
    <row r="35" spans="1:11" ht="15">
      <c r="A35" s="201" t="s">
        <v>160</v>
      </c>
      <c r="B35" s="287">
        <f>Margins!B35</f>
        <v>550</v>
      </c>
      <c r="C35" s="287">
        <f>Volume!J35</f>
        <v>361.4</v>
      </c>
      <c r="D35" s="182">
        <f>Volume!M35</f>
        <v>-3.6138151753567174</v>
      </c>
      <c r="E35" s="175">
        <f>Volume!C35*100</f>
        <v>130</v>
      </c>
      <c r="F35" s="347">
        <f>'Open Int.'!D35*100</f>
        <v>-2</v>
      </c>
      <c r="G35" s="176">
        <f>'Open Int.'!R35</f>
        <v>97.21840699999998</v>
      </c>
      <c r="H35" s="176">
        <f>'Open Int.'!Z35</f>
        <v>-5.645376000000013</v>
      </c>
      <c r="I35" s="171">
        <f>'Open Int.'!O35</f>
        <v>0.9985687998364343</v>
      </c>
      <c r="J35" s="185">
        <f>IF(Volume!D35=0,0,Volume!F35/Volume!D35)</f>
        <v>0</v>
      </c>
      <c r="K35" s="187">
        <f>IF('Open Int.'!E35=0,0,'Open Int.'!H35/'Open Int.'!E35)</f>
        <v>0</v>
      </c>
    </row>
    <row r="36" spans="1:11" ht="15">
      <c r="A36" s="201" t="s">
        <v>161</v>
      </c>
      <c r="B36" s="287">
        <f>Margins!B36</f>
        <v>6900</v>
      </c>
      <c r="C36" s="287">
        <f>Volume!J36</f>
        <v>34.3</v>
      </c>
      <c r="D36" s="182">
        <f>Volume!M36</f>
        <v>-2.41820768136558</v>
      </c>
      <c r="E36" s="175">
        <f>Volume!C36*100</f>
        <v>-78</v>
      </c>
      <c r="F36" s="347">
        <f>'Open Int.'!D36*100</f>
        <v>-2</v>
      </c>
      <c r="G36" s="176">
        <f>'Open Int.'!R36</f>
        <v>25.110687</v>
      </c>
      <c r="H36" s="176">
        <f>'Open Int.'!Z36</f>
        <v>-0.7192904999999996</v>
      </c>
      <c r="I36" s="171">
        <f>'Open Int.'!O36</f>
        <v>0.9971724787935909</v>
      </c>
      <c r="J36" s="185">
        <f>IF(Volume!D36=0,0,Volume!F36/Volume!D36)</f>
        <v>0.05128205128205128</v>
      </c>
      <c r="K36" s="187">
        <f>IF('Open Int.'!E36=0,0,'Open Int.'!H36/'Open Int.'!E36)</f>
        <v>0.042682926829268296</v>
      </c>
    </row>
    <row r="37" spans="1:11" ht="15">
      <c r="A37" s="201" t="s">
        <v>392</v>
      </c>
      <c r="B37" s="287">
        <f>Margins!B37</f>
        <v>1800</v>
      </c>
      <c r="C37" s="287">
        <f>Volume!J37</f>
        <v>221</v>
      </c>
      <c r="D37" s="182">
        <f>Volume!M37</f>
        <v>-0.022619316896634864</v>
      </c>
      <c r="E37" s="175">
        <f>Volume!C37*100</f>
        <v>0</v>
      </c>
      <c r="F37" s="347">
        <f>'Open Int.'!D37*100</f>
        <v>2</v>
      </c>
      <c r="G37" s="176">
        <f>'Open Int.'!R37</f>
        <v>2.10834</v>
      </c>
      <c r="H37" s="176">
        <f>'Open Int.'!Z37</f>
        <v>0.039312000000000236</v>
      </c>
      <c r="I37" s="171">
        <f>'Open Int.'!O37</f>
        <v>1</v>
      </c>
      <c r="J37" s="185">
        <f>IF(Volume!D37=0,0,Volume!F37/Volume!D37)</f>
        <v>0</v>
      </c>
      <c r="K37" s="187">
        <f>IF('Open Int.'!E37=0,0,'Open Int.'!H37/'Open Int.'!E37)</f>
        <v>0</v>
      </c>
    </row>
    <row r="38" spans="1:11" ht="15">
      <c r="A38" s="201" t="s">
        <v>3</v>
      </c>
      <c r="B38" s="287">
        <f>Margins!B38</f>
        <v>1250</v>
      </c>
      <c r="C38" s="287">
        <f>Volume!J38</f>
        <v>211.5</v>
      </c>
      <c r="D38" s="182">
        <f>Volume!M38</f>
        <v>-1.5592273679311122</v>
      </c>
      <c r="E38" s="175">
        <f>Volume!C38*100</f>
        <v>-23</v>
      </c>
      <c r="F38" s="347">
        <f>'Open Int.'!D38*100</f>
        <v>1</v>
      </c>
      <c r="G38" s="176">
        <f>'Open Int.'!R38</f>
        <v>169.570125</v>
      </c>
      <c r="H38" s="176">
        <f>'Open Int.'!Z38</f>
        <v>-0.18823125000000118</v>
      </c>
      <c r="I38" s="171">
        <f>'Open Int.'!O38</f>
        <v>0.9755222949797319</v>
      </c>
      <c r="J38" s="185">
        <f>IF(Volume!D38=0,0,Volume!F38/Volume!D38)</f>
        <v>0.21052631578947367</v>
      </c>
      <c r="K38" s="187">
        <f>IF('Open Int.'!E38=0,0,'Open Int.'!H38/'Open Int.'!E38)</f>
        <v>0.24416517055655296</v>
      </c>
    </row>
    <row r="39" spans="1:11" ht="15">
      <c r="A39" s="201" t="s">
        <v>218</v>
      </c>
      <c r="B39" s="287">
        <f>Margins!B39</f>
        <v>1050</v>
      </c>
      <c r="C39" s="287">
        <f>Volume!J39</f>
        <v>381.6</v>
      </c>
      <c r="D39" s="182">
        <f>Volume!M39</f>
        <v>0.18377526909951314</v>
      </c>
      <c r="E39" s="175">
        <f>Volume!C39*100</f>
        <v>-68</v>
      </c>
      <c r="F39" s="347">
        <f>'Open Int.'!D39*100</f>
        <v>-11</v>
      </c>
      <c r="G39" s="176">
        <f>'Open Int.'!R39</f>
        <v>25.843860000000003</v>
      </c>
      <c r="H39" s="176">
        <f>'Open Int.'!Z39</f>
        <v>-2.9521799999999985</v>
      </c>
      <c r="I39" s="171">
        <f>'Open Int.'!O39</f>
        <v>0.9643410852713178</v>
      </c>
      <c r="J39" s="185">
        <f>IF(Volume!D39=0,0,Volume!F39/Volume!D39)</f>
        <v>0</v>
      </c>
      <c r="K39" s="187">
        <f>IF('Open Int.'!E39=0,0,'Open Int.'!H39/'Open Int.'!E39)</f>
        <v>0</v>
      </c>
    </row>
    <row r="40" spans="1:11" ht="15">
      <c r="A40" s="201" t="s">
        <v>162</v>
      </c>
      <c r="B40" s="287">
        <f>Margins!B40</f>
        <v>1200</v>
      </c>
      <c r="C40" s="287">
        <f>Volume!J40</f>
        <v>311.45</v>
      </c>
      <c r="D40" s="182">
        <f>Volume!M40</f>
        <v>-1.6577202399747395</v>
      </c>
      <c r="E40" s="175">
        <f>Volume!C40*100</f>
        <v>128</v>
      </c>
      <c r="F40" s="347">
        <f>'Open Int.'!D40*100</f>
        <v>7.000000000000001</v>
      </c>
      <c r="G40" s="176">
        <f>'Open Int.'!R40</f>
        <v>8.483898</v>
      </c>
      <c r="H40" s="176">
        <f>'Open Int.'!Z40</f>
        <v>0.4270499999999995</v>
      </c>
      <c r="I40" s="171">
        <f>'Open Int.'!O40</f>
        <v>0.9074889867841409</v>
      </c>
      <c r="J40" s="185">
        <f>IF(Volume!D40=0,0,Volume!F40/Volume!D40)</f>
        <v>0</v>
      </c>
      <c r="K40" s="187">
        <f>IF('Open Int.'!E40=0,0,'Open Int.'!H40/'Open Int.'!E40)</f>
        <v>0</v>
      </c>
    </row>
    <row r="41" spans="1:11" ht="15">
      <c r="A41" s="201" t="s">
        <v>286</v>
      </c>
      <c r="B41" s="287">
        <f>Margins!B41</f>
        <v>1000</v>
      </c>
      <c r="C41" s="287">
        <f>Volume!J41</f>
        <v>224.35</v>
      </c>
      <c r="D41" s="182">
        <f>Volume!M41</f>
        <v>0.8088070096607426</v>
      </c>
      <c r="E41" s="175">
        <f>Volume!C41*100</f>
        <v>125</v>
      </c>
      <c r="F41" s="347">
        <f>'Open Int.'!D41*100</f>
        <v>-26</v>
      </c>
      <c r="G41" s="176">
        <f>'Open Int.'!R41</f>
        <v>9.714355</v>
      </c>
      <c r="H41" s="176">
        <f>'Open Int.'!Z41</f>
        <v>-3.2603100000000005</v>
      </c>
      <c r="I41" s="171">
        <f>'Open Int.'!O41</f>
        <v>0.9907621247113164</v>
      </c>
      <c r="J41" s="185">
        <f>IF(Volume!D41=0,0,Volume!F41/Volume!D41)</f>
        <v>0</v>
      </c>
      <c r="K41" s="187">
        <f>IF('Open Int.'!E41=0,0,'Open Int.'!H41/'Open Int.'!E41)</f>
        <v>0</v>
      </c>
    </row>
    <row r="42" spans="1:11" ht="15">
      <c r="A42" s="201" t="s">
        <v>183</v>
      </c>
      <c r="B42" s="287">
        <f>Margins!B42</f>
        <v>950</v>
      </c>
      <c r="C42" s="287">
        <f>Volume!J42</f>
        <v>293.2</v>
      </c>
      <c r="D42" s="182">
        <f>Volume!M42</f>
        <v>-3.7426132632961373</v>
      </c>
      <c r="E42" s="175">
        <f>Volume!C42*100</f>
        <v>61</v>
      </c>
      <c r="F42" s="347">
        <f>'Open Int.'!D42*100</f>
        <v>2</v>
      </c>
      <c r="G42" s="176">
        <f>'Open Int.'!R42</f>
        <v>18.857158</v>
      </c>
      <c r="H42" s="176">
        <f>'Open Int.'!Z42</f>
        <v>-0.3859470000000016</v>
      </c>
      <c r="I42" s="171">
        <f>'Open Int.'!O42</f>
        <v>0.9970457902511078</v>
      </c>
      <c r="J42" s="185">
        <f>IF(Volume!D42=0,0,Volume!F42/Volume!D42)</f>
        <v>0</v>
      </c>
      <c r="K42" s="187">
        <f>IF('Open Int.'!E42=0,0,'Open Int.'!H42/'Open Int.'!E42)</f>
        <v>0</v>
      </c>
    </row>
    <row r="43" spans="1:11" ht="15">
      <c r="A43" s="201" t="s">
        <v>219</v>
      </c>
      <c r="B43" s="287">
        <f>Margins!B43</f>
        <v>2700</v>
      </c>
      <c r="C43" s="287">
        <f>Volume!J43</f>
        <v>94.7</v>
      </c>
      <c r="D43" s="182">
        <f>Volume!M43</f>
        <v>-1.8652849740932613</v>
      </c>
      <c r="E43" s="175">
        <f>Volume!C43*100</f>
        <v>250.99999999999997</v>
      </c>
      <c r="F43" s="347">
        <f>'Open Int.'!D43*100</f>
        <v>3</v>
      </c>
      <c r="G43" s="176">
        <f>'Open Int.'!R43</f>
        <v>53.388072</v>
      </c>
      <c r="H43" s="176">
        <f>'Open Int.'!Z43</f>
        <v>0.5485320000000016</v>
      </c>
      <c r="I43" s="171">
        <f>'Open Int.'!O43</f>
        <v>0.9818007662835249</v>
      </c>
      <c r="J43" s="185">
        <f>IF(Volume!D43=0,0,Volume!F43/Volume!D43)</f>
        <v>0</v>
      </c>
      <c r="K43" s="187">
        <f>IF('Open Int.'!E43=0,0,'Open Int.'!H43/'Open Int.'!E43)</f>
        <v>0.024390243902439025</v>
      </c>
    </row>
    <row r="44" spans="1:11" ht="15">
      <c r="A44" s="201" t="s">
        <v>163</v>
      </c>
      <c r="B44" s="287">
        <f>Margins!B44</f>
        <v>62</v>
      </c>
      <c r="C44" s="287">
        <f>Volume!J44</f>
        <v>3677.2</v>
      </c>
      <c r="D44" s="182">
        <f>Volume!M44</f>
        <v>-2.6191043669394376</v>
      </c>
      <c r="E44" s="175">
        <f>Volume!C44*100</f>
        <v>-16</v>
      </c>
      <c r="F44" s="347">
        <f>'Open Int.'!D44*100</f>
        <v>-5</v>
      </c>
      <c r="G44" s="176">
        <f>'Open Int.'!R44</f>
        <v>154.64317512</v>
      </c>
      <c r="H44" s="176">
        <f>'Open Int.'!Z44</f>
        <v>-11.885100539999996</v>
      </c>
      <c r="I44" s="171">
        <f>'Open Int.'!O44</f>
        <v>0.994250331711632</v>
      </c>
      <c r="J44" s="185">
        <f>IF(Volume!D44=0,0,Volume!F44/Volume!D44)</f>
        <v>0</v>
      </c>
      <c r="K44" s="187">
        <f>IF('Open Int.'!E44=0,0,'Open Int.'!H44/'Open Int.'!E44)</f>
        <v>0.5</v>
      </c>
    </row>
    <row r="45" spans="1:11" ht="15">
      <c r="A45" s="201" t="s">
        <v>194</v>
      </c>
      <c r="B45" s="287">
        <f>Margins!B45</f>
        <v>400</v>
      </c>
      <c r="C45" s="287">
        <f>Volume!J45</f>
        <v>690.55</v>
      </c>
      <c r="D45" s="182">
        <f>Volume!M45</f>
        <v>-1.847772013360813</v>
      </c>
      <c r="E45" s="175">
        <f>Volume!C45*100</f>
        <v>-6</v>
      </c>
      <c r="F45" s="347">
        <f>'Open Int.'!D45*100</f>
        <v>4</v>
      </c>
      <c r="G45" s="176">
        <f>'Open Int.'!R45</f>
        <v>197.469678</v>
      </c>
      <c r="H45" s="176">
        <f>'Open Int.'!Z45</f>
        <v>4.27484800000002</v>
      </c>
      <c r="I45" s="171">
        <f>'Open Int.'!O45</f>
        <v>0.990488180165058</v>
      </c>
      <c r="J45" s="185">
        <f>IF(Volume!D45=0,0,Volume!F45/Volume!D45)</f>
        <v>0.17391304347826086</v>
      </c>
      <c r="K45" s="187">
        <f>IF('Open Int.'!E45=0,0,'Open Int.'!H45/'Open Int.'!E45)</f>
        <v>0.059322033898305086</v>
      </c>
    </row>
    <row r="46" spans="1:11" ht="15">
      <c r="A46" s="201" t="s">
        <v>220</v>
      </c>
      <c r="B46" s="287">
        <f>Margins!B46</f>
        <v>2400</v>
      </c>
      <c r="C46" s="287">
        <f>Volume!J46</f>
        <v>125.4</v>
      </c>
      <c r="D46" s="182">
        <f>Volume!M46</f>
        <v>-1.5698587127158554</v>
      </c>
      <c r="E46" s="175">
        <f>Volume!C46*100</f>
        <v>-53</v>
      </c>
      <c r="F46" s="347">
        <f>'Open Int.'!D46*100</f>
        <v>-2</v>
      </c>
      <c r="G46" s="176">
        <f>'Open Int.'!R46</f>
        <v>51.042816</v>
      </c>
      <c r="H46" s="176">
        <f>'Open Int.'!Z46</f>
        <v>-1.8230879999999985</v>
      </c>
      <c r="I46" s="171">
        <f>'Open Int.'!O46</f>
        <v>0.9935141509433962</v>
      </c>
      <c r="J46" s="185">
        <f>IF(Volume!D46=0,0,Volume!F46/Volume!D46)</f>
        <v>0</v>
      </c>
      <c r="K46" s="187">
        <f>IF('Open Int.'!E46=0,0,'Open Int.'!H46/'Open Int.'!E46)</f>
        <v>0.09876543209876543</v>
      </c>
    </row>
    <row r="47" spans="1:11" ht="15">
      <c r="A47" s="201" t="s">
        <v>164</v>
      </c>
      <c r="B47" s="287">
        <f>Margins!B47</f>
        <v>5650</v>
      </c>
      <c r="C47" s="287">
        <f>Volume!J47</f>
        <v>55.35</v>
      </c>
      <c r="D47" s="182">
        <f>Volume!M47</f>
        <v>-1.8617021276595696</v>
      </c>
      <c r="E47" s="175">
        <f>Volume!C47*100</f>
        <v>65</v>
      </c>
      <c r="F47" s="347">
        <f>'Open Int.'!D47*100</f>
        <v>0</v>
      </c>
      <c r="G47" s="176">
        <f>'Open Int.'!R47</f>
        <v>127.12372875</v>
      </c>
      <c r="H47" s="176">
        <f>'Open Int.'!Z47</f>
        <v>-1.8698392500000125</v>
      </c>
      <c r="I47" s="171">
        <f>'Open Int.'!O47</f>
        <v>0.9830258302583026</v>
      </c>
      <c r="J47" s="185">
        <f>IF(Volume!D47=0,0,Volume!F47/Volume!D47)</f>
        <v>0.08695652173913043</v>
      </c>
      <c r="K47" s="187">
        <f>IF('Open Int.'!E47=0,0,'Open Int.'!H47/'Open Int.'!E47)</f>
        <v>0.08196721311475409</v>
      </c>
    </row>
    <row r="48" spans="1:11" ht="15">
      <c r="A48" s="201" t="s">
        <v>165</v>
      </c>
      <c r="B48" s="287">
        <f>Margins!B48</f>
        <v>1300</v>
      </c>
      <c r="C48" s="287">
        <f>Volume!J48</f>
        <v>244.8</v>
      </c>
      <c r="D48" s="182">
        <f>Volume!M48</f>
        <v>-0.14276973281664054</v>
      </c>
      <c r="E48" s="175">
        <f>Volume!C48*100</f>
        <v>-67</v>
      </c>
      <c r="F48" s="347">
        <f>'Open Int.'!D48*100</f>
        <v>-9</v>
      </c>
      <c r="G48" s="176">
        <f>'Open Int.'!R48</f>
        <v>5.5692</v>
      </c>
      <c r="H48" s="176">
        <f>'Open Int.'!Z48</f>
        <v>-0.5816134999999996</v>
      </c>
      <c r="I48" s="171">
        <f>'Open Int.'!O48</f>
        <v>1</v>
      </c>
      <c r="J48" s="185">
        <f>IF(Volume!D48=0,0,Volume!F48/Volume!D48)</f>
        <v>0</v>
      </c>
      <c r="K48" s="187">
        <f>IF('Open Int.'!E48=0,0,'Open Int.'!H48/'Open Int.'!E48)</f>
        <v>0</v>
      </c>
    </row>
    <row r="49" spans="1:11" ht="15">
      <c r="A49" s="201" t="s">
        <v>89</v>
      </c>
      <c r="B49" s="287">
        <f>Margins!B49</f>
        <v>750</v>
      </c>
      <c r="C49" s="287">
        <f>Volume!J49</f>
        <v>293.55</v>
      </c>
      <c r="D49" s="182">
        <f>Volume!M49</f>
        <v>-4.334365325077403</v>
      </c>
      <c r="E49" s="175">
        <f>Volume!C49*100</f>
        <v>-35</v>
      </c>
      <c r="F49" s="347">
        <f>'Open Int.'!D49*100</f>
        <v>3</v>
      </c>
      <c r="G49" s="176">
        <f>'Open Int.'!R49</f>
        <v>113.40570375</v>
      </c>
      <c r="H49" s="176">
        <f>'Open Int.'!Z49</f>
        <v>-0.880578749999998</v>
      </c>
      <c r="I49" s="171">
        <f>'Open Int.'!O49</f>
        <v>0.9780625121335663</v>
      </c>
      <c r="J49" s="185">
        <f>IF(Volume!D49=0,0,Volume!F49/Volume!D49)</f>
        <v>0.06557377049180328</v>
      </c>
      <c r="K49" s="187">
        <f>IF('Open Int.'!E49=0,0,'Open Int.'!H49/'Open Int.'!E49)</f>
        <v>0.10880829015544041</v>
      </c>
    </row>
    <row r="50" spans="1:11" ht="15">
      <c r="A50" s="201" t="s">
        <v>287</v>
      </c>
      <c r="B50" s="287">
        <f>Margins!B50</f>
        <v>2000</v>
      </c>
      <c r="C50" s="287">
        <f>Volume!J50</f>
        <v>177.7</v>
      </c>
      <c r="D50" s="182">
        <f>Volume!M50</f>
        <v>-1.5512465373961282</v>
      </c>
      <c r="E50" s="175">
        <f>Volume!C50*100</f>
        <v>-12</v>
      </c>
      <c r="F50" s="347">
        <f>'Open Int.'!D50*100</f>
        <v>5</v>
      </c>
      <c r="G50" s="176">
        <f>'Open Int.'!R50</f>
        <v>27.65012</v>
      </c>
      <c r="H50" s="176">
        <f>'Open Int.'!Z50</f>
        <v>0.8278200000000027</v>
      </c>
      <c r="I50" s="171">
        <f>'Open Int.'!O50</f>
        <v>0.9961439588688946</v>
      </c>
      <c r="J50" s="185">
        <f>IF(Volume!D50=0,0,Volume!F50/Volume!D50)</f>
        <v>0</v>
      </c>
      <c r="K50" s="187">
        <f>IF('Open Int.'!E50=0,0,'Open Int.'!H50/'Open Int.'!E50)</f>
        <v>0</v>
      </c>
    </row>
    <row r="51" spans="1:11" ht="15">
      <c r="A51" s="201" t="s">
        <v>271</v>
      </c>
      <c r="B51" s="287">
        <f>Margins!B51</f>
        <v>1200</v>
      </c>
      <c r="C51" s="287">
        <f>Volume!J51</f>
        <v>256.1</v>
      </c>
      <c r="D51" s="182">
        <f>Volume!M51</f>
        <v>-0.03903200624510769</v>
      </c>
      <c r="E51" s="175">
        <f>Volume!C51*100</f>
        <v>-52</v>
      </c>
      <c r="F51" s="347">
        <f>'Open Int.'!D51*100</f>
        <v>-3</v>
      </c>
      <c r="G51" s="176">
        <f>'Open Int.'!R51</f>
        <v>17.763096000000004</v>
      </c>
      <c r="H51" s="176">
        <f>'Open Int.'!Z51</f>
        <v>-0.1299119999999938</v>
      </c>
      <c r="I51" s="171">
        <f>'Open Int.'!O51</f>
        <v>0.9740484429065744</v>
      </c>
      <c r="J51" s="185">
        <f>IF(Volume!D51=0,0,Volume!F51/Volume!D51)</f>
        <v>0.15384615384615385</v>
      </c>
      <c r="K51" s="187">
        <f>IF('Open Int.'!E51=0,0,'Open Int.'!H51/'Open Int.'!E51)</f>
        <v>0.18181818181818182</v>
      </c>
    </row>
    <row r="52" spans="1:11" ht="15">
      <c r="A52" s="201" t="s">
        <v>221</v>
      </c>
      <c r="B52" s="287">
        <f>Margins!B52</f>
        <v>300</v>
      </c>
      <c r="C52" s="287">
        <f>Volume!J52</f>
        <v>1170.75</v>
      </c>
      <c r="D52" s="182">
        <f>Volume!M52</f>
        <v>-2.551190278008997</v>
      </c>
      <c r="E52" s="175">
        <f>Volume!C52*100</f>
        <v>-21</v>
      </c>
      <c r="F52" s="347">
        <f>'Open Int.'!D52*100</f>
        <v>1</v>
      </c>
      <c r="G52" s="176">
        <f>'Open Int.'!R52</f>
        <v>55.001835</v>
      </c>
      <c r="H52" s="176">
        <f>'Open Int.'!Z52</f>
        <v>-0.6109709999999993</v>
      </c>
      <c r="I52" s="171">
        <f>'Open Int.'!O52</f>
        <v>0.9853128991060025</v>
      </c>
      <c r="J52" s="185">
        <f>IF(Volume!D52=0,0,Volume!F52/Volume!D52)</f>
        <v>0</v>
      </c>
      <c r="K52" s="187">
        <f>IF('Open Int.'!E52=0,0,'Open Int.'!H52/'Open Int.'!E52)</f>
        <v>0</v>
      </c>
    </row>
    <row r="53" spans="1:11" ht="15">
      <c r="A53" s="201" t="s">
        <v>233</v>
      </c>
      <c r="B53" s="287">
        <f>Margins!B53</f>
        <v>1000</v>
      </c>
      <c r="C53" s="287">
        <f>Volume!J53</f>
        <v>419.45</v>
      </c>
      <c r="D53" s="182">
        <f>Volume!M53</f>
        <v>-1.8486018486018565</v>
      </c>
      <c r="E53" s="175">
        <f>Volume!C53*100</f>
        <v>8</v>
      </c>
      <c r="F53" s="347">
        <f>'Open Int.'!D53*100</f>
        <v>3</v>
      </c>
      <c r="G53" s="176">
        <f>'Open Int.'!R53</f>
        <v>115.93598</v>
      </c>
      <c r="H53" s="176">
        <f>'Open Int.'!Z53</f>
        <v>1.7480599999999953</v>
      </c>
      <c r="I53" s="171">
        <f>'Open Int.'!O53</f>
        <v>0.9952966714905933</v>
      </c>
      <c r="J53" s="185">
        <f>IF(Volume!D53=0,0,Volume!F53/Volume!D53)</f>
        <v>0.08108108108108109</v>
      </c>
      <c r="K53" s="187">
        <f>IF('Open Int.'!E53=0,0,'Open Int.'!H53/'Open Int.'!E53)</f>
        <v>0.22388059701492538</v>
      </c>
    </row>
    <row r="54" spans="1:11" ht="15">
      <c r="A54" s="201" t="s">
        <v>166</v>
      </c>
      <c r="B54" s="287">
        <f>Margins!B54</f>
        <v>2950</v>
      </c>
      <c r="C54" s="287">
        <f>Volume!J54</f>
        <v>101.4</v>
      </c>
      <c r="D54" s="182">
        <f>Volume!M54</f>
        <v>-1.5533980582524218</v>
      </c>
      <c r="E54" s="175">
        <f>Volume!C54*100</f>
        <v>-76</v>
      </c>
      <c r="F54" s="347">
        <f>'Open Int.'!D54*100</f>
        <v>-1</v>
      </c>
      <c r="G54" s="176">
        <f>'Open Int.'!R54</f>
        <v>40.352637</v>
      </c>
      <c r="H54" s="176">
        <f>'Open Int.'!Z54</f>
        <v>-0.8494230000000016</v>
      </c>
      <c r="I54" s="171">
        <f>'Open Int.'!O54</f>
        <v>0.9985174203113417</v>
      </c>
      <c r="J54" s="185">
        <f>IF(Volume!D54=0,0,Volume!F54/Volume!D54)</f>
        <v>0</v>
      </c>
      <c r="K54" s="187">
        <f>IF('Open Int.'!E54=0,0,'Open Int.'!H54/'Open Int.'!E54)</f>
        <v>0.1794871794871795</v>
      </c>
    </row>
    <row r="55" spans="1:11" ht="15">
      <c r="A55" s="201" t="s">
        <v>222</v>
      </c>
      <c r="B55" s="287">
        <f>Margins!B55</f>
        <v>88</v>
      </c>
      <c r="C55" s="287">
        <f>Volume!J55</f>
        <v>2485.75</v>
      </c>
      <c r="D55" s="182">
        <f>Volume!M55</f>
        <v>0.46884788715316006</v>
      </c>
      <c r="E55" s="175">
        <f>Volume!C55*100</f>
        <v>24</v>
      </c>
      <c r="F55" s="347">
        <f>'Open Int.'!D55*100</f>
        <v>0</v>
      </c>
      <c r="G55" s="176">
        <f>'Open Int.'!R55</f>
        <v>127.0039276</v>
      </c>
      <c r="H55" s="176">
        <f>'Open Int.'!Z55</f>
        <v>0.004818439999979773</v>
      </c>
      <c r="I55" s="171">
        <f>'Open Int.'!O55</f>
        <v>0.9965552876334826</v>
      </c>
      <c r="J55" s="185">
        <f>IF(Volume!D55=0,0,Volume!F55/Volume!D55)</f>
        <v>0</v>
      </c>
      <c r="K55" s="187">
        <f>IF('Open Int.'!E55=0,0,'Open Int.'!H55/'Open Int.'!E55)</f>
        <v>0</v>
      </c>
    </row>
    <row r="56" spans="1:11" ht="15">
      <c r="A56" s="201" t="s">
        <v>288</v>
      </c>
      <c r="B56" s="287">
        <f>Margins!B56</f>
        <v>1500</v>
      </c>
      <c r="C56" s="287">
        <f>Volume!J56</f>
        <v>171.6</v>
      </c>
      <c r="D56" s="182">
        <f>Volume!M56</f>
        <v>-2.333523050654522</v>
      </c>
      <c r="E56" s="175">
        <f>Volume!C56*100</f>
        <v>11</v>
      </c>
      <c r="F56" s="347">
        <f>'Open Int.'!D56*100</f>
        <v>-1</v>
      </c>
      <c r="G56" s="176">
        <f>'Open Int.'!R56</f>
        <v>136.6794</v>
      </c>
      <c r="H56" s="176">
        <f>'Open Int.'!Z56</f>
        <v>-4.662465000000026</v>
      </c>
      <c r="I56" s="171">
        <f>'Open Int.'!O56</f>
        <v>0.9956685499058381</v>
      </c>
      <c r="J56" s="185">
        <f>IF(Volume!D56=0,0,Volume!F56/Volume!D56)</f>
        <v>0.09090909090909091</v>
      </c>
      <c r="K56" s="187">
        <f>IF('Open Int.'!E56=0,0,'Open Int.'!H56/'Open Int.'!E56)</f>
        <v>0.035555555555555556</v>
      </c>
    </row>
    <row r="57" spans="1:11" ht="15">
      <c r="A57" s="201" t="s">
        <v>289</v>
      </c>
      <c r="B57" s="287">
        <f>Margins!B57</f>
        <v>1400</v>
      </c>
      <c r="C57" s="287">
        <f>Volume!J57</f>
        <v>135</v>
      </c>
      <c r="D57" s="182">
        <f>Volume!M57</f>
        <v>-1.4958044509303257</v>
      </c>
      <c r="E57" s="175">
        <f>Volume!C57*100</f>
        <v>-48</v>
      </c>
      <c r="F57" s="347">
        <f>'Open Int.'!D57*100</f>
        <v>0</v>
      </c>
      <c r="G57" s="176">
        <f>'Open Int.'!R57</f>
        <v>34.1901</v>
      </c>
      <c r="H57" s="176">
        <f>'Open Int.'!Z57</f>
        <v>-1.0756060000000005</v>
      </c>
      <c r="I57" s="171">
        <f>'Open Int.'!O57</f>
        <v>0.9977888336097291</v>
      </c>
      <c r="J57" s="185">
        <f>IF(Volume!D57=0,0,Volume!F57/Volume!D57)</f>
        <v>0</v>
      </c>
      <c r="K57" s="187">
        <f>IF('Open Int.'!E57=0,0,'Open Int.'!H57/'Open Int.'!E57)</f>
        <v>0.3333333333333333</v>
      </c>
    </row>
    <row r="58" spans="1:11" ht="15">
      <c r="A58" s="201" t="s">
        <v>195</v>
      </c>
      <c r="B58" s="287">
        <f>Margins!B58</f>
        <v>2062</v>
      </c>
      <c r="C58" s="287">
        <f>Volume!J58</f>
        <v>120.6</v>
      </c>
      <c r="D58" s="182">
        <f>Volume!M58</f>
        <v>0.4163197335553705</v>
      </c>
      <c r="E58" s="175">
        <f>Volume!C58*100</f>
        <v>-10</v>
      </c>
      <c r="F58" s="347">
        <f>'Open Int.'!D58*100</f>
        <v>-9</v>
      </c>
      <c r="G58" s="176">
        <f>'Open Int.'!R58</f>
        <v>248.13011016</v>
      </c>
      <c r="H58" s="176">
        <f>'Open Int.'!Z58</f>
        <v>-20.61554608000003</v>
      </c>
      <c r="I58" s="171">
        <f>'Open Int.'!O58</f>
        <v>0.9987973541791942</v>
      </c>
      <c r="J58" s="185">
        <f>IF(Volume!D58=0,0,Volume!F58/Volume!D58)</f>
        <v>0.24299065420560748</v>
      </c>
      <c r="K58" s="187">
        <f>IF('Open Int.'!E58=0,0,'Open Int.'!H58/'Open Int.'!E58)</f>
        <v>0.19904076738609114</v>
      </c>
    </row>
    <row r="59" spans="1:11" ht="15">
      <c r="A59" s="201" t="s">
        <v>290</v>
      </c>
      <c r="B59" s="287">
        <f>Margins!B59</f>
        <v>1400</v>
      </c>
      <c r="C59" s="287">
        <f>Volume!J59</f>
        <v>95.85</v>
      </c>
      <c r="D59" s="182">
        <f>Volume!M59</f>
        <v>-2.2437531871494167</v>
      </c>
      <c r="E59" s="175">
        <f>Volume!C59*100</f>
        <v>9</v>
      </c>
      <c r="F59" s="347">
        <f>'Open Int.'!D59*100</f>
        <v>3</v>
      </c>
      <c r="G59" s="176">
        <f>'Open Int.'!R59</f>
        <v>72.784656</v>
      </c>
      <c r="H59" s="176">
        <f>'Open Int.'!Z59</f>
        <v>0.2511879999999991</v>
      </c>
      <c r="I59" s="171">
        <f>'Open Int.'!O59</f>
        <v>0.9918879056047197</v>
      </c>
      <c r="J59" s="185">
        <f>IF(Volume!D59=0,0,Volume!F59/Volume!D59)</f>
        <v>0.08333333333333333</v>
      </c>
      <c r="K59" s="187">
        <f>IF('Open Int.'!E59=0,0,'Open Int.'!H59/'Open Int.'!E59)</f>
        <v>0.10504201680672269</v>
      </c>
    </row>
    <row r="60" spans="1:11" ht="15">
      <c r="A60" s="201" t="s">
        <v>197</v>
      </c>
      <c r="B60" s="287">
        <f>Margins!B60</f>
        <v>650</v>
      </c>
      <c r="C60" s="287">
        <f>Volume!J60</f>
        <v>331.6</v>
      </c>
      <c r="D60" s="182">
        <f>Volume!M60</f>
        <v>-1.6898903053661394</v>
      </c>
      <c r="E60" s="175">
        <f>Volume!C60*100</f>
        <v>4</v>
      </c>
      <c r="F60" s="347">
        <f>'Open Int.'!D60*100</f>
        <v>-3</v>
      </c>
      <c r="G60" s="176">
        <f>'Open Int.'!R60</f>
        <v>92.91929400000001</v>
      </c>
      <c r="H60" s="176">
        <f>'Open Int.'!Z60</f>
        <v>-4.315863499999992</v>
      </c>
      <c r="I60" s="171">
        <f>'Open Int.'!O60</f>
        <v>0.9988401762932034</v>
      </c>
      <c r="J60" s="185">
        <f>IF(Volume!D60=0,0,Volume!F60/Volume!D60)</f>
        <v>0</v>
      </c>
      <c r="K60" s="187">
        <f>IF('Open Int.'!E60=0,0,'Open Int.'!H60/'Open Int.'!E60)</f>
        <v>0.7142857142857143</v>
      </c>
    </row>
    <row r="61" spans="1:11" ht="15">
      <c r="A61" s="201" t="s">
        <v>4</v>
      </c>
      <c r="B61" s="287">
        <f>Margins!B61</f>
        <v>150</v>
      </c>
      <c r="C61" s="287">
        <f>Volume!J61</f>
        <v>1604.1</v>
      </c>
      <c r="D61" s="182">
        <f>Volume!M61</f>
        <v>-1.5255225758924544</v>
      </c>
      <c r="E61" s="175">
        <f>Volume!C61*100</f>
        <v>-12</v>
      </c>
      <c r="F61" s="347">
        <f>'Open Int.'!D61*100</f>
        <v>1</v>
      </c>
      <c r="G61" s="176">
        <f>'Open Int.'!R61</f>
        <v>155.9907045</v>
      </c>
      <c r="H61" s="176">
        <f>'Open Int.'!Z61</f>
        <v>-0.2663242499999967</v>
      </c>
      <c r="I61" s="171">
        <f>'Open Int.'!O61</f>
        <v>0.992133271633503</v>
      </c>
      <c r="J61" s="185">
        <f>IF(Volume!D61=0,0,Volume!F61/Volume!D61)</f>
        <v>0</v>
      </c>
      <c r="K61" s="187">
        <f>IF('Open Int.'!E61=0,0,'Open Int.'!H61/'Open Int.'!E61)</f>
        <v>0</v>
      </c>
    </row>
    <row r="62" spans="1:11" ht="15">
      <c r="A62" s="201" t="s">
        <v>79</v>
      </c>
      <c r="B62" s="287">
        <f>Margins!B62</f>
        <v>200</v>
      </c>
      <c r="C62" s="287">
        <f>Volume!J62</f>
        <v>991.3</v>
      </c>
      <c r="D62" s="182">
        <f>Volume!M62</f>
        <v>-0.8749562521873906</v>
      </c>
      <c r="E62" s="175">
        <f>Volume!C62*100</f>
        <v>38</v>
      </c>
      <c r="F62" s="347">
        <f>'Open Int.'!D62*100</f>
        <v>0</v>
      </c>
      <c r="G62" s="176">
        <f>'Open Int.'!R62</f>
        <v>181.982854</v>
      </c>
      <c r="H62" s="176">
        <f>'Open Int.'!Z62</f>
        <v>-1.2663080000000093</v>
      </c>
      <c r="I62" s="171">
        <f>'Open Int.'!O62</f>
        <v>0.9776664124632313</v>
      </c>
      <c r="J62" s="185">
        <f>IF(Volume!D62=0,0,Volume!F62/Volume!D62)</f>
        <v>0</v>
      </c>
      <c r="K62" s="187">
        <f>IF('Open Int.'!E62=0,0,'Open Int.'!H62/'Open Int.'!E62)</f>
        <v>0</v>
      </c>
    </row>
    <row r="63" spans="1:11" ht="15">
      <c r="A63" s="201" t="s">
        <v>196</v>
      </c>
      <c r="B63" s="287">
        <f>Margins!B63</f>
        <v>400</v>
      </c>
      <c r="C63" s="287">
        <f>Volume!J63</f>
        <v>679.7</v>
      </c>
      <c r="D63" s="182">
        <f>Volume!M63</f>
        <v>-3.7320303094681555</v>
      </c>
      <c r="E63" s="175">
        <f>Volume!C63*100</f>
        <v>-28.999999999999996</v>
      </c>
      <c r="F63" s="347">
        <f>'Open Int.'!D63*100</f>
        <v>2</v>
      </c>
      <c r="G63" s="176">
        <f>'Open Int.'!R63</f>
        <v>136.782828</v>
      </c>
      <c r="H63" s="176">
        <f>'Open Int.'!Z63</f>
        <v>-3.1845240000000103</v>
      </c>
      <c r="I63" s="171">
        <f>'Open Int.'!O63</f>
        <v>0.9912542238123634</v>
      </c>
      <c r="J63" s="185">
        <f>IF(Volume!D63=0,0,Volume!F63/Volume!D63)</f>
        <v>0</v>
      </c>
      <c r="K63" s="187">
        <f>IF('Open Int.'!E63=0,0,'Open Int.'!H63/'Open Int.'!E63)</f>
        <v>0</v>
      </c>
    </row>
    <row r="64" spans="1:11" ht="15">
      <c r="A64" s="201" t="s">
        <v>5</v>
      </c>
      <c r="B64" s="287">
        <f>Margins!B64</f>
        <v>1595</v>
      </c>
      <c r="C64" s="287">
        <f>Volume!J64</f>
        <v>144.8</v>
      </c>
      <c r="D64" s="182">
        <f>Volume!M64</f>
        <v>-0.06901311249136943</v>
      </c>
      <c r="E64" s="175">
        <f>Volume!C64*100</f>
        <v>-38</v>
      </c>
      <c r="F64" s="347">
        <f>'Open Int.'!D64*100</f>
        <v>2</v>
      </c>
      <c r="G64" s="176">
        <f>'Open Int.'!R64</f>
        <v>433.5506032</v>
      </c>
      <c r="H64" s="176">
        <f>'Open Int.'!Z64</f>
        <v>12.596831500000008</v>
      </c>
      <c r="I64" s="171">
        <f>'Open Int.'!O64</f>
        <v>0.9785318559556787</v>
      </c>
      <c r="J64" s="185">
        <f>IF(Volume!D64=0,0,Volume!F64/Volume!D64)</f>
        <v>0.1707920792079208</v>
      </c>
      <c r="K64" s="187">
        <f>IF('Open Int.'!E64=0,0,'Open Int.'!H64/'Open Int.'!E64)</f>
        <v>0.1226027397260274</v>
      </c>
    </row>
    <row r="65" spans="1:11" ht="15">
      <c r="A65" s="201" t="s">
        <v>198</v>
      </c>
      <c r="B65" s="287">
        <f>Margins!B65</f>
        <v>1000</v>
      </c>
      <c r="C65" s="287">
        <f>Volume!J65</f>
        <v>194.55</v>
      </c>
      <c r="D65" s="182">
        <f>Volume!M65</f>
        <v>-0.6891271056661533</v>
      </c>
      <c r="E65" s="175">
        <f>Volume!C65*100</f>
        <v>-27</v>
      </c>
      <c r="F65" s="347">
        <f>'Open Int.'!D65*100</f>
        <v>0</v>
      </c>
      <c r="G65" s="176">
        <f>'Open Int.'!R65</f>
        <v>216.086685</v>
      </c>
      <c r="H65" s="176">
        <f>'Open Int.'!Z65</f>
        <v>-0.34363500000000613</v>
      </c>
      <c r="I65" s="171">
        <f>'Open Int.'!O65</f>
        <v>0.994688034572792</v>
      </c>
      <c r="J65" s="185">
        <f>IF(Volume!D65=0,0,Volume!F65/Volume!D65)</f>
        <v>0.24110671936758893</v>
      </c>
      <c r="K65" s="187">
        <f>IF('Open Int.'!E65=0,0,'Open Int.'!H65/'Open Int.'!E65)</f>
        <v>0.15610711952971915</v>
      </c>
    </row>
    <row r="66" spans="1:11" ht="15">
      <c r="A66" s="201" t="s">
        <v>199</v>
      </c>
      <c r="B66" s="287">
        <f>Margins!B66</f>
        <v>1300</v>
      </c>
      <c r="C66" s="287">
        <f>Volume!J66</f>
        <v>281.9</v>
      </c>
      <c r="D66" s="182">
        <f>Volume!M66</f>
        <v>-2.3722943722943803</v>
      </c>
      <c r="E66" s="175">
        <f>Volume!C66*100</f>
        <v>-49</v>
      </c>
      <c r="F66" s="347">
        <f>'Open Int.'!D66*100</f>
        <v>-3</v>
      </c>
      <c r="G66" s="176">
        <f>'Open Int.'!R66</f>
        <v>103.63771599999998</v>
      </c>
      <c r="H66" s="176">
        <f>'Open Int.'!Z66</f>
        <v>-5.5588715000000235</v>
      </c>
      <c r="I66" s="171">
        <f>'Open Int.'!O66</f>
        <v>0.9992927864214993</v>
      </c>
      <c r="J66" s="185">
        <f>IF(Volume!D66=0,0,Volume!F66/Volume!D66)</f>
        <v>0.09433962264150944</v>
      </c>
      <c r="K66" s="187">
        <f>IF('Open Int.'!E66=0,0,'Open Int.'!H66/'Open Int.'!E66)</f>
        <v>0.4435483870967742</v>
      </c>
    </row>
    <row r="67" spans="1:11" ht="15">
      <c r="A67" s="201" t="s">
        <v>405</v>
      </c>
      <c r="B67" s="287">
        <f>Margins!B67</f>
        <v>250</v>
      </c>
      <c r="C67" s="287">
        <f>Volume!J67</f>
        <v>595.2</v>
      </c>
      <c r="D67" s="182">
        <f>Volume!M67</f>
        <v>-0.05876920493659795</v>
      </c>
      <c r="E67" s="175">
        <f>Volume!C67*100</f>
        <v>358</v>
      </c>
      <c r="F67" s="347">
        <f>'Open Int.'!D67*100</f>
        <v>-1</v>
      </c>
      <c r="G67" s="176">
        <f>'Open Int.'!R67</f>
        <v>8.30304</v>
      </c>
      <c r="H67" s="176">
        <f>'Open Int.'!Z67</f>
        <v>-0.07932625000000115</v>
      </c>
      <c r="I67" s="171">
        <f>'Open Int.'!O67</f>
        <v>1</v>
      </c>
      <c r="J67" s="185">
        <f>IF(Volume!D67=0,0,Volume!F67/Volume!D67)</f>
        <v>0</v>
      </c>
      <c r="K67" s="187">
        <f>IF('Open Int.'!E67=0,0,'Open Int.'!H67/'Open Int.'!E67)</f>
        <v>0</v>
      </c>
    </row>
    <row r="68" spans="1:11" ht="15">
      <c r="A68" s="201" t="s">
        <v>43</v>
      </c>
      <c r="B68" s="287">
        <f>Margins!B68</f>
        <v>150</v>
      </c>
      <c r="C68" s="287">
        <f>Volume!J68</f>
        <v>2279.7</v>
      </c>
      <c r="D68" s="182">
        <f>Volume!M68</f>
        <v>-3.246753246753247</v>
      </c>
      <c r="E68" s="175">
        <f>Volume!C68*100</f>
        <v>24</v>
      </c>
      <c r="F68" s="347">
        <f>'Open Int.'!D68*100</f>
        <v>-4</v>
      </c>
      <c r="G68" s="176">
        <f>'Open Int.'!R68</f>
        <v>93.86664749999998</v>
      </c>
      <c r="H68" s="176">
        <f>'Open Int.'!Z68</f>
        <v>-7.320361500000004</v>
      </c>
      <c r="I68" s="171">
        <f>'Open Int.'!O68</f>
        <v>0.9938069216757741</v>
      </c>
      <c r="J68" s="185">
        <f>IF(Volume!D68=0,0,Volume!F68/Volume!D68)</f>
        <v>0</v>
      </c>
      <c r="K68" s="187">
        <f>IF('Open Int.'!E68=0,0,'Open Int.'!H68/'Open Int.'!E68)</f>
        <v>0</v>
      </c>
    </row>
    <row r="69" spans="1:11" ht="15">
      <c r="A69" s="201" t="s">
        <v>200</v>
      </c>
      <c r="B69" s="287">
        <f>Margins!B69</f>
        <v>350</v>
      </c>
      <c r="C69" s="287">
        <f>Volume!J69</f>
        <v>839.8</v>
      </c>
      <c r="D69" s="182">
        <f>Volume!M69</f>
        <v>-0.46814814814815353</v>
      </c>
      <c r="E69" s="175">
        <f>Volume!C69*100</f>
        <v>8</v>
      </c>
      <c r="F69" s="347">
        <f>'Open Int.'!D69*100</f>
        <v>0</v>
      </c>
      <c r="G69" s="176">
        <f>'Open Int.'!R69</f>
        <v>702.933595</v>
      </c>
      <c r="H69" s="176">
        <f>'Open Int.'!Z69</f>
        <v>9.067344999999932</v>
      </c>
      <c r="I69" s="171">
        <f>'Open Int.'!O69</f>
        <v>0.9734894417729458</v>
      </c>
      <c r="J69" s="185">
        <f>IF(Volume!D69=0,0,Volume!F69/Volume!D69)</f>
        <v>0.05872756933115824</v>
      </c>
      <c r="K69" s="187">
        <f>IF('Open Int.'!E69=0,0,'Open Int.'!H69/'Open Int.'!E69)</f>
        <v>0.10655301012253596</v>
      </c>
    </row>
    <row r="70" spans="1:11" ht="15">
      <c r="A70" s="201" t="s">
        <v>141</v>
      </c>
      <c r="B70" s="287">
        <f>Margins!B70</f>
        <v>2400</v>
      </c>
      <c r="C70" s="287">
        <f>Volume!J70</f>
        <v>87.95</v>
      </c>
      <c r="D70" s="182">
        <f>Volume!M70</f>
        <v>-3.827227993439038</v>
      </c>
      <c r="E70" s="175">
        <f>Volume!C70*100</f>
        <v>23</v>
      </c>
      <c r="F70" s="347">
        <f>'Open Int.'!D70*100</f>
        <v>6</v>
      </c>
      <c r="G70" s="176">
        <f>'Open Int.'!R70</f>
        <v>400.397652</v>
      </c>
      <c r="H70" s="176">
        <f>'Open Int.'!Z70</f>
        <v>16.32959999999997</v>
      </c>
      <c r="I70" s="171">
        <f>'Open Int.'!O70</f>
        <v>0.9950972639569824</v>
      </c>
      <c r="J70" s="185">
        <f>IF(Volume!D70=0,0,Volume!F70/Volume!D70)</f>
        <v>0.18860353130016053</v>
      </c>
      <c r="K70" s="187">
        <f>IF('Open Int.'!E70=0,0,'Open Int.'!H70/'Open Int.'!E70)</f>
        <v>0.2349799732977303</v>
      </c>
    </row>
    <row r="71" spans="1:11" ht="15">
      <c r="A71" s="201" t="s">
        <v>398</v>
      </c>
      <c r="B71" s="287">
        <f>Margins!B71</f>
        <v>2700</v>
      </c>
      <c r="C71" s="287">
        <f>Volume!J71</f>
        <v>113.3</v>
      </c>
      <c r="D71" s="182">
        <f>Volume!M71</f>
        <v>0.3542958370239074</v>
      </c>
      <c r="E71" s="175">
        <f>Volume!C71*100</f>
        <v>171</v>
      </c>
      <c r="F71" s="347">
        <f>'Open Int.'!D71*100</f>
        <v>-1</v>
      </c>
      <c r="G71" s="176">
        <f>'Open Int.'!R71</f>
        <v>225.914535</v>
      </c>
      <c r="H71" s="176">
        <f>'Open Int.'!Z71</f>
        <v>2.2607639999999947</v>
      </c>
      <c r="I71" s="171">
        <f>'Open Int.'!O71</f>
        <v>0.9895734597156398</v>
      </c>
      <c r="J71" s="185">
        <f>IF(Volume!D71=0,0,Volume!F71/Volume!D71)</f>
        <v>0.05232558139534884</v>
      </c>
      <c r="K71" s="187">
        <f>IF('Open Int.'!E71=0,0,'Open Int.'!H71/'Open Int.'!E71)</f>
        <v>0.06820049301561217</v>
      </c>
    </row>
    <row r="72" spans="1:11" ht="15">
      <c r="A72" s="201" t="s">
        <v>184</v>
      </c>
      <c r="B72" s="287">
        <f>Margins!B72</f>
        <v>2950</v>
      </c>
      <c r="C72" s="287">
        <f>Volume!J72</f>
        <v>98.1</v>
      </c>
      <c r="D72" s="182">
        <f>Volume!M72</f>
        <v>-3.302119270576647</v>
      </c>
      <c r="E72" s="175">
        <f>Volume!C72*100</f>
        <v>-12</v>
      </c>
      <c r="F72" s="347">
        <f>'Open Int.'!D72*100</f>
        <v>0</v>
      </c>
      <c r="G72" s="176">
        <f>'Open Int.'!R72</f>
        <v>188.917056</v>
      </c>
      <c r="H72" s="176">
        <f>'Open Int.'!Z72</f>
        <v>-3.1293157499999893</v>
      </c>
      <c r="I72" s="171">
        <f>'Open Int.'!O72</f>
        <v>0.9905024509803921</v>
      </c>
      <c r="J72" s="185">
        <f>IF(Volume!D72=0,0,Volume!F72/Volume!D72)</f>
        <v>0.0945945945945946</v>
      </c>
      <c r="K72" s="187">
        <f>IF('Open Int.'!E72=0,0,'Open Int.'!H72/'Open Int.'!E72)</f>
        <v>0.12807377049180327</v>
      </c>
    </row>
    <row r="73" spans="1:11" ht="15">
      <c r="A73" s="201" t="s">
        <v>175</v>
      </c>
      <c r="B73" s="287">
        <f>Margins!B73</f>
        <v>7875</v>
      </c>
      <c r="C73" s="287">
        <f>Volume!J73</f>
        <v>47.7</v>
      </c>
      <c r="D73" s="182">
        <f>Volume!M73</f>
        <v>-1.344364012409511</v>
      </c>
      <c r="E73" s="175">
        <f>Volume!C73*100</f>
        <v>-26</v>
      </c>
      <c r="F73" s="347">
        <f>'Open Int.'!D73*100</f>
        <v>-6</v>
      </c>
      <c r="G73" s="176">
        <f>'Open Int.'!R73</f>
        <v>463.68693</v>
      </c>
      <c r="H73" s="176">
        <f>'Open Int.'!Z73</f>
        <v>-42.26197500000001</v>
      </c>
      <c r="I73" s="171">
        <f>'Open Int.'!O73</f>
        <v>0.9901166558651977</v>
      </c>
      <c r="J73" s="185">
        <f>IF(Volume!D73=0,0,Volume!F73/Volume!D73)</f>
        <v>0.21442495126705652</v>
      </c>
      <c r="K73" s="187">
        <f>IF('Open Int.'!E73=0,0,'Open Int.'!H73/'Open Int.'!E73)</f>
        <v>0.5343915343915344</v>
      </c>
    </row>
    <row r="74" spans="1:11" ht="15">
      <c r="A74" s="201" t="s">
        <v>142</v>
      </c>
      <c r="B74" s="287">
        <f>Margins!B74</f>
        <v>1750</v>
      </c>
      <c r="C74" s="287">
        <f>Volume!J74</f>
        <v>138.8</v>
      </c>
      <c r="D74" s="182">
        <f>Volume!M74</f>
        <v>-1.8387553041018345</v>
      </c>
      <c r="E74" s="175">
        <f>Volume!C74*100</f>
        <v>38</v>
      </c>
      <c r="F74" s="347">
        <f>'Open Int.'!D74*100</f>
        <v>3</v>
      </c>
      <c r="G74" s="176">
        <f>'Open Int.'!R74</f>
        <v>72.60281</v>
      </c>
      <c r="H74" s="176">
        <f>'Open Int.'!Z74</f>
        <v>1.2134850000000057</v>
      </c>
      <c r="I74" s="171">
        <f>'Open Int.'!O74</f>
        <v>0.9959852793576447</v>
      </c>
      <c r="J74" s="185">
        <f>IF(Volume!D74=0,0,Volume!F74/Volume!D74)</f>
        <v>0</v>
      </c>
      <c r="K74" s="187">
        <f>IF('Open Int.'!E74=0,0,'Open Int.'!H74/'Open Int.'!E74)</f>
        <v>0</v>
      </c>
    </row>
    <row r="75" spans="1:11" ht="15">
      <c r="A75" s="201" t="s">
        <v>176</v>
      </c>
      <c r="B75" s="287">
        <f>Margins!B75</f>
        <v>1450</v>
      </c>
      <c r="C75" s="287">
        <f>Volume!J75</f>
        <v>182.45</v>
      </c>
      <c r="D75" s="182">
        <f>Volume!M75</f>
        <v>-0.7344940152339623</v>
      </c>
      <c r="E75" s="175">
        <f>Volume!C75*100</f>
        <v>48</v>
      </c>
      <c r="F75" s="347">
        <f>'Open Int.'!D75*100</f>
        <v>-4</v>
      </c>
      <c r="G75" s="176">
        <f>'Open Int.'!R75</f>
        <v>244.89624925</v>
      </c>
      <c r="H75" s="176">
        <f>'Open Int.'!Z75</f>
        <v>-8.394854749999979</v>
      </c>
      <c r="I75" s="171">
        <f>'Open Int.'!O75</f>
        <v>0.9964351301717619</v>
      </c>
      <c r="J75" s="185">
        <f>IF(Volume!D75=0,0,Volume!F75/Volume!D75)</f>
        <v>0.10476190476190476</v>
      </c>
      <c r="K75" s="187">
        <f>IF('Open Int.'!E75=0,0,'Open Int.'!H75/'Open Int.'!E75)</f>
        <v>0.16802168021680217</v>
      </c>
    </row>
    <row r="76" spans="1:11" ht="15">
      <c r="A76" s="201" t="s">
        <v>397</v>
      </c>
      <c r="B76" s="287">
        <f>Margins!B76</f>
        <v>2200</v>
      </c>
      <c r="C76" s="287">
        <f>Volume!J76</f>
        <v>117.05</v>
      </c>
      <c r="D76" s="182">
        <f>Volume!M76</f>
        <v>1.1231101511879025</v>
      </c>
      <c r="E76" s="175">
        <f>Volume!C76*100</f>
        <v>-15</v>
      </c>
      <c r="F76" s="347">
        <f>'Open Int.'!D76*100</f>
        <v>-24</v>
      </c>
      <c r="G76" s="176">
        <f>'Open Int.'!R76</f>
        <v>12.746745</v>
      </c>
      <c r="H76" s="176">
        <f>'Open Int.'!Z76</f>
        <v>-3.8309700000000007</v>
      </c>
      <c r="I76" s="171">
        <f>'Open Int.'!O76</f>
        <v>0.9959595959595959</v>
      </c>
      <c r="J76" s="185">
        <f>IF(Volume!D76=0,0,Volume!F76/Volume!D76)</f>
        <v>0</v>
      </c>
      <c r="K76" s="187">
        <f>IF('Open Int.'!E76=0,0,'Open Int.'!H76/'Open Int.'!E76)</f>
        <v>0</v>
      </c>
    </row>
    <row r="77" spans="1:11" ht="15">
      <c r="A77" s="201" t="s">
        <v>167</v>
      </c>
      <c r="B77" s="287">
        <f>Margins!B77</f>
        <v>3850</v>
      </c>
      <c r="C77" s="287">
        <f>Volume!J77</f>
        <v>45.45</v>
      </c>
      <c r="D77" s="182">
        <f>Volume!M77</f>
        <v>-3.0916844349680077</v>
      </c>
      <c r="E77" s="175">
        <f>Volume!C77*100</f>
        <v>-62</v>
      </c>
      <c r="F77" s="347">
        <f>'Open Int.'!D77*100</f>
        <v>-1</v>
      </c>
      <c r="G77" s="176">
        <f>'Open Int.'!R77</f>
        <v>67.35076425</v>
      </c>
      <c r="H77" s="176">
        <f>'Open Int.'!Z77</f>
        <v>-2.7987382499999995</v>
      </c>
      <c r="I77" s="171">
        <f>'Open Int.'!O77</f>
        <v>0.9968823070927514</v>
      </c>
      <c r="J77" s="185">
        <f>IF(Volume!D77=0,0,Volume!F77/Volume!D77)</f>
        <v>0</v>
      </c>
      <c r="K77" s="187">
        <f>IF('Open Int.'!E77=0,0,'Open Int.'!H77/'Open Int.'!E77)</f>
        <v>0.028985507246376812</v>
      </c>
    </row>
    <row r="78" spans="1:11" ht="15">
      <c r="A78" s="201" t="s">
        <v>201</v>
      </c>
      <c r="B78" s="287">
        <f>Margins!B78</f>
        <v>100</v>
      </c>
      <c r="C78" s="287">
        <f>Volume!J78</f>
        <v>2002.25</v>
      </c>
      <c r="D78" s="182">
        <f>Volume!M78</f>
        <v>-1.9394176849425724</v>
      </c>
      <c r="E78" s="175">
        <f>Volume!C78*100</f>
        <v>46</v>
      </c>
      <c r="F78" s="347">
        <f>'Open Int.'!D78*100</f>
        <v>13</v>
      </c>
      <c r="G78" s="176">
        <f>'Open Int.'!R78</f>
        <v>839.7636725</v>
      </c>
      <c r="H78" s="176">
        <f>'Open Int.'!Z78</f>
        <v>86.89274049999995</v>
      </c>
      <c r="I78" s="171">
        <f>'Open Int.'!O78</f>
        <v>0.9815455043990368</v>
      </c>
      <c r="J78" s="185">
        <f>IF(Volume!D78=0,0,Volume!F78/Volume!D78)</f>
        <v>0.256908140403286</v>
      </c>
      <c r="K78" s="187">
        <f>IF('Open Int.'!E78=0,0,'Open Int.'!H78/'Open Int.'!E78)</f>
        <v>0.4412423055400112</v>
      </c>
    </row>
    <row r="79" spans="1:11" ht="15">
      <c r="A79" s="201" t="s">
        <v>143</v>
      </c>
      <c r="B79" s="287">
        <f>Margins!B79</f>
        <v>2950</v>
      </c>
      <c r="C79" s="287">
        <f>Volume!J79</f>
        <v>110.85</v>
      </c>
      <c r="D79" s="182">
        <f>Volume!M79</f>
        <v>-1.510439804531322</v>
      </c>
      <c r="E79" s="175">
        <f>Volume!C79*100</f>
        <v>57.99999999999999</v>
      </c>
      <c r="F79" s="347">
        <f>'Open Int.'!D79*100</f>
        <v>-3</v>
      </c>
      <c r="G79" s="176">
        <f>'Open Int.'!R79</f>
        <v>17.10249225</v>
      </c>
      <c r="H79" s="176">
        <f>'Open Int.'!Z79</f>
        <v>-0.7935204999999996</v>
      </c>
      <c r="I79" s="171">
        <f>'Open Int.'!O79</f>
        <v>0.9980879541108987</v>
      </c>
      <c r="J79" s="185">
        <f>IF(Volume!D79=0,0,Volume!F79/Volume!D79)</f>
        <v>0</v>
      </c>
      <c r="K79" s="187">
        <f>IF('Open Int.'!E79=0,0,'Open Int.'!H79/'Open Int.'!E79)</f>
        <v>0</v>
      </c>
    </row>
    <row r="80" spans="1:11" ht="15">
      <c r="A80" s="201" t="s">
        <v>90</v>
      </c>
      <c r="B80" s="287">
        <f>Margins!B80</f>
        <v>600</v>
      </c>
      <c r="C80" s="287">
        <f>Volume!J80</f>
        <v>455.1</v>
      </c>
      <c r="D80" s="182">
        <f>Volume!M80</f>
        <v>-1.2155415671803704</v>
      </c>
      <c r="E80" s="175">
        <f>Volume!C80*100</f>
        <v>-52</v>
      </c>
      <c r="F80" s="347">
        <f>'Open Int.'!D80*100</f>
        <v>0</v>
      </c>
      <c r="G80" s="176">
        <f>'Open Int.'!R80</f>
        <v>51.662952</v>
      </c>
      <c r="H80" s="176">
        <f>'Open Int.'!Z80</f>
        <v>-0.7462800000000058</v>
      </c>
      <c r="I80" s="171">
        <f>'Open Int.'!O80</f>
        <v>0.9170190274841438</v>
      </c>
      <c r="J80" s="185">
        <f>IF(Volume!D80=0,0,Volume!F80/Volume!D80)</f>
        <v>0</v>
      </c>
      <c r="K80" s="187">
        <f>IF('Open Int.'!E80=0,0,'Open Int.'!H80/'Open Int.'!E80)</f>
        <v>0</v>
      </c>
    </row>
    <row r="81" spans="1:11" ht="15">
      <c r="A81" s="201" t="s">
        <v>35</v>
      </c>
      <c r="B81" s="287">
        <f>Margins!B81</f>
        <v>1100</v>
      </c>
      <c r="C81" s="287">
        <f>Volume!J81</f>
        <v>316.9</v>
      </c>
      <c r="D81" s="182">
        <f>Volume!M81</f>
        <v>-0.3928964325003929</v>
      </c>
      <c r="E81" s="175">
        <f>Volume!C81*100</f>
        <v>80</v>
      </c>
      <c r="F81" s="347">
        <f>'Open Int.'!D81*100</f>
        <v>-2</v>
      </c>
      <c r="G81" s="176">
        <f>'Open Int.'!R81</f>
        <v>74.737696</v>
      </c>
      <c r="H81" s="176">
        <f>'Open Int.'!Z81</f>
        <v>-1.7646529999999956</v>
      </c>
      <c r="I81" s="171">
        <f>'Open Int.'!O81</f>
        <v>0.9990671641791045</v>
      </c>
      <c r="J81" s="185">
        <f>IF(Volume!D81=0,0,Volume!F81/Volume!D81)</f>
        <v>0</v>
      </c>
      <c r="K81" s="187">
        <f>IF('Open Int.'!E81=0,0,'Open Int.'!H81/'Open Int.'!E81)</f>
        <v>0.02564102564102564</v>
      </c>
    </row>
    <row r="82" spans="1:11" ht="15">
      <c r="A82" s="201" t="s">
        <v>6</v>
      </c>
      <c r="B82" s="287">
        <f>Margins!B82</f>
        <v>2250</v>
      </c>
      <c r="C82" s="287">
        <f>Volume!J82</f>
        <v>160</v>
      </c>
      <c r="D82" s="182">
        <f>Volume!M82</f>
        <v>-0.6211180124223602</v>
      </c>
      <c r="E82" s="175">
        <f>Volume!C82*100</f>
        <v>22</v>
      </c>
      <c r="F82" s="347">
        <f>'Open Int.'!D82*100</f>
        <v>-1</v>
      </c>
      <c r="G82" s="176">
        <f>'Open Int.'!R82</f>
        <v>185.436</v>
      </c>
      <c r="H82" s="176">
        <f>'Open Int.'!Z82</f>
        <v>-2.752874999999989</v>
      </c>
      <c r="I82" s="171">
        <f>'Open Int.'!O82</f>
        <v>0.9926227916909338</v>
      </c>
      <c r="J82" s="185">
        <f>IF(Volume!D82=0,0,Volume!F82/Volume!D82)</f>
        <v>0.06349206349206349</v>
      </c>
      <c r="K82" s="187">
        <f>IF('Open Int.'!E82=0,0,'Open Int.'!H82/'Open Int.'!E82)</f>
        <v>0.12195121951219512</v>
      </c>
    </row>
    <row r="83" spans="1:11" ht="15">
      <c r="A83" s="201" t="s">
        <v>177</v>
      </c>
      <c r="B83" s="287">
        <f>Margins!B83</f>
        <v>500</v>
      </c>
      <c r="C83" s="287">
        <f>Volume!J83</f>
        <v>292.45</v>
      </c>
      <c r="D83" s="182">
        <f>Volume!M83</f>
        <v>-6.190858059342426</v>
      </c>
      <c r="E83" s="175">
        <f>Volume!C83*100</f>
        <v>52</v>
      </c>
      <c r="F83" s="347">
        <f>'Open Int.'!D83*100</f>
        <v>11</v>
      </c>
      <c r="G83" s="176">
        <f>'Open Int.'!R83</f>
        <v>198.4711925</v>
      </c>
      <c r="H83" s="176">
        <f>'Open Int.'!Z83</f>
        <v>8.989542499999999</v>
      </c>
      <c r="I83" s="171">
        <f>'Open Int.'!O83</f>
        <v>0.9928534590731599</v>
      </c>
      <c r="J83" s="185">
        <f>IF(Volume!D83=0,0,Volume!F83/Volume!D83)</f>
        <v>0.05747126436781609</v>
      </c>
      <c r="K83" s="187">
        <f>IF('Open Int.'!E83=0,0,'Open Int.'!H83/'Open Int.'!E83)</f>
        <v>0.060240963855421686</v>
      </c>
    </row>
    <row r="84" spans="1:11" ht="15">
      <c r="A84" s="201" t="s">
        <v>168</v>
      </c>
      <c r="B84" s="287">
        <f>Margins!B84</f>
        <v>300</v>
      </c>
      <c r="C84" s="287">
        <f>Volume!J84</f>
        <v>677.1</v>
      </c>
      <c r="D84" s="182">
        <f>Volume!M84</f>
        <v>-2.8968879965581436</v>
      </c>
      <c r="E84" s="175">
        <f>Volume!C84*100</f>
        <v>-47</v>
      </c>
      <c r="F84" s="347">
        <f>'Open Int.'!D84*100</f>
        <v>15</v>
      </c>
      <c r="G84" s="176">
        <f>'Open Int.'!R84</f>
        <v>15.295689</v>
      </c>
      <c r="H84" s="176">
        <f>'Open Int.'!Z84</f>
        <v>1.6146630000000002</v>
      </c>
      <c r="I84" s="171">
        <f>'Open Int.'!O84</f>
        <v>0.9335989375830013</v>
      </c>
      <c r="J84" s="185">
        <f>IF(Volume!D84=0,0,Volume!F84/Volume!D84)</f>
        <v>0</v>
      </c>
      <c r="K84" s="187">
        <f>IF('Open Int.'!E84=0,0,'Open Int.'!H84/'Open Int.'!E84)</f>
        <v>0</v>
      </c>
    </row>
    <row r="85" spans="1:11" ht="15">
      <c r="A85" s="201" t="s">
        <v>132</v>
      </c>
      <c r="B85" s="287">
        <f>Margins!B85</f>
        <v>400</v>
      </c>
      <c r="C85" s="287">
        <f>Volume!J85</f>
        <v>715.9</v>
      </c>
      <c r="D85" s="182">
        <f>Volume!M85</f>
        <v>-1.0572869877686377</v>
      </c>
      <c r="E85" s="175">
        <f>Volume!C85*100</f>
        <v>-31</v>
      </c>
      <c r="F85" s="347">
        <f>'Open Int.'!D85*100</f>
        <v>-1</v>
      </c>
      <c r="G85" s="176">
        <f>'Open Int.'!R85</f>
        <v>121.473912</v>
      </c>
      <c r="H85" s="176">
        <f>'Open Int.'!Z85</f>
        <v>-1.963718</v>
      </c>
      <c r="I85" s="171">
        <f>'Open Int.'!O85</f>
        <v>0.9969354078264969</v>
      </c>
      <c r="J85" s="185">
        <f>IF(Volume!D85=0,0,Volume!F85/Volume!D85)</f>
        <v>0</v>
      </c>
      <c r="K85" s="187">
        <f>IF('Open Int.'!E85=0,0,'Open Int.'!H85/'Open Int.'!E85)</f>
        <v>0.03571428571428571</v>
      </c>
    </row>
    <row r="86" spans="1:11" ht="15">
      <c r="A86" s="201" t="s">
        <v>144</v>
      </c>
      <c r="B86" s="287">
        <f>Margins!B86</f>
        <v>125</v>
      </c>
      <c r="C86" s="287">
        <f>Volume!J86</f>
        <v>2897.2</v>
      </c>
      <c r="D86" s="182">
        <f>Volume!M86</f>
        <v>0.4437664678962601</v>
      </c>
      <c r="E86" s="175">
        <f>Volume!C86*100</f>
        <v>-4</v>
      </c>
      <c r="F86" s="347">
        <f>'Open Int.'!D86*100</f>
        <v>2</v>
      </c>
      <c r="G86" s="176">
        <f>'Open Int.'!R86</f>
        <v>53.19983499999999</v>
      </c>
      <c r="H86" s="176">
        <f>'Open Int.'!Z86</f>
        <v>1.100359999999995</v>
      </c>
      <c r="I86" s="171">
        <f>'Open Int.'!O86</f>
        <v>0.9959155888359428</v>
      </c>
      <c r="J86" s="185">
        <f>IF(Volume!D86=0,0,Volume!F86/Volume!D86)</f>
        <v>0</v>
      </c>
      <c r="K86" s="187">
        <f>IF('Open Int.'!E86=0,0,'Open Int.'!H86/'Open Int.'!E86)</f>
        <v>0</v>
      </c>
    </row>
    <row r="87" spans="1:11" ht="15">
      <c r="A87" s="201" t="s">
        <v>291</v>
      </c>
      <c r="B87" s="287">
        <f>Margins!B87</f>
        <v>300</v>
      </c>
      <c r="C87" s="287">
        <f>Volume!J87</f>
        <v>605.3</v>
      </c>
      <c r="D87" s="182">
        <f>Volume!M87</f>
        <v>-1.4410160384270982</v>
      </c>
      <c r="E87" s="175">
        <f>Volume!C87*100</f>
        <v>-34</v>
      </c>
      <c r="F87" s="347">
        <f>'Open Int.'!D87*100</f>
        <v>4</v>
      </c>
      <c r="G87" s="176">
        <f>'Open Int.'!R87</f>
        <v>65.354241</v>
      </c>
      <c r="H87" s="176">
        <f>'Open Int.'!Z87</f>
        <v>1.4949240000000046</v>
      </c>
      <c r="I87" s="171">
        <f>'Open Int.'!O87</f>
        <v>0.9988885801611559</v>
      </c>
      <c r="J87" s="185">
        <f>IF(Volume!D87=0,0,Volume!F87/Volume!D87)</f>
        <v>0</v>
      </c>
      <c r="K87" s="187">
        <f>IF('Open Int.'!E87=0,0,'Open Int.'!H87/'Open Int.'!E87)</f>
        <v>0</v>
      </c>
    </row>
    <row r="88" spans="1:11" ht="15">
      <c r="A88" s="201" t="s">
        <v>133</v>
      </c>
      <c r="B88" s="287">
        <f>Margins!B88</f>
        <v>6250</v>
      </c>
      <c r="C88" s="287">
        <f>Volume!J88</f>
        <v>32.25</v>
      </c>
      <c r="D88" s="182">
        <f>Volume!M88</f>
        <v>-3.2983508245877107</v>
      </c>
      <c r="E88" s="175">
        <f>Volume!C88*100</f>
        <v>-24</v>
      </c>
      <c r="F88" s="347">
        <f>'Open Int.'!D88*100</f>
        <v>1</v>
      </c>
      <c r="G88" s="176">
        <f>'Open Int.'!R88</f>
        <v>92.21484375</v>
      </c>
      <c r="H88" s="176">
        <f>'Open Int.'!Z88</f>
        <v>-1.5403437500000052</v>
      </c>
      <c r="I88" s="171">
        <f>'Open Int.'!O88</f>
        <v>0.9954098360655738</v>
      </c>
      <c r="J88" s="185">
        <f>IF(Volume!D88=0,0,Volume!F88/Volume!D88)</f>
        <v>0.06741573033707865</v>
      </c>
      <c r="K88" s="187">
        <f>IF('Open Int.'!E88=0,0,'Open Int.'!H88/'Open Int.'!E88)</f>
        <v>0.0511727078891258</v>
      </c>
    </row>
    <row r="89" spans="1:11" ht="15">
      <c r="A89" s="201" t="s">
        <v>169</v>
      </c>
      <c r="B89" s="287">
        <f>Margins!B89</f>
        <v>2000</v>
      </c>
      <c r="C89" s="287">
        <f>Volume!J89</f>
        <v>152.35</v>
      </c>
      <c r="D89" s="182">
        <f>Volume!M89</f>
        <v>-2.9617834394904494</v>
      </c>
      <c r="E89" s="175">
        <f>Volume!C89*100</f>
        <v>-20</v>
      </c>
      <c r="F89" s="347">
        <f>'Open Int.'!D89*100</f>
        <v>4</v>
      </c>
      <c r="G89" s="176">
        <f>'Open Int.'!R89</f>
        <v>134.6774</v>
      </c>
      <c r="H89" s="176">
        <f>'Open Int.'!Z89</f>
        <v>1.54140000000001</v>
      </c>
      <c r="I89" s="171">
        <f>'Open Int.'!O89</f>
        <v>0.9979638009049774</v>
      </c>
      <c r="J89" s="185">
        <f>IF(Volume!D89=0,0,Volume!F89/Volume!D89)</f>
        <v>0.09090909090909091</v>
      </c>
      <c r="K89" s="187">
        <f>IF('Open Int.'!E89=0,0,'Open Int.'!H89/'Open Int.'!E89)</f>
        <v>0.058823529411764705</v>
      </c>
    </row>
    <row r="90" spans="1:11" ht="15">
      <c r="A90" s="201" t="s">
        <v>292</v>
      </c>
      <c r="B90" s="287">
        <f>Margins!B90</f>
        <v>550</v>
      </c>
      <c r="C90" s="287">
        <f>Volume!J90</f>
        <v>586.65</v>
      </c>
      <c r="D90" s="182">
        <f>Volume!M90</f>
        <v>-2.037238039575861</v>
      </c>
      <c r="E90" s="175">
        <f>Volume!C90*100</f>
        <v>17</v>
      </c>
      <c r="F90" s="347">
        <f>'Open Int.'!D90*100</f>
        <v>4</v>
      </c>
      <c r="G90" s="176">
        <f>'Open Int.'!R90</f>
        <v>195.272319</v>
      </c>
      <c r="H90" s="176">
        <f>'Open Int.'!Z90</f>
        <v>4.074485250000009</v>
      </c>
      <c r="I90" s="171">
        <f>'Open Int.'!O90</f>
        <v>0.988433575677462</v>
      </c>
      <c r="J90" s="185">
        <f>IF(Volume!D90=0,0,Volume!F90/Volume!D90)</f>
        <v>0</v>
      </c>
      <c r="K90" s="187">
        <f>IF('Open Int.'!E90=0,0,'Open Int.'!H90/'Open Int.'!E90)</f>
        <v>0</v>
      </c>
    </row>
    <row r="91" spans="1:11" ht="15">
      <c r="A91" s="201" t="s">
        <v>293</v>
      </c>
      <c r="B91" s="287">
        <f>Margins!B91</f>
        <v>550</v>
      </c>
      <c r="C91" s="287">
        <f>Volume!J91</f>
        <v>541.35</v>
      </c>
      <c r="D91" s="182">
        <f>Volume!M91</f>
        <v>-1.0871551251598635</v>
      </c>
      <c r="E91" s="175">
        <f>Volume!C91*100</f>
        <v>-20</v>
      </c>
      <c r="F91" s="347">
        <f>'Open Int.'!D91*100</f>
        <v>2</v>
      </c>
      <c r="G91" s="176">
        <f>'Open Int.'!R91</f>
        <v>162.59717925</v>
      </c>
      <c r="H91" s="176">
        <f>'Open Int.'!Z91</f>
        <v>2.1260827500000232</v>
      </c>
      <c r="I91" s="171">
        <f>'Open Int.'!O91</f>
        <v>0.9945065006409083</v>
      </c>
      <c r="J91" s="185">
        <f>IF(Volume!D91=0,0,Volume!F91/Volume!D91)</f>
        <v>0</v>
      </c>
      <c r="K91" s="187">
        <f>IF('Open Int.'!E91=0,0,'Open Int.'!H91/'Open Int.'!E91)</f>
        <v>0</v>
      </c>
    </row>
    <row r="92" spans="1:11" ht="15">
      <c r="A92" s="201" t="s">
        <v>178</v>
      </c>
      <c r="B92" s="287">
        <f>Margins!B92</f>
        <v>1250</v>
      </c>
      <c r="C92" s="287">
        <f>Volume!J92</f>
        <v>170.9</v>
      </c>
      <c r="D92" s="182">
        <f>Volume!M92</f>
        <v>0.26400704018774834</v>
      </c>
      <c r="E92" s="175">
        <f>Volume!C92*100</f>
        <v>266</v>
      </c>
      <c r="F92" s="347">
        <f>'Open Int.'!D92*100</f>
        <v>-11</v>
      </c>
      <c r="G92" s="176">
        <f>'Open Int.'!R92</f>
        <v>46.143</v>
      </c>
      <c r="H92" s="176">
        <f>'Open Int.'!Z92</f>
        <v>-5.396818749999994</v>
      </c>
      <c r="I92" s="171">
        <f>'Open Int.'!O92</f>
        <v>0.9907407407407407</v>
      </c>
      <c r="J92" s="185">
        <f>IF(Volume!D92=0,0,Volume!F92/Volume!D92)</f>
        <v>0</v>
      </c>
      <c r="K92" s="187">
        <f>IF('Open Int.'!E92=0,0,'Open Int.'!H92/'Open Int.'!E92)</f>
        <v>0</v>
      </c>
    </row>
    <row r="93" spans="1:11" ht="15">
      <c r="A93" s="201" t="s">
        <v>145</v>
      </c>
      <c r="B93" s="287">
        <f>Margins!B93</f>
        <v>1700</v>
      </c>
      <c r="C93" s="287">
        <f>Volume!J93</f>
        <v>152.2</v>
      </c>
      <c r="D93" s="182">
        <f>Volume!M93</f>
        <v>-1.0403120936281032</v>
      </c>
      <c r="E93" s="175">
        <f>Volume!C93*100</f>
        <v>-31</v>
      </c>
      <c r="F93" s="347">
        <f>'Open Int.'!D93*100</f>
        <v>-3</v>
      </c>
      <c r="G93" s="176">
        <f>'Open Int.'!R93</f>
        <v>39.121488</v>
      </c>
      <c r="H93" s="176">
        <f>'Open Int.'!Z93</f>
        <v>-1.3786660000000097</v>
      </c>
      <c r="I93" s="171">
        <f>'Open Int.'!O93</f>
        <v>0.9947089947089947</v>
      </c>
      <c r="J93" s="185">
        <f>IF(Volume!D93=0,0,Volume!F93/Volume!D93)</f>
        <v>0</v>
      </c>
      <c r="K93" s="187">
        <f>IF('Open Int.'!E93=0,0,'Open Int.'!H93/'Open Int.'!E93)</f>
        <v>0</v>
      </c>
    </row>
    <row r="94" spans="1:11" ht="15">
      <c r="A94" s="201" t="s">
        <v>272</v>
      </c>
      <c r="B94" s="287">
        <f>Margins!B94</f>
        <v>850</v>
      </c>
      <c r="C94" s="287">
        <f>Volume!J94</f>
        <v>162.9</v>
      </c>
      <c r="D94" s="182">
        <f>Volume!M94</f>
        <v>-2.308845577211391</v>
      </c>
      <c r="E94" s="175">
        <f>Volume!C94*100</f>
        <v>-42</v>
      </c>
      <c r="F94" s="347">
        <f>'Open Int.'!D94*100</f>
        <v>-1</v>
      </c>
      <c r="G94" s="176">
        <f>'Open Int.'!R94</f>
        <v>55.2336885</v>
      </c>
      <c r="H94" s="176">
        <f>'Open Int.'!Z94</f>
        <v>-1.7306127499999988</v>
      </c>
      <c r="I94" s="171">
        <f>'Open Int.'!O94</f>
        <v>0.9962396590624216</v>
      </c>
      <c r="J94" s="185">
        <f>IF(Volume!D94=0,0,Volume!F94/Volume!D94)</f>
        <v>0</v>
      </c>
      <c r="K94" s="187">
        <f>IF('Open Int.'!E94=0,0,'Open Int.'!H94/'Open Int.'!E94)</f>
        <v>0.11666666666666667</v>
      </c>
    </row>
    <row r="95" spans="1:11" ht="15">
      <c r="A95" s="201" t="s">
        <v>210</v>
      </c>
      <c r="B95" s="287">
        <f>Margins!B95</f>
        <v>200</v>
      </c>
      <c r="C95" s="287">
        <f>Volume!J95</f>
        <v>1699.5</v>
      </c>
      <c r="D95" s="182">
        <f>Volume!M95</f>
        <v>0.11487143235840155</v>
      </c>
      <c r="E95" s="175">
        <f>Volume!C95*100</f>
        <v>-7.000000000000001</v>
      </c>
      <c r="F95" s="347">
        <f>'Open Int.'!D95*100</f>
        <v>-1</v>
      </c>
      <c r="G95" s="176">
        <f>'Open Int.'!R95</f>
        <v>239.32359</v>
      </c>
      <c r="H95" s="176">
        <f>'Open Int.'!Z95</f>
        <v>-3.154451999999992</v>
      </c>
      <c r="I95" s="171">
        <f>'Open Int.'!O95</f>
        <v>0.9954551910240023</v>
      </c>
      <c r="J95" s="185">
        <f>IF(Volume!D95=0,0,Volume!F95/Volume!D95)</f>
        <v>0.2</v>
      </c>
      <c r="K95" s="187">
        <f>IF('Open Int.'!E95=0,0,'Open Int.'!H95/'Open Int.'!E95)</f>
        <v>0.05</v>
      </c>
    </row>
    <row r="96" spans="1:11" ht="15">
      <c r="A96" s="201" t="s">
        <v>294</v>
      </c>
      <c r="B96" s="287">
        <f>Margins!B96</f>
        <v>350</v>
      </c>
      <c r="C96" s="287">
        <f>Volume!J96</f>
        <v>722.55</v>
      </c>
      <c r="D96" s="182">
        <f>Volume!M96</f>
        <v>-0.5642331246129529</v>
      </c>
      <c r="E96" s="175">
        <f>Volume!C96*100</f>
        <v>-14.000000000000002</v>
      </c>
      <c r="F96" s="347">
        <f>'Open Int.'!D96*100</f>
        <v>0</v>
      </c>
      <c r="G96" s="176">
        <f>'Open Int.'!R96</f>
        <v>185.5725165</v>
      </c>
      <c r="H96" s="176">
        <f>'Open Int.'!Z96</f>
        <v>-1.2818977499999846</v>
      </c>
      <c r="I96" s="171">
        <f>'Open Int.'!O96</f>
        <v>0.9957754156445898</v>
      </c>
      <c r="J96" s="185">
        <f>IF(Volume!D96=0,0,Volume!F96/Volume!D96)</f>
        <v>0</v>
      </c>
      <c r="K96" s="187">
        <f>IF('Open Int.'!E96=0,0,'Open Int.'!H96/'Open Int.'!E96)</f>
        <v>0</v>
      </c>
    </row>
    <row r="97" spans="1:11" ht="15">
      <c r="A97" s="201" t="s">
        <v>7</v>
      </c>
      <c r="B97" s="287">
        <f>Margins!B97</f>
        <v>312</v>
      </c>
      <c r="C97" s="287">
        <f>Volume!J97</f>
        <v>759.6</v>
      </c>
      <c r="D97" s="182">
        <f>Volume!M97</f>
        <v>-2.0818562681276154</v>
      </c>
      <c r="E97" s="175">
        <f>Volume!C97*100</f>
        <v>7.000000000000001</v>
      </c>
      <c r="F97" s="347">
        <f>'Open Int.'!D97*100</f>
        <v>1</v>
      </c>
      <c r="G97" s="176">
        <f>'Open Int.'!R97</f>
        <v>128.64099456000002</v>
      </c>
      <c r="H97" s="176">
        <f>'Open Int.'!Z97</f>
        <v>-0.9198056399999643</v>
      </c>
      <c r="I97" s="171">
        <f>'Open Int.'!O97</f>
        <v>0.9963154016212233</v>
      </c>
      <c r="J97" s="185">
        <f>IF(Volume!D97=0,0,Volume!F97/Volume!D97)</f>
        <v>0.16666666666666666</v>
      </c>
      <c r="K97" s="187">
        <f>IF('Open Int.'!E97=0,0,'Open Int.'!H97/'Open Int.'!E97)</f>
        <v>0.09183673469387756</v>
      </c>
    </row>
    <row r="98" spans="1:11" ht="15">
      <c r="A98" s="201" t="s">
        <v>170</v>
      </c>
      <c r="B98" s="287">
        <f>Margins!B98</f>
        <v>600</v>
      </c>
      <c r="C98" s="287">
        <f>Volume!J98</f>
        <v>579.3</v>
      </c>
      <c r="D98" s="182">
        <f>Volume!M98</f>
        <v>0.555459121680252</v>
      </c>
      <c r="E98" s="175">
        <f>Volume!C98*100</f>
        <v>-78</v>
      </c>
      <c r="F98" s="347">
        <f>'Open Int.'!D98*100</f>
        <v>-9</v>
      </c>
      <c r="G98" s="176">
        <f>'Open Int.'!R98</f>
        <v>94.68079199999998</v>
      </c>
      <c r="H98" s="176">
        <f>'Open Int.'!Z98</f>
        <v>-8.878944000000018</v>
      </c>
      <c r="I98" s="171">
        <f>'Open Int.'!O98</f>
        <v>0.9955947136563876</v>
      </c>
      <c r="J98" s="185">
        <f>IF(Volume!D98=0,0,Volume!F98/Volume!D98)</f>
        <v>0</v>
      </c>
      <c r="K98" s="187">
        <f>IF('Open Int.'!E98=0,0,'Open Int.'!H98/'Open Int.'!E98)</f>
        <v>0</v>
      </c>
    </row>
    <row r="99" spans="1:11" ht="15">
      <c r="A99" s="201" t="s">
        <v>223</v>
      </c>
      <c r="B99" s="287">
        <f>Margins!B99</f>
        <v>400</v>
      </c>
      <c r="C99" s="287">
        <f>Volume!J99</f>
        <v>800.75</v>
      </c>
      <c r="D99" s="182">
        <f>Volume!M99</f>
        <v>-0.5217715386048879</v>
      </c>
      <c r="E99" s="175">
        <f>Volume!C99*100</f>
        <v>-24</v>
      </c>
      <c r="F99" s="347">
        <f>'Open Int.'!D99*100</f>
        <v>-2</v>
      </c>
      <c r="G99" s="176">
        <f>'Open Int.'!R99</f>
        <v>189.20121</v>
      </c>
      <c r="H99" s="176">
        <f>'Open Int.'!Z99</f>
        <v>-5.145917999999995</v>
      </c>
      <c r="I99" s="171">
        <f>'Open Int.'!O99</f>
        <v>0.9952598611816489</v>
      </c>
      <c r="J99" s="185">
        <f>IF(Volume!D99=0,0,Volume!F99/Volume!D99)</f>
        <v>0.05555555555555555</v>
      </c>
      <c r="K99" s="187">
        <f>IF('Open Int.'!E99=0,0,'Open Int.'!H99/'Open Int.'!E99)</f>
        <v>0.20388349514563106</v>
      </c>
    </row>
    <row r="100" spans="1:11" ht="15">
      <c r="A100" s="201" t="s">
        <v>207</v>
      </c>
      <c r="B100" s="287">
        <f>Margins!B100</f>
        <v>1250</v>
      </c>
      <c r="C100" s="287">
        <f>Volume!J100</f>
        <v>190.85</v>
      </c>
      <c r="D100" s="182">
        <f>Volume!M100</f>
        <v>0.845442536327606</v>
      </c>
      <c r="E100" s="175">
        <f>Volume!C100*100</f>
        <v>15</v>
      </c>
      <c r="F100" s="347">
        <f>'Open Int.'!D100*100</f>
        <v>-3</v>
      </c>
      <c r="G100" s="176">
        <f>'Open Int.'!R100</f>
        <v>66.82135625</v>
      </c>
      <c r="H100" s="176">
        <f>'Open Int.'!Z100</f>
        <v>-1.1430500000000023</v>
      </c>
      <c r="I100" s="171">
        <f>'Open Int.'!O100</f>
        <v>0.9992859692966798</v>
      </c>
      <c r="J100" s="185">
        <f>IF(Volume!D100=0,0,Volume!F100/Volume!D100)</f>
        <v>0</v>
      </c>
      <c r="K100" s="187">
        <f>IF('Open Int.'!E100=0,0,'Open Int.'!H100/'Open Int.'!E100)</f>
        <v>0.019230769230769232</v>
      </c>
    </row>
    <row r="101" spans="1:11" ht="15">
      <c r="A101" s="201" t="s">
        <v>295</v>
      </c>
      <c r="B101" s="287">
        <f>Margins!B101</f>
        <v>250</v>
      </c>
      <c r="C101" s="287">
        <f>Volume!J101</f>
        <v>868.05</v>
      </c>
      <c r="D101" s="182">
        <f>Volume!M101</f>
        <v>-0.11506817789540304</v>
      </c>
      <c r="E101" s="175">
        <f>Volume!C101*100</f>
        <v>-70</v>
      </c>
      <c r="F101" s="347">
        <f>'Open Int.'!D101*100</f>
        <v>-5</v>
      </c>
      <c r="G101" s="176">
        <f>'Open Int.'!R101</f>
        <v>38.04229125</v>
      </c>
      <c r="H101" s="176">
        <f>'Open Int.'!Z101</f>
        <v>-2.238176250000002</v>
      </c>
      <c r="I101" s="171">
        <f>'Open Int.'!O101</f>
        <v>0.9988590986879635</v>
      </c>
      <c r="J101" s="185">
        <f>IF(Volume!D101=0,0,Volume!F101/Volume!D101)</f>
        <v>0</v>
      </c>
      <c r="K101" s="187">
        <f>IF('Open Int.'!E101=0,0,'Open Int.'!H101/'Open Int.'!E101)</f>
        <v>0</v>
      </c>
    </row>
    <row r="102" spans="1:11" ht="15">
      <c r="A102" s="201" t="s">
        <v>277</v>
      </c>
      <c r="B102" s="287">
        <f>Margins!B102</f>
        <v>800</v>
      </c>
      <c r="C102" s="287">
        <f>Volume!J102</f>
        <v>313.65</v>
      </c>
      <c r="D102" s="182">
        <f>Volume!M102</f>
        <v>-3.8178472861085693</v>
      </c>
      <c r="E102" s="175">
        <f>Volume!C102*100</f>
        <v>-19</v>
      </c>
      <c r="F102" s="347">
        <f>'Open Int.'!D102*100</f>
        <v>-8</v>
      </c>
      <c r="G102" s="176">
        <f>'Open Int.'!R102</f>
        <v>132.034104</v>
      </c>
      <c r="H102" s="176">
        <f>'Open Int.'!Z102</f>
        <v>-17.397959999999983</v>
      </c>
      <c r="I102" s="171">
        <f>'Open Int.'!O102</f>
        <v>0.9979095400988217</v>
      </c>
      <c r="J102" s="185">
        <f>IF(Volume!D102=0,0,Volume!F102/Volume!D102)</f>
        <v>0</v>
      </c>
      <c r="K102" s="187">
        <f>IF('Open Int.'!E102=0,0,'Open Int.'!H102/'Open Int.'!E102)</f>
        <v>0.07317073170731707</v>
      </c>
    </row>
    <row r="103" spans="1:11" ht="15">
      <c r="A103" s="201" t="s">
        <v>146</v>
      </c>
      <c r="B103" s="287">
        <f>Margins!B103</f>
        <v>8900</v>
      </c>
      <c r="C103" s="287">
        <f>Volume!J103</f>
        <v>40.95</v>
      </c>
      <c r="D103" s="182">
        <f>Volume!M103</f>
        <v>1.111111111111118</v>
      </c>
      <c r="E103" s="175">
        <f>Volume!C103*100</f>
        <v>153</v>
      </c>
      <c r="F103" s="347">
        <f>'Open Int.'!D103*100</f>
        <v>3</v>
      </c>
      <c r="G103" s="176">
        <f>'Open Int.'!R103</f>
        <v>43.40659050000001</v>
      </c>
      <c r="H103" s="176">
        <f>'Open Int.'!Z103</f>
        <v>2.5315605000000048</v>
      </c>
      <c r="I103" s="171">
        <f>'Open Int.'!O103</f>
        <v>0.9798488664987406</v>
      </c>
      <c r="J103" s="185">
        <f>IF(Volume!D103=0,0,Volume!F103/Volume!D103)</f>
        <v>0.00819672131147541</v>
      </c>
      <c r="K103" s="187">
        <f>IF('Open Int.'!E103=0,0,'Open Int.'!H103/'Open Int.'!E103)</f>
        <v>0.07042253521126761</v>
      </c>
    </row>
    <row r="104" spans="1:11" ht="15">
      <c r="A104" s="201" t="s">
        <v>8</v>
      </c>
      <c r="B104" s="287">
        <f>Margins!B104</f>
        <v>1600</v>
      </c>
      <c r="C104" s="287">
        <f>Volume!J104</f>
        <v>148.45</v>
      </c>
      <c r="D104" s="182">
        <f>Volume!M104</f>
        <v>-2.4638633377135353</v>
      </c>
      <c r="E104" s="175">
        <f>Volume!C104*100</f>
        <v>60</v>
      </c>
      <c r="F104" s="347">
        <f>'Open Int.'!D104*100</f>
        <v>7.000000000000001</v>
      </c>
      <c r="G104" s="176">
        <f>'Open Int.'!R104</f>
        <v>354.8786319999999</v>
      </c>
      <c r="H104" s="176">
        <f>'Open Int.'!Z104</f>
        <v>18.382695999999953</v>
      </c>
      <c r="I104" s="171">
        <f>'Open Int.'!O104</f>
        <v>0.9928384980924971</v>
      </c>
      <c r="J104" s="185">
        <f>IF(Volume!D104=0,0,Volume!F104/Volume!D104)</f>
        <v>0.12364130434782608</v>
      </c>
      <c r="K104" s="187">
        <f>IF('Open Int.'!E104=0,0,'Open Int.'!H104/'Open Int.'!E104)</f>
        <v>0.1292517006802721</v>
      </c>
    </row>
    <row r="105" spans="1:11" ht="15">
      <c r="A105" s="201" t="s">
        <v>296</v>
      </c>
      <c r="B105" s="287">
        <f>Margins!B105</f>
        <v>1000</v>
      </c>
      <c r="C105" s="287">
        <f>Volume!J105</f>
        <v>165.3</v>
      </c>
      <c r="D105" s="182">
        <f>Volume!M105</f>
        <v>-2.189349112426029</v>
      </c>
      <c r="E105" s="175">
        <f>Volume!C105*100</f>
        <v>-15</v>
      </c>
      <c r="F105" s="347">
        <f>'Open Int.'!D105*100</f>
        <v>-3</v>
      </c>
      <c r="G105" s="176">
        <f>'Open Int.'!R105</f>
        <v>34.16751</v>
      </c>
      <c r="H105" s="176">
        <f>'Open Int.'!Z105</f>
        <v>-1.7787900000000008</v>
      </c>
      <c r="I105" s="171">
        <f>'Open Int.'!O105</f>
        <v>0.9995162070633768</v>
      </c>
      <c r="J105" s="185">
        <f>IF(Volume!D105=0,0,Volume!F105/Volume!D105)</f>
        <v>0</v>
      </c>
      <c r="K105" s="187">
        <f>IF('Open Int.'!E105=0,0,'Open Int.'!H105/'Open Int.'!E105)</f>
        <v>0</v>
      </c>
    </row>
    <row r="106" spans="1:11" ht="15">
      <c r="A106" s="201" t="s">
        <v>179</v>
      </c>
      <c r="B106" s="287">
        <f>Margins!B106</f>
        <v>14000</v>
      </c>
      <c r="C106" s="287">
        <f>Volume!J106</f>
        <v>19.25</v>
      </c>
      <c r="D106" s="182">
        <f>Volume!M106</f>
        <v>-5.867970660146696</v>
      </c>
      <c r="E106" s="175">
        <f>Volume!C106*100</f>
        <v>-75</v>
      </c>
      <c r="F106" s="347">
        <f>'Open Int.'!D106*100</f>
        <v>-13</v>
      </c>
      <c r="G106" s="176">
        <f>'Open Int.'!R106</f>
        <v>98.8526</v>
      </c>
      <c r="H106" s="176">
        <f>'Open Int.'!Z106</f>
        <v>-19.675600000000003</v>
      </c>
      <c r="I106" s="171">
        <f>'Open Int.'!O106</f>
        <v>0.9869138495092693</v>
      </c>
      <c r="J106" s="185">
        <f>IF(Volume!D106=0,0,Volume!F106/Volume!D106)</f>
        <v>0.1337579617834395</v>
      </c>
      <c r="K106" s="187">
        <f>IF('Open Int.'!E106=0,0,'Open Int.'!H106/'Open Int.'!E106)</f>
        <v>0.31633986928104574</v>
      </c>
    </row>
    <row r="107" spans="1:11" ht="15">
      <c r="A107" s="201" t="s">
        <v>202</v>
      </c>
      <c r="B107" s="287">
        <f>Margins!B107</f>
        <v>1150</v>
      </c>
      <c r="C107" s="287">
        <f>Volume!J107</f>
        <v>256.45</v>
      </c>
      <c r="D107" s="182">
        <f>Volume!M107</f>
        <v>1.8062723302897907</v>
      </c>
      <c r="E107" s="175">
        <f>Volume!C107*100</f>
        <v>46</v>
      </c>
      <c r="F107" s="347">
        <f>'Open Int.'!D107*100</f>
        <v>4</v>
      </c>
      <c r="G107" s="176">
        <f>'Open Int.'!R107</f>
        <v>70.98664225</v>
      </c>
      <c r="H107" s="176">
        <f>'Open Int.'!Z107</f>
        <v>3.8666277500000064</v>
      </c>
      <c r="I107" s="171">
        <f>'Open Int.'!O107</f>
        <v>0.9555463232239302</v>
      </c>
      <c r="J107" s="185">
        <f>IF(Volume!D107=0,0,Volume!F107/Volume!D107)</f>
        <v>0</v>
      </c>
      <c r="K107" s="187">
        <f>IF('Open Int.'!E107=0,0,'Open Int.'!H107/'Open Int.'!E107)</f>
        <v>0</v>
      </c>
    </row>
    <row r="108" spans="1:11" ht="15">
      <c r="A108" s="201" t="s">
        <v>171</v>
      </c>
      <c r="B108" s="287">
        <f>Margins!B108</f>
        <v>1100</v>
      </c>
      <c r="C108" s="287">
        <f>Volume!J108</f>
        <v>335.05</v>
      </c>
      <c r="D108" s="182">
        <f>Volume!M108</f>
        <v>0.46476761619190743</v>
      </c>
      <c r="E108" s="175">
        <f>Volume!C108*100</f>
        <v>4</v>
      </c>
      <c r="F108" s="347">
        <f>'Open Int.'!D108*100</f>
        <v>0</v>
      </c>
      <c r="G108" s="176">
        <f>'Open Int.'!R108</f>
        <v>123.908191</v>
      </c>
      <c r="H108" s="176">
        <f>'Open Int.'!Z108</f>
        <v>0.16968599999999867</v>
      </c>
      <c r="I108" s="171">
        <f>'Open Int.'!O108</f>
        <v>0.9979179060083284</v>
      </c>
      <c r="J108" s="185">
        <f>IF(Volume!D108=0,0,Volume!F108/Volume!D108)</f>
        <v>0</v>
      </c>
      <c r="K108" s="187">
        <f>IF('Open Int.'!E108=0,0,'Open Int.'!H108/'Open Int.'!E108)</f>
        <v>0</v>
      </c>
    </row>
    <row r="109" spans="1:11" ht="15">
      <c r="A109" s="201" t="s">
        <v>147</v>
      </c>
      <c r="B109" s="287">
        <f>Margins!B109</f>
        <v>5900</v>
      </c>
      <c r="C109" s="287">
        <f>Volume!J109</f>
        <v>63.05</v>
      </c>
      <c r="D109" s="182">
        <f>Volume!M109</f>
        <v>-0.15835312747426986</v>
      </c>
      <c r="E109" s="175">
        <f>Volume!C109*100</f>
        <v>254</v>
      </c>
      <c r="F109" s="347">
        <f>'Open Int.'!D109*100</f>
        <v>0</v>
      </c>
      <c r="G109" s="176">
        <f>'Open Int.'!R109</f>
        <v>29.908398</v>
      </c>
      <c r="H109" s="176">
        <f>'Open Int.'!Z109</f>
        <v>0.0643394999999991</v>
      </c>
      <c r="I109" s="171">
        <f>'Open Int.'!O109</f>
        <v>0.9875621890547264</v>
      </c>
      <c r="J109" s="185">
        <f>IF(Volume!D109=0,0,Volume!F109/Volume!D109)</f>
        <v>0</v>
      </c>
      <c r="K109" s="187">
        <f>IF('Open Int.'!E109=0,0,'Open Int.'!H109/'Open Int.'!E109)</f>
        <v>0.030303030303030304</v>
      </c>
    </row>
    <row r="110" spans="1:11" ht="15">
      <c r="A110" s="201" t="s">
        <v>148</v>
      </c>
      <c r="B110" s="287">
        <f>Margins!B110</f>
        <v>1045</v>
      </c>
      <c r="C110" s="287">
        <f>Volume!J110</f>
        <v>266.15</v>
      </c>
      <c r="D110" s="182">
        <f>Volume!M110</f>
        <v>0.4718761796904493</v>
      </c>
      <c r="E110" s="175">
        <f>Volume!C110*100</f>
        <v>-67</v>
      </c>
      <c r="F110" s="347">
        <f>'Open Int.'!D110*100</f>
        <v>-7.000000000000001</v>
      </c>
      <c r="G110" s="176">
        <f>'Open Int.'!R110</f>
        <v>20.776068224999996</v>
      </c>
      <c r="H110" s="176">
        <f>'Open Int.'!Z110</f>
        <v>-1.452617925000002</v>
      </c>
      <c r="I110" s="171">
        <f>'Open Int.'!O110</f>
        <v>0.9959839357429718</v>
      </c>
      <c r="J110" s="185">
        <f>IF(Volume!D110=0,0,Volume!F110/Volume!D110)</f>
        <v>0</v>
      </c>
      <c r="K110" s="187">
        <f>IF('Open Int.'!E110=0,0,'Open Int.'!H110/'Open Int.'!E110)</f>
        <v>0</v>
      </c>
    </row>
    <row r="111" spans="1:11" ht="15">
      <c r="A111" s="201" t="s">
        <v>122</v>
      </c>
      <c r="B111" s="287">
        <f>Margins!B111</f>
        <v>1625</v>
      </c>
      <c r="C111" s="287">
        <f>Volume!J111</f>
        <v>154.6</v>
      </c>
      <c r="D111" s="182">
        <f>Volume!M111</f>
        <v>-0.8338678640154017</v>
      </c>
      <c r="E111" s="175">
        <f>Volume!C111*100</f>
        <v>18</v>
      </c>
      <c r="F111" s="347">
        <f>'Open Int.'!D111*100</f>
        <v>0</v>
      </c>
      <c r="G111" s="176">
        <f>'Open Int.'!R111</f>
        <v>130.385775</v>
      </c>
      <c r="H111" s="176">
        <f>'Open Int.'!Z111</f>
        <v>0.37297000000000935</v>
      </c>
      <c r="I111" s="171">
        <f>'Open Int.'!O111</f>
        <v>0.9951830443159922</v>
      </c>
      <c r="J111" s="185">
        <f>IF(Volume!D111=0,0,Volume!F111/Volume!D111)</f>
        <v>0.10204081632653061</v>
      </c>
      <c r="K111" s="187">
        <f>IF('Open Int.'!E111=0,0,'Open Int.'!H111/'Open Int.'!E111)</f>
        <v>0.09251700680272108</v>
      </c>
    </row>
    <row r="112" spans="1:11" ht="15">
      <c r="A112" s="201" t="s">
        <v>36</v>
      </c>
      <c r="B112" s="287">
        <f>Margins!B112</f>
        <v>225</v>
      </c>
      <c r="C112" s="287">
        <f>Volume!J112</f>
        <v>918.6</v>
      </c>
      <c r="D112" s="182">
        <f>Volume!M112</f>
        <v>-0.6972596075887716</v>
      </c>
      <c r="E112" s="175">
        <f>Volume!C112*100</f>
        <v>-2</v>
      </c>
      <c r="F112" s="347">
        <f>'Open Int.'!D112*100</f>
        <v>2</v>
      </c>
      <c r="G112" s="176">
        <f>'Open Int.'!R112</f>
        <v>576.940509</v>
      </c>
      <c r="H112" s="176">
        <f>'Open Int.'!Z112</f>
        <v>4.5866351250000434</v>
      </c>
      <c r="I112" s="171">
        <f>'Open Int.'!O112</f>
        <v>0.996130973704951</v>
      </c>
      <c r="J112" s="185">
        <f>IF(Volume!D112=0,0,Volume!F112/Volume!D112)</f>
        <v>0.05660377358490566</v>
      </c>
      <c r="K112" s="187">
        <f>IF('Open Int.'!E112=0,0,'Open Int.'!H112/'Open Int.'!E112)</f>
        <v>0.05802047781569966</v>
      </c>
    </row>
    <row r="113" spans="1:11" ht="15">
      <c r="A113" s="201" t="s">
        <v>172</v>
      </c>
      <c r="B113" s="287">
        <f>Margins!B113</f>
        <v>1050</v>
      </c>
      <c r="C113" s="287">
        <f>Volume!J113</f>
        <v>255.35</v>
      </c>
      <c r="D113" s="182">
        <f>Volume!M113</f>
        <v>-1.826220684352183</v>
      </c>
      <c r="E113" s="175">
        <f>Volume!C113*100</f>
        <v>-39</v>
      </c>
      <c r="F113" s="347">
        <f>'Open Int.'!D113*100</f>
        <v>1</v>
      </c>
      <c r="G113" s="176">
        <f>'Open Int.'!R113</f>
        <v>199.6402905</v>
      </c>
      <c r="H113" s="176">
        <f>'Open Int.'!Z113</f>
        <v>-1.801957500000043</v>
      </c>
      <c r="I113" s="171">
        <f>'Open Int.'!O113</f>
        <v>0.9979854955680902</v>
      </c>
      <c r="J113" s="185">
        <f>IF(Volume!D113=0,0,Volume!F113/Volume!D113)</f>
        <v>0.1111111111111111</v>
      </c>
      <c r="K113" s="187">
        <f>IF('Open Int.'!E113=0,0,'Open Int.'!H113/'Open Int.'!E113)</f>
        <v>0.03296703296703297</v>
      </c>
    </row>
    <row r="114" spans="1:11" ht="15">
      <c r="A114" s="201" t="s">
        <v>80</v>
      </c>
      <c r="B114" s="287">
        <f>Margins!B114</f>
        <v>1200</v>
      </c>
      <c r="C114" s="287">
        <f>Volume!J114</f>
        <v>190.75</v>
      </c>
      <c r="D114" s="182">
        <f>Volume!M114</f>
        <v>-1.1145671332296556</v>
      </c>
      <c r="E114" s="175">
        <f>Volume!C114*100</f>
        <v>-21</v>
      </c>
      <c r="F114" s="347">
        <f>'Open Int.'!D114*100</f>
        <v>1</v>
      </c>
      <c r="G114" s="176">
        <f>'Open Int.'!R114</f>
        <v>34.99881</v>
      </c>
      <c r="H114" s="176">
        <f>'Open Int.'!Z114</f>
        <v>-0.04726200000000347</v>
      </c>
      <c r="I114" s="171">
        <f>'Open Int.'!O114</f>
        <v>0.9967298888162197</v>
      </c>
      <c r="J114" s="185">
        <f>IF(Volume!D114=0,0,Volume!F114/Volume!D114)</f>
        <v>0</v>
      </c>
      <c r="K114" s="187">
        <f>IF('Open Int.'!E114=0,0,'Open Int.'!H114/'Open Int.'!E114)</f>
        <v>0</v>
      </c>
    </row>
    <row r="115" spans="1:11" ht="15">
      <c r="A115" s="201" t="s">
        <v>274</v>
      </c>
      <c r="B115" s="287">
        <f>Margins!B115</f>
        <v>700</v>
      </c>
      <c r="C115" s="287">
        <f>Volume!J115</f>
        <v>307.85</v>
      </c>
      <c r="D115" s="182">
        <f>Volume!M115</f>
        <v>-1.155883769465393</v>
      </c>
      <c r="E115" s="175">
        <f>Volume!C115*100</f>
        <v>-15</v>
      </c>
      <c r="F115" s="347">
        <f>'Open Int.'!D115*100</f>
        <v>0</v>
      </c>
      <c r="G115" s="176">
        <f>'Open Int.'!R115</f>
        <v>197.63046450000002</v>
      </c>
      <c r="H115" s="176">
        <f>'Open Int.'!Z115</f>
        <v>-1.6352454999999964</v>
      </c>
      <c r="I115" s="171">
        <f>'Open Int.'!O115</f>
        <v>0.9960745829244357</v>
      </c>
      <c r="J115" s="185">
        <f>IF(Volume!D115=0,0,Volume!F115/Volume!D115)</f>
        <v>0.02127659574468085</v>
      </c>
      <c r="K115" s="187">
        <f>IF('Open Int.'!E115=0,0,'Open Int.'!H115/'Open Int.'!E115)</f>
        <v>0.06572769953051644</v>
      </c>
    </row>
    <row r="116" spans="1:11" ht="15">
      <c r="A116" s="201" t="s">
        <v>224</v>
      </c>
      <c r="B116" s="287">
        <f>Margins!B116</f>
        <v>650</v>
      </c>
      <c r="C116" s="287">
        <f>Volume!J116</f>
        <v>460.85</v>
      </c>
      <c r="D116" s="182">
        <f>Volume!M116</f>
        <v>-2.154989384288742</v>
      </c>
      <c r="E116" s="175">
        <f>Volume!C116*100</f>
        <v>-39</v>
      </c>
      <c r="F116" s="347">
        <f>'Open Int.'!D116*100</f>
        <v>-4</v>
      </c>
      <c r="G116" s="176">
        <f>'Open Int.'!R116</f>
        <v>34.6881795</v>
      </c>
      <c r="H116" s="176">
        <f>'Open Int.'!Z116</f>
        <v>-2.0804355</v>
      </c>
      <c r="I116" s="171">
        <f>'Open Int.'!O116</f>
        <v>0.9965457685664939</v>
      </c>
      <c r="J116" s="185">
        <f>IF(Volume!D116=0,0,Volume!F116/Volume!D116)</f>
        <v>0</v>
      </c>
      <c r="K116" s="187">
        <f>IF('Open Int.'!E116=0,0,'Open Int.'!H116/'Open Int.'!E116)</f>
        <v>0</v>
      </c>
    </row>
    <row r="117" spans="1:11" ht="15">
      <c r="A117" s="201" t="s">
        <v>393</v>
      </c>
      <c r="B117" s="287">
        <f>Margins!B117</f>
        <v>2400</v>
      </c>
      <c r="C117" s="287">
        <f>Volume!J117</f>
        <v>120.5</v>
      </c>
      <c r="D117" s="182">
        <f>Volume!M117</f>
        <v>-0.7004532344458132</v>
      </c>
      <c r="E117" s="175">
        <f>Volume!C117*100</f>
        <v>-31</v>
      </c>
      <c r="F117" s="347">
        <f>'Open Int.'!D117*100</f>
        <v>-5</v>
      </c>
      <c r="G117" s="176">
        <f>'Open Int.'!R117</f>
        <v>87.25164</v>
      </c>
      <c r="H117" s="176">
        <f>'Open Int.'!Z117</f>
        <v>-4.343340000000012</v>
      </c>
      <c r="I117" s="171">
        <f>'Open Int.'!O117</f>
        <v>0.9986741796486576</v>
      </c>
      <c r="J117" s="185">
        <f>IF(Volume!D117=0,0,Volume!F117/Volume!D117)</f>
        <v>0</v>
      </c>
      <c r="K117" s="187">
        <f>IF('Open Int.'!E117=0,0,'Open Int.'!H117/'Open Int.'!E117)</f>
        <v>0.033783783783783786</v>
      </c>
    </row>
    <row r="118" spans="1:11" ht="15">
      <c r="A118" s="201" t="s">
        <v>81</v>
      </c>
      <c r="B118" s="287">
        <f>Margins!B118</f>
        <v>600</v>
      </c>
      <c r="C118" s="287">
        <f>Volume!J118</f>
        <v>498.15</v>
      </c>
      <c r="D118" s="182">
        <f>Volume!M118</f>
        <v>0.8911392405063245</v>
      </c>
      <c r="E118" s="175">
        <f>Volume!C118*100</f>
        <v>5</v>
      </c>
      <c r="F118" s="347">
        <f>'Open Int.'!D118*100</f>
        <v>1</v>
      </c>
      <c r="G118" s="176">
        <f>'Open Int.'!R118</f>
        <v>245.568024</v>
      </c>
      <c r="H118" s="176">
        <f>'Open Int.'!Z118</f>
        <v>4.153898999999996</v>
      </c>
      <c r="I118" s="171">
        <f>'Open Int.'!O118</f>
        <v>0.9953748782862707</v>
      </c>
      <c r="J118" s="185">
        <f>IF(Volume!D118=0,0,Volume!F118/Volume!D118)</f>
        <v>0</v>
      </c>
      <c r="K118" s="187">
        <f>IF('Open Int.'!E118=0,0,'Open Int.'!H118/'Open Int.'!E118)</f>
        <v>0</v>
      </c>
    </row>
    <row r="119" spans="1:11" ht="15">
      <c r="A119" s="201" t="s">
        <v>225</v>
      </c>
      <c r="B119" s="287">
        <f>Margins!B119</f>
        <v>1400</v>
      </c>
      <c r="C119" s="287">
        <f>Volume!J119</f>
        <v>162.45</v>
      </c>
      <c r="D119" s="182">
        <f>Volume!M119</f>
        <v>-2.6079136690647617</v>
      </c>
      <c r="E119" s="175">
        <f>Volume!C119*100</f>
        <v>-18</v>
      </c>
      <c r="F119" s="347">
        <f>'Open Int.'!D119*100</f>
        <v>-1</v>
      </c>
      <c r="G119" s="176">
        <f>'Open Int.'!R119</f>
        <v>93.04161299999998</v>
      </c>
      <c r="H119" s="176">
        <f>'Open Int.'!Z119</f>
        <v>-2.3279550000000313</v>
      </c>
      <c r="I119" s="171">
        <f>'Open Int.'!O119</f>
        <v>0.9921779516010756</v>
      </c>
      <c r="J119" s="185">
        <f>IF(Volume!D119=0,0,Volume!F119/Volume!D119)</f>
        <v>0.037037037037037035</v>
      </c>
      <c r="K119" s="187">
        <f>IF('Open Int.'!E119=0,0,'Open Int.'!H119/'Open Int.'!E119)</f>
        <v>0.07758620689655173</v>
      </c>
    </row>
    <row r="120" spans="1:11" ht="15">
      <c r="A120" s="201" t="s">
        <v>297</v>
      </c>
      <c r="B120" s="287">
        <f>Margins!B120</f>
        <v>1100</v>
      </c>
      <c r="C120" s="287">
        <f>Volume!J120</f>
        <v>467.45</v>
      </c>
      <c r="D120" s="182">
        <f>Volume!M120</f>
        <v>-2.5028678694337265</v>
      </c>
      <c r="E120" s="175">
        <f>Volume!C120*100</f>
        <v>-6</v>
      </c>
      <c r="F120" s="347">
        <f>'Open Int.'!D120*100</f>
        <v>1</v>
      </c>
      <c r="G120" s="176">
        <f>'Open Int.'!R120</f>
        <v>255.143559</v>
      </c>
      <c r="H120" s="176">
        <f>'Open Int.'!Z120</f>
        <v>-3.227251499999994</v>
      </c>
      <c r="I120" s="171">
        <f>'Open Int.'!O120</f>
        <v>0.9945586457073761</v>
      </c>
      <c r="J120" s="185">
        <f>IF(Volume!D120=0,0,Volume!F120/Volume!D120)</f>
        <v>0.125</v>
      </c>
      <c r="K120" s="187">
        <f>IF('Open Int.'!E120=0,0,'Open Int.'!H120/'Open Int.'!E120)</f>
        <v>0.06521739130434782</v>
      </c>
    </row>
    <row r="121" spans="1:11" ht="15">
      <c r="A121" s="201" t="s">
        <v>226</v>
      </c>
      <c r="B121" s="287">
        <f>Margins!B121</f>
        <v>1500</v>
      </c>
      <c r="C121" s="287">
        <f>Volume!J121</f>
        <v>184.1</v>
      </c>
      <c r="D121" s="182">
        <f>Volume!M121</f>
        <v>-3.2580136626379486</v>
      </c>
      <c r="E121" s="175">
        <f>Volume!C121*100</f>
        <v>-1</v>
      </c>
      <c r="F121" s="347">
        <f>'Open Int.'!D121*100</f>
        <v>1</v>
      </c>
      <c r="G121" s="176">
        <f>'Open Int.'!R121</f>
        <v>150.087525</v>
      </c>
      <c r="H121" s="176">
        <f>'Open Int.'!Z121</f>
        <v>-3.0849450000000047</v>
      </c>
      <c r="I121" s="171">
        <f>'Open Int.'!O121</f>
        <v>0.9979760809567617</v>
      </c>
      <c r="J121" s="185">
        <f>IF(Volume!D121=0,0,Volume!F121/Volume!D121)</f>
        <v>0</v>
      </c>
      <c r="K121" s="187">
        <f>IF('Open Int.'!E121=0,0,'Open Int.'!H121/'Open Int.'!E121)</f>
        <v>0</v>
      </c>
    </row>
    <row r="122" spans="1:11" ht="15">
      <c r="A122" s="201" t="s">
        <v>227</v>
      </c>
      <c r="B122" s="287">
        <f>Margins!B122</f>
        <v>800</v>
      </c>
      <c r="C122" s="287">
        <f>Volume!J122</f>
        <v>388.7</v>
      </c>
      <c r="D122" s="182">
        <f>Volume!M122</f>
        <v>-0.6898313745528842</v>
      </c>
      <c r="E122" s="175">
        <f>Volume!C122*100</f>
        <v>-8</v>
      </c>
      <c r="F122" s="347">
        <f>'Open Int.'!D122*100</f>
        <v>-2</v>
      </c>
      <c r="G122" s="176">
        <f>'Open Int.'!R122</f>
        <v>153.738624</v>
      </c>
      <c r="H122" s="176">
        <f>'Open Int.'!Z122</f>
        <v>-3.8859840000000077</v>
      </c>
      <c r="I122" s="171">
        <f>'Open Int.'!O122</f>
        <v>0.9894822006472492</v>
      </c>
      <c r="J122" s="185">
        <f>IF(Volume!D122=0,0,Volume!F122/Volume!D122)</f>
        <v>0.05</v>
      </c>
      <c r="K122" s="187">
        <f>IF('Open Int.'!E122=0,0,'Open Int.'!H122/'Open Int.'!E122)</f>
        <v>0.07334963325183375</v>
      </c>
    </row>
    <row r="123" spans="1:11" ht="15">
      <c r="A123" s="201" t="s">
        <v>234</v>
      </c>
      <c r="B123" s="287">
        <f>Margins!B123</f>
        <v>700</v>
      </c>
      <c r="C123" s="287">
        <f>Volume!J123</f>
        <v>462.5</v>
      </c>
      <c r="D123" s="182">
        <f>Volume!M123</f>
        <v>-0.857449088960343</v>
      </c>
      <c r="E123" s="175">
        <f>Volume!C123*100</f>
        <v>46</v>
      </c>
      <c r="F123" s="347">
        <f>'Open Int.'!D123*100</f>
        <v>3</v>
      </c>
      <c r="G123" s="176">
        <f>'Open Int.'!R123</f>
        <v>670.000625</v>
      </c>
      <c r="H123" s="176">
        <f>'Open Int.'!Z123</f>
        <v>16.247524999999996</v>
      </c>
      <c r="I123" s="171">
        <f>'Open Int.'!O123</f>
        <v>0.988016429089152</v>
      </c>
      <c r="J123" s="185">
        <f>IF(Volume!D123=0,0,Volume!F123/Volume!D123)</f>
        <v>0.11328527291452112</v>
      </c>
      <c r="K123" s="187">
        <f>IF('Open Int.'!E123=0,0,'Open Int.'!H123/'Open Int.'!E123)</f>
        <v>0.14705882352941177</v>
      </c>
    </row>
    <row r="124" spans="1:11" ht="15">
      <c r="A124" s="201" t="s">
        <v>98</v>
      </c>
      <c r="B124" s="287">
        <f>Margins!B124</f>
        <v>550</v>
      </c>
      <c r="C124" s="287">
        <f>Volume!J124</f>
        <v>505.65</v>
      </c>
      <c r="D124" s="182">
        <f>Volume!M124</f>
        <v>-1.346210125841377</v>
      </c>
      <c r="E124" s="175">
        <f>Volume!C124*100</f>
        <v>14.000000000000002</v>
      </c>
      <c r="F124" s="347">
        <f>'Open Int.'!D124*100</f>
        <v>-1</v>
      </c>
      <c r="G124" s="176">
        <f>'Open Int.'!R124</f>
        <v>212.11259025</v>
      </c>
      <c r="H124" s="176">
        <f>'Open Int.'!Z124</f>
        <v>-4.501290749999981</v>
      </c>
      <c r="I124" s="171">
        <f>'Open Int.'!O124</f>
        <v>0.9961977186311787</v>
      </c>
      <c r="J124" s="185">
        <f>IF(Volume!D124=0,0,Volume!F124/Volume!D124)</f>
        <v>0</v>
      </c>
      <c r="K124" s="187">
        <f>IF('Open Int.'!E124=0,0,'Open Int.'!H124/'Open Int.'!E124)</f>
        <v>0.10071942446043165</v>
      </c>
    </row>
    <row r="125" spans="1:11" ht="15">
      <c r="A125" s="201" t="s">
        <v>149</v>
      </c>
      <c r="B125" s="287">
        <f>Margins!B125</f>
        <v>550</v>
      </c>
      <c r="C125" s="287">
        <f>Volume!J125</f>
        <v>773.55</v>
      </c>
      <c r="D125" s="182">
        <f>Volume!M125</f>
        <v>4.1187159297395395</v>
      </c>
      <c r="E125" s="175">
        <f>Volume!C125*100</f>
        <v>169</v>
      </c>
      <c r="F125" s="347">
        <f>'Open Int.'!D125*100</f>
        <v>2</v>
      </c>
      <c r="G125" s="176">
        <f>'Open Int.'!R125</f>
        <v>440.30079225</v>
      </c>
      <c r="H125" s="176">
        <f>'Open Int.'!Z125</f>
        <v>29.063108249999914</v>
      </c>
      <c r="I125" s="171">
        <f>'Open Int.'!O125</f>
        <v>0.9961348922601218</v>
      </c>
      <c r="J125" s="185">
        <f>IF(Volume!D125=0,0,Volume!F125/Volume!D125)</f>
        <v>0.2658959537572254</v>
      </c>
      <c r="K125" s="187">
        <f>IF('Open Int.'!E125=0,0,'Open Int.'!H125/'Open Int.'!E125)</f>
        <v>0.39436619718309857</v>
      </c>
    </row>
    <row r="126" spans="1:11" ht="15">
      <c r="A126" s="201" t="s">
        <v>203</v>
      </c>
      <c r="B126" s="287">
        <f>Margins!B126</f>
        <v>150</v>
      </c>
      <c r="C126" s="287">
        <f>Volume!J126</f>
        <v>1593.15</v>
      </c>
      <c r="D126" s="182">
        <f>Volume!M126</f>
        <v>-0.8309990662931782</v>
      </c>
      <c r="E126" s="175">
        <f>Volume!C126*100</f>
        <v>-23</v>
      </c>
      <c r="F126" s="347">
        <f>'Open Int.'!D126*100</f>
        <v>2</v>
      </c>
      <c r="G126" s="176">
        <f>'Open Int.'!R126</f>
        <v>1524.548961</v>
      </c>
      <c r="H126" s="176">
        <f>'Open Int.'!Z126</f>
        <v>42.31173599999988</v>
      </c>
      <c r="I126" s="171">
        <f>'Open Int.'!O126</f>
        <v>0.9964417831838986</v>
      </c>
      <c r="J126" s="185">
        <f>IF(Volume!D126=0,0,Volume!F126/Volume!D126)</f>
        <v>0.44563106796116503</v>
      </c>
      <c r="K126" s="187">
        <f>IF('Open Int.'!E126=0,0,'Open Int.'!H126/'Open Int.'!E126)</f>
        <v>0.2769878562274974</v>
      </c>
    </row>
    <row r="127" spans="1:11" ht="15">
      <c r="A127" s="201" t="s">
        <v>298</v>
      </c>
      <c r="B127" s="287">
        <f>Margins!B127</f>
        <v>1000</v>
      </c>
      <c r="C127" s="287">
        <f>Volume!J127</f>
        <v>473.05</v>
      </c>
      <c r="D127" s="182">
        <f>Volume!M127</f>
        <v>-1.9991713279469605</v>
      </c>
      <c r="E127" s="175">
        <f>Volume!C127*100</f>
        <v>-30</v>
      </c>
      <c r="F127" s="347">
        <f>'Open Int.'!D127*100</f>
        <v>-8</v>
      </c>
      <c r="G127" s="176">
        <f>'Open Int.'!R127</f>
        <v>37.08712</v>
      </c>
      <c r="H127" s="176">
        <f>'Open Int.'!Z127</f>
        <v>-4.231999999999999</v>
      </c>
      <c r="I127" s="171">
        <f>'Open Int.'!O127</f>
        <v>0.9770408163265306</v>
      </c>
      <c r="J127" s="185">
        <f>IF(Volume!D127=0,0,Volume!F127/Volume!D127)</f>
        <v>0</v>
      </c>
      <c r="K127" s="187">
        <f>IF('Open Int.'!E127=0,0,'Open Int.'!H127/'Open Int.'!E127)</f>
        <v>1</v>
      </c>
    </row>
    <row r="128" spans="1:11" ht="15">
      <c r="A128" s="201" t="s">
        <v>216</v>
      </c>
      <c r="B128" s="287">
        <f>Margins!B128</f>
        <v>3350</v>
      </c>
      <c r="C128" s="287">
        <f>Volume!J128</f>
        <v>79.35</v>
      </c>
      <c r="D128" s="182">
        <f>Volume!M128</f>
        <v>-1.6119032858028657</v>
      </c>
      <c r="E128" s="175">
        <f>Volume!C128*100</f>
        <v>-4</v>
      </c>
      <c r="F128" s="347">
        <f>'Open Int.'!D128*100</f>
        <v>0</v>
      </c>
      <c r="G128" s="176">
        <f>'Open Int.'!R128</f>
        <v>556.87155525</v>
      </c>
      <c r="H128" s="176">
        <f>'Open Int.'!Z128</f>
        <v>-7.205029249999939</v>
      </c>
      <c r="I128" s="171">
        <f>'Open Int.'!O128</f>
        <v>0.9642465034130507</v>
      </c>
      <c r="J128" s="185">
        <f>IF(Volume!D128=0,0,Volume!F128/Volume!D128)</f>
        <v>0.25866666666666666</v>
      </c>
      <c r="K128" s="187">
        <f>IF('Open Int.'!E128=0,0,'Open Int.'!H128/'Open Int.'!E128)</f>
        <v>0.21455301455301456</v>
      </c>
    </row>
    <row r="129" spans="1:11" ht="15">
      <c r="A129" s="201" t="s">
        <v>235</v>
      </c>
      <c r="B129" s="287">
        <f>Margins!B129</f>
        <v>2700</v>
      </c>
      <c r="C129" s="287">
        <f>Volume!J129</f>
        <v>135.5</v>
      </c>
      <c r="D129" s="182">
        <f>Volume!M129</f>
        <v>0.6686478454680577</v>
      </c>
      <c r="E129" s="175">
        <f>Volume!C129*100</f>
        <v>118</v>
      </c>
      <c r="F129" s="347">
        <f>'Open Int.'!D129*100</f>
        <v>-3</v>
      </c>
      <c r="G129" s="176">
        <f>'Open Int.'!R129</f>
        <v>360.984195</v>
      </c>
      <c r="H129" s="176">
        <f>'Open Int.'!Z129</f>
        <v>11.19244500000002</v>
      </c>
      <c r="I129" s="171">
        <f>'Open Int.'!O129</f>
        <v>0.9919935137326442</v>
      </c>
      <c r="J129" s="185">
        <f>IF(Volume!D129=0,0,Volume!F129/Volume!D129)</f>
        <v>0.21749271137026238</v>
      </c>
      <c r="K129" s="187">
        <f>IF('Open Int.'!E129=0,0,'Open Int.'!H129/'Open Int.'!E129)</f>
        <v>0.5275261324041812</v>
      </c>
    </row>
    <row r="130" spans="1:11" ht="15">
      <c r="A130" s="201" t="s">
        <v>204</v>
      </c>
      <c r="B130" s="287">
        <f>Margins!B130</f>
        <v>600</v>
      </c>
      <c r="C130" s="287">
        <f>Volume!J130</f>
        <v>454.9</v>
      </c>
      <c r="D130" s="182">
        <f>Volume!M130</f>
        <v>-1.2053425996307985</v>
      </c>
      <c r="E130" s="175">
        <f>Volume!C130*100</f>
        <v>-3</v>
      </c>
      <c r="F130" s="347">
        <f>'Open Int.'!D130*100</f>
        <v>0</v>
      </c>
      <c r="G130" s="176">
        <f>'Open Int.'!R130</f>
        <v>553.713378</v>
      </c>
      <c r="H130" s="176">
        <f>'Open Int.'!Z130</f>
        <v>-4.2691409999999905</v>
      </c>
      <c r="I130" s="171">
        <f>'Open Int.'!O130</f>
        <v>0.9948735643515552</v>
      </c>
      <c r="J130" s="185">
        <f>IF(Volume!D130=0,0,Volume!F130/Volume!D130)</f>
        <v>0.1464088397790055</v>
      </c>
      <c r="K130" s="187">
        <f>IF('Open Int.'!E130=0,0,'Open Int.'!H130/'Open Int.'!E130)</f>
        <v>0.2278876170655567</v>
      </c>
    </row>
    <row r="131" spans="1:11" ht="15">
      <c r="A131" s="201" t="s">
        <v>205</v>
      </c>
      <c r="B131" s="287">
        <f>Margins!B131</f>
        <v>250</v>
      </c>
      <c r="C131" s="287">
        <f>Volume!J131</f>
        <v>1081.65</v>
      </c>
      <c r="D131" s="182">
        <f>Volume!M131</f>
        <v>-3.393917742151565</v>
      </c>
      <c r="E131" s="175">
        <f>Volume!C131*100</f>
        <v>96</v>
      </c>
      <c r="F131" s="347">
        <f>'Open Int.'!D131*100</f>
        <v>5</v>
      </c>
      <c r="G131" s="176">
        <f>'Open Int.'!R131</f>
        <v>689.2544212500001</v>
      </c>
      <c r="H131" s="176">
        <f>'Open Int.'!Z131</f>
        <v>21.21524875</v>
      </c>
      <c r="I131" s="171">
        <f>'Open Int.'!O131</f>
        <v>0.9868570756012397</v>
      </c>
      <c r="J131" s="185">
        <f>IF(Volume!D131=0,0,Volume!F131/Volume!D131)</f>
        <v>0.13824057450628366</v>
      </c>
      <c r="K131" s="187">
        <f>IF('Open Int.'!E131=0,0,'Open Int.'!H131/'Open Int.'!E131)</f>
        <v>0.13772807533843437</v>
      </c>
    </row>
    <row r="132" spans="1:11" ht="15">
      <c r="A132" s="201" t="s">
        <v>37</v>
      </c>
      <c r="B132" s="287">
        <f>Margins!B132</f>
        <v>1600</v>
      </c>
      <c r="C132" s="287">
        <f>Volume!J132</f>
        <v>224.95</v>
      </c>
      <c r="D132" s="182">
        <f>Volume!M132</f>
        <v>1.7182907528826512</v>
      </c>
      <c r="E132" s="175">
        <f>Volume!C132*100</f>
        <v>114.99999999999999</v>
      </c>
      <c r="F132" s="347">
        <f>'Open Int.'!D132*100</f>
        <v>6</v>
      </c>
      <c r="G132" s="176">
        <f>'Open Int.'!R132</f>
        <v>36.027992</v>
      </c>
      <c r="H132" s="176">
        <f>'Open Int.'!Z132</f>
        <v>2.6962639999999993</v>
      </c>
      <c r="I132" s="171">
        <f>'Open Int.'!O132</f>
        <v>0.996003996003996</v>
      </c>
      <c r="J132" s="185">
        <f>IF(Volume!D132=0,0,Volume!F132/Volume!D132)</f>
        <v>0.07142857142857142</v>
      </c>
      <c r="K132" s="187">
        <f>IF('Open Int.'!E132=0,0,'Open Int.'!H132/'Open Int.'!E132)</f>
        <v>0.1323529411764706</v>
      </c>
    </row>
    <row r="133" spans="1:11" ht="15">
      <c r="A133" s="201" t="s">
        <v>299</v>
      </c>
      <c r="B133" s="287">
        <f>Margins!B133</f>
        <v>150</v>
      </c>
      <c r="C133" s="287">
        <f>Volume!J133</f>
        <v>1698.7</v>
      </c>
      <c r="D133" s="182">
        <f>Volume!M133</f>
        <v>-1.5588780713954487</v>
      </c>
      <c r="E133" s="175">
        <f>Volume!C133*100</f>
        <v>-1</v>
      </c>
      <c r="F133" s="347">
        <f>'Open Int.'!D133*100</f>
        <v>0</v>
      </c>
      <c r="G133" s="176">
        <f>'Open Int.'!R133</f>
        <v>282.6551865</v>
      </c>
      <c r="H133" s="176">
        <f>'Open Int.'!Z133</f>
        <v>-4.372489499999972</v>
      </c>
      <c r="I133" s="171">
        <f>'Open Int.'!O133</f>
        <v>0.9150815829802578</v>
      </c>
      <c r="J133" s="185">
        <f>IF(Volume!D133=0,0,Volume!F133/Volume!D133)</f>
        <v>0</v>
      </c>
      <c r="K133" s="187">
        <f>IF('Open Int.'!E133=0,0,'Open Int.'!H133/'Open Int.'!E133)</f>
        <v>0.038112522686025406</v>
      </c>
    </row>
    <row r="134" spans="1:11" ht="15">
      <c r="A134" s="201" t="s">
        <v>228</v>
      </c>
      <c r="B134" s="287">
        <f>Margins!B134</f>
        <v>188</v>
      </c>
      <c r="C134" s="287">
        <f>Volume!J134</f>
        <v>1213.75</v>
      </c>
      <c r="D134" s="182">
        <f>Volume!M134</f>
        <v>1.4374660482219752</v>
      </c>
      <c r="E134" s="175">
        <f>Volume!C134*100</f>
        <v>117</v>
      </c>
      <c r="F134" s="347">
        <f>'Open Int.'!D134*100</f>
        <v>-1</v>
      </c>
      <c r="G134" s="176">
        <f>'Open Int.'!R134</f>
        <v>167.1455125</v>
      </c>
      <c r="H134" s="176">
        <f>'Open Int.'!Z134</f>
        <v>0.5465056600000082</v>
      </c>
      <c r="I134" s="171">
        <f>'Open Int.'!O134</f>
        <v>0.9963139931740614</v>
      </c>
      <c r="J134" s="185">
        <f>IF(Volume!D134=0,0,Volume!F134/Volume!D134)</f>
        <v>0.16666666666666666</v>
      </c>
      <c r="K134" s="187">
        <f>IF('Open Int.'!E134=0,0,'Open Int.'!H134/'Open Int.'!E134)</f>
        <v>0.11235955056179775</v>
      </c>
    </row>
    <row r="135" spans="1:11" ht="15">
      <c r="A135" s="201" t="s">
        <v>276</v>
      </c>
      <c r="B135" s="287">
        <f>Margins!B135</f>
        <v>350</v>
      </c>
      <c r="C135" s="287">
        <f>Volume!J135</f>
        <v>854.95</v>
      </c>
      <c r="D135" s="182">
        <f>Volume!M135</f>
        <v>-1.0531797928360522</v>
      </c>
      <c r="E135" s="175">
        <f>Volume!C135*100</f>
        <v>-10</v>
      </c>
      <c r="F135" s="347">
        <f>'Open Int.'!D135*100</f>
        <v>-3</v>
      </c>
      <c r="G135" s="176">
        <f>'Open Int.'!R135</f>
        <v>58.051105</v>
      </c>
      <c r="H135" s="176">
        <f>'Open Int.'!Z135</f>
        <v>-2.4626367500000015</v>
      </c>
      <c r="I135" s="171">
        <f>'Open Int.'!O135</f>
        <v>0.9917525773195877</v>
      </c>
      <c r="J135" s="185">
        <f>IF(Volume!D135=0,0,Volume!F135/Volume!D135)</f>
        <v>0</v>
      </c>
      <c r="K135" s="187">
        <f>IF('Open Int.'!E135=0,0,'Open Int.'!H135/'Open Int.'!E135)</f>
        <v>0.1111111111111111</v>
      </c>
    </row>
    <row r="136" spans="1:11" ht="15">
      <c r="A136" s="201" t="s">
        <v>180</v>
      </c>
      <c r="B136" s="287">
        <f>Margins!B136</f>
        <v>1500</v>
      </c>
      <c r="C136" s="287">
        <f>Volume!J136</f>
        <v>156.75</v>
      </c>
      <c r="D136" s="182">
        <f>Volume!M136</f>
        <v>-3.508771929824555</v>
      </c>
      <c r="E136" s="175">
        <f>Volume!C136*100</f>
        <v>-48</v>
      </c>
      <c r="F136" s="347">
        <f>'Open Int.'!D136*100</f>
        <v>1</v>
      </c>
      <c r="G136" s="176">
        <f>'Open Int.'!R136</f>
        <v>99.551925</v>
      </c>
      <c r="H136" s="176">
        <f>'Open Int.'!Z136</f>
        <v>-1.5975674999999967</v>
      </c>
      <c r="I136" s="171">
        <f>'Open Int.'!O136</f>
        <v>0.9924421350968351</v>
      </c>
      <c r="J136" s="185">
        <f>IF(Volume!D136=0,0,Volume!F136/Volume!D136)</f>
        <v>0.12727272727272726</v>
      </c>
      <c r="K136" s="187">
        <f>IF('Open Int.'!E136=0,0,'Open Int.'!H136/'Open Int.'!E136)</f>
        <v>0.18719211822660098</v>
      </c>
    </row>
    <row r="137" spans="1:11" ht="15">
      <c r="A137" s="201" t="s">
        <v>181</v>
      </c>
      <c r="B137" s="287">
        <f>Margins!B137</f>
        <v>850</v>
      </c>
      <c r="C137" s="287">
        <f>Volume!J137</f>
        <v>308.7</v>
      </c>
      <c r="D137" s="182">
        <f>Volume!M137</f>
        <v>-2.1398002853067046</v>
      </c>
      <c r="E137" s="175">
        <f>Volume!C137*100</f>
        <v>49</v>
      </c>
      <c r="F137" s="347">
        <f>'Open Int.'!D137*100</f>
        <v>0</v>
      </c>
      <c r="G137" s="176">
        <f>'Open Int.'!R137</f>
        <v>12.227607</v>
      </c>
      <c r="H137" s="176">
        <f>'Open Int.'!Z137</f>
        <v>-0.2941807499999989</v>
      </c>
      <c r="I137" s="171">
        <f>'Open Int.'!O137</f>
        <v>1</v>
      </c>
      <c r="J137" s="185">
        <f>IF(Volume!D137=0,0,Volume!F137/Volume!D137)</f>
        <v>0</v>
      </c>
      <c r="K137" s="187">
        <f>IF('Open Int.'!E137=0,0,'Open Int.'!H137/'Open Int.'!E137)</f>
        <v>0</v>
      </c>
    </row>
    <row r="138" spans="1:11" ht="15">
      <c r="A138" s="201" t="s">
        <v>150</v>
      </c>
      <c r="B138" s="287">
        <f>Margins!B138</f>
        <v>438</v>
      </c>
      <c r="C138" s="287">
        <f>Volume!J138</f>
        <v>543</v>
      </c>
      <c r="D138" s="182">
        <f>Volume!M138</f>
        <v>1.145571388656045</v>
      </c>
      <c r="E138" s="175">
        <f>Volume!C138*100</f>
        <v>-22</v>
      </c>
      <c r="F138" s="347">
        <f>'Open Int.'!D138*100</f>
        <v>-1</v>
      </c>
      <c r="G138" s="176">
        <f>'Open Int.'!R138</f>
        <v>190.386117</v>
      </c>
      <c r="H138" s="176">
        <f>'Open Int.'!Z138</f>
        <v>0.1105862400000035</v>
      </c>
      <c r="I138" s="171">
        <f>'Open Int.'!O138</f>
        <v>0.9982510930668332</v>
      </c>
      <c r="J138" s="185">
        <f>IF(Volume!D138=0,0,Volume!F138/Volume!D138)</f>
        <v>0.03571428571428571</v>
      </c>
      <c r="K138" s="187">
        <f>IF('Open Int.'!E138=0,0,'Open Int.'!H138/'Open Int.'!E138)</f>
        <v>0.0970873786407767</v>
      </c>
    </row>
    <row r="139" spans="1:11" ht="15">
      <c r="A139" s="201" t="s">
        <v>151</v>
      </c>
      <c r="B139" s="287">
        <f>Margins!B139</f>
        <v>225</v>
      </c>
      <c r="C139" s="287">
        <f>Volume!J139</f>
        <v>1005.15</v>
      </c>
      <c r="D139" s="182">
        <f>Volume!M139</f>
        <v>-0.7259259259259282</v>
      </c>
      <c r="E139" s="175">
        <f>Volume!C139*100</f>
        <v>-26</v>
      </c>
      <c r="F139" s="347">
        <f>'Open Int.'!D139*100</f>
        <v>0</v>
      </c>
      <c r="G139" s="176">
        <f>'Open Int.'!R139</f>
        <v>96.863792625</v>
      </c>
      <c r="H139" s="176">
        <f>'Open Int.'!Z139</f>
        <v>-0.8677698749999934</v>
      </c>
      <c r="I139" s="171">
        <f>'Open Int.'!O139</f>
        <v>0.9976651879523698</v>
      </c>
      <c r="J139" s="185">
        <f>IF(Volume!D139=0,0,Volume!F139/Volume!D139)</f>
        <v>0</v>
      </c>
      <c r="K139" s="187">
        <f>IF('Open Int.'!E139=0,0,'Open Int.'!H139/'Open Int.'!E139)</f>
        <v>0</v>
      </c>
    </row>
    <row r="140" spans="1:11" ht="15">
      <c r="A140" s="201" t="s">
        <v>214</v>
      </c>
      <c r="B140" s="287">
        <f>Margins!B140</f>
        <v>125</v>
      </c>
      <c r="C140" s="287">
        <f>Volume!J140</f>
        <v>1603.05</v>
      </c>
      <c r="D140" s="182">
        <f>Volume!M140</f>
        <v>-1.0035200395232509</v>
      </c>
      <c r="E140" s="175">
        <f>Volume!C140*100</f>
        <v>-57.99999999999999</v>
      </c>
      <c r="F140" s="347">
        <f>'Open Int.'!D140*100</f>
        <v>0</v>
      </c>
      <c r="G140" s="176">
        <f>'Open Int.'!R140</f>
        <v>54.203128125</v>
      </c>
      <c r="H140" s="176">
        <f>'Open Int.'!Z140</f>
        <v>-0.8125893750000017</v>
      </c>
      <c r="I140" s="171">
        <f>'Open Int.'!O140</f>
        <v>0.9988909426987062</v>
      </c>
      <c r="J140" s="185">
        <f>IF(Volume!D140=0,0,Volume!F140/Volume!D140)</f>
        <v>0</v>
      </c>
      <c r="K140" s="187">
        <f>IF('Open Int.'!E140=0,0,'Open Int.'!H140/'Open Int.'!E140)</f>
        <v>0</v>
      </c>
    </row>
    <row r="141" spans="1:11" ht="15">
      <c r="A141" s="201" t="s">
        <v>229</v>
      </c>
      <c r="B141" s="287">
        <f>Margins!B141</f>
        <v>200</v>
      </c>
      <c r="C141" s="287">
        <f>Volume!J141</f>
        <v>1209.55</v>
      </c>
      <c r="D141" s="182">
        <f>Volume!M141</f>
        <v>0.26526298337961995</v>
      </c>
      <c r="E141" s="175">
        <f>Volume!C141*100</f>
        <v>32</v>
      </c>
      <c r="F141" s="347">
        <f>'Open Int.'!D141*100</f>
        <v>1</v>
      </c>
      <c r="G141" s="176">
        <f>'Open Int.'!R141</f>
        <v>184.964386</v>
      </c>
      <c r="H141" s="176">
        <f>'Open Int.'!Z141</f>
        <v>2.4195040000000176</v>
      </c>
      <c r="I141" s="171">
        <f>'Open Int.'!O141</f>
        <v>0.9969918911849333</v>
      </c>
      <c r="J141" s="185">
        <f>IF(Volume!D141=0,0,Volume!F141/Volume!D141)</f>
        <v>0</v>
      </c>
      <c r="K141" s="187">
        <f>IF('Open Int.'!E141=0,0,'Open Int.'!H141/'Open Int.'!E141)</f>
        <v>0</v>
      </c>
    </row>
    <row r="142" spans="1:11" ht="15">
      <c r="A142" s="201" t="s">
        <v>91</v>
      </c>
      <c r="B142" s="287">
        <f>Margins!B142</f>
        <v>3800</v>
      </c>
      <c r="C142" s="287">
        <f>Volume!J142</f>
        <v>76.25</v>
      </c>
      <c r="D142" s="182">
        <f>Volume!M142</f>
        <v>0.7931262392597412</v>
      </c>
      <c r="E142" s="175">
        <f>Volume!C142*100</f>
        <v>174</v>
      </c>
      <c r="F142" s="347">
        <f>'Open Int.'!D142*100</f>
        <v>6</v>
      </c>
      <c r="G142" s="176">
        <f>'Open Int.'!R142</f>
        <v>42.82505</v>
      </c>
      <c r="H142" s="176">
        <f>'Open Int.'!Z142</f>
        <v>4.217828999999995</v>
      </c>
      <c r="I142" s="171">
        <f>'Open Int.'!O142</f>
        <v>0.9756427604871448</v>
      </c>
      <c r="J142" s="185">
        <f>IF(Volume!D142=0,0,Volume!F142/Volume!D142)</f>
        <v>0.23853211009174313</v>
      </c>
      <c r="K142" s="187">
        <f>IF('Open Int.'!E142=0,0,'Open Int.'!H142/'Open Int.'!E142)</f>
        <v>0.1286549707602339</v>
      </c>
    </row>
    <row r="143" spans="1:14" ht="15">
      <c r="A143" s="201" t="s">
        <v>152</v>
      </c>
      <c r="B143" s="287">
        <f>Margins!B143</f>
        <v>1350</v>
      </c>
      <c r="C143" s="287">
        <f>Volume!J143</f>
        <v>230.3</v>
      </c>
      <c r="D143" s="182">
        <f>Volume!M143</f>
        <v>0.6996064713598701</v>
      </c>
      <c r="E143" s="175">
        <f>Volume!C143*100</f>
        <v>3</v>
      </c>
      <c r="F143" s="347">
        <f>'Open Int.'!D143*100</f>
        <v>-6</v>
      </c>
      <c r="G143" s="176">
        <f>'Open Int.'!R143</f>
        <v>36.313704</v>
      </c>
      <c r="H143" s="176">
        <f>'Open Int.'!Z143</f>
        <v>-1.4458094999999958</v>
      </c>
      <c r="I143" s="171">
        <f>'Open Int.'!O143</f>
        <v>0.9837328767123288</v>
      </c>
      <c r="J143" s="185">
        <f>IF(Volume!D143=0,0,Volume!F143/Volume!D143)</f>
        <v>0.5161290322580645</v>
      </c>
      <c r="K143" s="187">
        <f>IF('Open Int.'!E143=0,0,'Open Int.'!H143/'Open Int.'!E143)</f>
        <v>0.168141592920354</v>
      </c>
      <c r="N143" s="96"/>
    </row>
    <row r="144" spans="1:14" ht="15">
      <c r="A144" s="201" t="s">
        <v>208</v>
      </c>
      <c r="B144" s="287">
        <f>Margins!B144</f>
        <v>412</v>
      </c>
      <c r="C144" s="287">
        <f>Volume!J144</f>
        <v>725.1</v>
      </c>
      <c r="D144" s="182">
        <f>Volume!M144</f>
        <v>-0.43937937663050003</v>
      </c>
      <c r="E144" s="175">
        <f>Volume!C144*100</f>
        <v>-31</v>
      </c>
      <c r="F144" s="347">
        <f>'Open Int.'!D144*100</f>
        <v>-5</v>
      </c>
      <c r="G144" s="176">
        <f>'Open Int.'!R144</f>
        <v>345.10583424000004</v>
      </c>
      <c r="H144" s="176">
        <f>'Open Int.'!Z144</f>
        <v>-17.336156599999924</v>
      </c>
      <c r="I144" s="171">
        <f>'Open Int.'!O144</f>
        <v>0.9816481994459834</v>
      </c>
      <c r="J144" s="185">
        <f>IF(Volume!D144=0,0,Volume!F144/Volume!D144)</f>
        <v>0.11363636363636363</v>
      </c>
      <c r="K144" s="187">
        <f>IF('Open Int.'!E144=0,0,'Open Int.'!H144/'Open Int.'!E144)</f>
        <v>0.18789808917197454</v>
      </c>
      <c r="N144" s="96"/>
    </row>
    <row r="145" spans="1:14" ht="15">
      <c r="A145" s="177" t="s">
        <v>230</v>
      </c>
      <c r="B145" s="287">
        <f>Margins!B145</f>
        <v>400</v>
      </c>
      <c r="C145" s="287">
        <f>Volume!J145</f>
        <v>593</v>
      </c>
      <c r="D145" s="182">
        <f>Volume!M145</f>
        <v>-1.894284059889163</v>
      </c>
      <c r="E145" s="175">
        <f>Volume!C145*100</f>
        <v>-34</v>
      </c>
      <c r="F145" s="347">
        <f>'Open Int.'!D145*100</f>
        <v>1</v>
      </c>
      <c r="G145" s="176">
        <f>'Open Int.'!R145</f>
        <v>67.009</v>
      </c>
      <c r="H145" s="176">
        <f>'Open Int.'!Z145</f>
        <v>-0.665222</v>
      </c>
      <c r="I145" s="171">
        <f>'Open Int.'!O145</f>
        <v>0.992212389380531</v>
      </c>
      <c r="J145" s="185">
        <f>IF(Volume!D145=0,0,Volume!F145/Volume!D145)</f>
        <v>0</v>
      </c>
      <c r="K145" s="187">
        <f>IF('Open Int.'!E145=0,0,'Open Int.'!H145/'Open Int.'!E145)</f>
        <v>0</v>
      </c>
      <c r="N145" s="96"/>
    </row>
    <row r="146" spans="1:14" ht="15">
      <c r="A146" s="177" t="s">
        <v>185</v>
      </c>
      <c r="B146" s="287">
        <f>Margins!B146</f>
        <v>675</v>
      </c>
      <c r="C146" s="287">
        <f>Volume!J146</f>
        <v>553.35</v>
      </c>
      <c r="D146" s="182">
        <f>Volume!M146</f>
        <v>0.1629106706489234</v>
      </c>
      <c r="E146" s="175">
        <f>Volume!C146*100</f>
        <v>19</v>
      </c>
      <c r="F146" s="347">
        <f>'Open Int.'!D146*100</f>
        <v>-9</v>
      </c>
      <c r="G146" s="176">
        <f>'Open Int.'!R146</f>
        <v>690.32349225</v>
      </c>
      <c r="H146" s="176">
        <f>'Open Int.'!Z146</f>
        <v>-47.615738625000176</v>
      </c>
      <c r="I146" s="171">
        <f>'Open Int.'!O146</f>
        <v>0.9864733253976843</v>
      </c>
      <c r="J146" s="185">
        <f>IF(Volume!D146=0,0,Volume!F146/Volume!D146)</f>
        <v>0.26141953619114544</v>
      </c>
      <c r="K146" s="187">
        <f>IF('Open Int.'!E146=0,0,'Open Int.'!H146/'Open Int.'!E146)</f>
        <v>0.27111673521037644</v>
      </c>
      <c r="N146" s="96"/>
    </row>
    <row r="147" spans="1:14" ht="15">
      <c r="A147" s="177" t="s">
        <v>206</v>
      </c>
      <c r="B147" s="287">
        <f>Margins!B147</f>
        <v>550</v>
      </c>
      <c r="C147" s="287">
        <f>Volume!J147</f>
        <v>761.6</v>
      </c>
      <c r="D147" s="182">
        <f>Volume!M147</f>
        <v>-0.09182736455462834</v>
      </c>
      <c r="E147" s="175">
        <f>Volume!C147*100</f>
        <v>-31</v>
      </c>
      <c r="F147" s="347">
        <f>'Open Int.'!D147*100</f>
        <v>0</v>
      </c>
      <c r="G147" s="176">
        <f>'Open Int.'!R147</f>
        <v>105.390208</v>
      </c>
      <c r="H147" s="176">
        <f>'Open Int.'!Z147</f>
        <v>-0.5161309999999872</v>
      </c>
      <c r="I147" s="171">
        <f>'Open Int.'!O147</f>
        <v>0.9988076311605724</v>
      </c>
      <c r="J147" s="185">
        <f>IF(Volume!D147=0,0,Volume!F147/Volume!D147)</f>
        <v>0</v>
      </c>
      <c r="K147" s="187">
        <f>IF('Open Int.'!E147=0,0,'Open Int.'!H147/'Open Int.'!E147)</f>
        <v>0</v>
      </c>
      <c r="N147" s="96"/>
    </row>
    <row r="148" spans="1:14" ht="15">
      <c r="A148" s="177" t="s">
        <v>118</v>
      </c>
      <c r="B148" s="287">
        <f>Margins!B148</f>
        <v>250</v>
      </c>
      <c r="C148" s="287">
        <f>Volume!J148</f>
        <v>1266.55</v>
      </c>
      <c r="D148" s="182">
        <f>Volume!M148</f>
        <v>-0.49886086888209097</v>
      </c>
      <c r="E148" s="175">
        <f>Volume!C148*100</f>
        <v>-12</v>
      </c>
      <c r="F148" s="347">
        <f>'Open Int.'!D148*100</f>
        <v>4</v>
      </c>
      <c r="G148" s="176">
        <f>'Open Int.'!R148</f>
        <v>414.4784875</v>
      </c>
      <c r="H148" s="176">
        <f>'Open Int.'!Z148</f>
        <v>14.183259999999962</v>
      </c>
      <c r="I148" s="171">
        <f>'Open Int.'!O148</f>
        <v>0.9934300993124523</v>
      </c>
      <c r="J148" s="185">
        <f>IF(Volume!D148=0,0,Volume!F148/Volume!D148)</f>
        <v>0.18518518518518517</v>
      </c>
      <c r="K148" s="187">
        <f>IF('Open Int.'!E148=0,0,'Open Int.'!H148/'Open Int.'!E148)</f>
        <v>0.28594771241830064</v>
      </c>
      <c r="N148" s="96"/>
    </row>
    <row r="149" spans="1:14" ht="15">
      <c r="A149" s="177" t="s">
        <v>231</v>
      </c>
      <c r="B149" s="287">
        <f>Margins!B149</f>
        <v>206</v>
      </c>
      <c r="C149" s="287">
        <f>Volume!J149</f>
        <v>971.1</v>
      </c>
      <c r="D149" s="182">
        <f>Volume!M149</f>
        <v>-0.1285545328328277</v>
      </c>
      <c r="E149" s="175">
        <f>Volume!C149*100</f>
        <v>3</v>
      </c>
      <c r="F149" s="347">
        <f>'Open Int.'!D149*100</f>
        <v>-2</v>
      </c>
      <c r="G149" s="176">
        <f>'Open Int.'!R149</f>
        <v>100.8234864</v>
      </c>
      <c r="H149" s="176">
        <f>'Open Int.'!Z149</f>
        <v>-1.8123344400000008</v>
      </c>
      <c r="I149" s="171">
        <f>'Open Int.'!O149</f>
        <v>0.9978174603174603</v>
      </c>
      <c r="J149" s="185">
        <f>IF(Volume!D149=0,0,Volume!F149/Volume!D149)</f>
        <v>0</v>
      </c>
      <c r="K149" s="187">
        <f>IF('Open Int.'!E149=0,0,'Open Int.'!H149/'Open Int.'!E149)</f>
        <v>0</v>
      </c>
      <c r="N149" s="96"/>
    </row>
    <row r="150" spans="1:14" ht="15">
      <c r="A150" s="177" t="s">
        <v>300</v>
      </c>
      <c r="B150" s="287">
        <f>Margins!B150</f>
        <v>7700</v>
      </c>
      <c r="C150" s="287">
        <f>Volume!J150</f>
        <v>49.8</v>
      </c>
      <c r="D150" s="182">
        <f>Volume!M150</f>
        <v>-2.6392961876832874</v>
      </c>
      <c r="E150" s="175">
        <f>Volume!C150*100</f>
        <v>-54</v>
      </c>
      <c r="F150" s="347">
        <f>'Open Int.'!D150*100</f>
        <v>2</v>
      </c>
      <c r="G150" s="176">
        <f>'Open Int.'!R150</f>
        <v>14.916594</v>
      </c>
      <c r="H150" s="176">
        <f>'Open Int.'!Z150</f>
        <v>-0.08928150000000024</v>
      </c>
      <c r="I150" s="171">
        <f>'Open Int.'!O150</f>
        <v>0.9974293059125964</v>
      </c>
      <c r="J150" s="185">
        <f>IF(Volume!D150=0,0,Volume!F150/Volume!D150)</f>
        <v>0</v>
      </c>
      <c r="K150" s="187">
        <f>IF('Open Int.'!E150=0,0,'Open Int.'!H150/'Open Int.'!E150)</f>
        <v>0</v>
      </c>
      <c r="N150" s="96"/>
    </row>
    <row r="151" spans="1:14" ht="15">
      <c r="A151" s="177" t="s">
        <v>301</v>
      </c>
      <c r="B151" s="287">
        <f>Margins!B151</f>
        <v>10450</v>
      </c>
      <c r="C151" s="287">
        <f>Volume!J151</f>
        <v>28.7</v>
      </c>
      <c r="D151" s="182">
        <f>Volume!M151</f>
        <v>-4.333333333333336</v>
      </c>
      <c r="E151" s="175">
        <f>Volume!C151*100</f>
        <v>-32</v>
      </c>
      <c r="F151" s="347">
        <f>'Open Int.'!D151*100</f>
        <v>0</v>
      </c>
      <c r="G151" s="176">
        <f>'Open Int.'!R151</f>
        <v>289.6878985</v>
      </c>
      <c r="H151" s="176">
        <f>'Open Int.'!Z151</f>
        <v>-3.7794514999999933</v>
      </c>
      <c r="I151" s="171">
        <f>'Open Int.'!O151</f>
        <v>0.9885081271353142</v>
      </c>
      <c r="J151" s="185">
        <f>IF(Volume!D151=0,0,Volume!F151/Volume!D151)</f>
        <v>0.13225255972696245</v>
      </c>
      <c r="K151" s="187">
        <f>IF('Open Int.'!E151=0,0,'Open Int.'!H151/'Open Int.'!E151)</f>
        <v>0.22051773729626079</v>
      </c>
      <c r="N151" s="96"/>
    </row>
    <row r="152" spans="1:14" ht="15">
      <c r="A152" s="177" t="s">
        <v>173</v>
      </c>
      <c r="B152" s="287">
        <f>Margins!B152</f>
        <v>2950</v>
      </c>
      <c r="C152" s="287">
        <f>Volume!J152</f>
        <v>61.65</v>
      </c>
      <c r="D152" s="182">
        <f>Volume!M152</f>
        <v>-0.8045052292839904</v>
      </c>
      <c r="E152" s="175">
        <f>Volume!C152*100</f>
        <v>0</v>
      </c>
      <c r="F152" s="347">
        <f>'Open Int.'!D152*100</f>
        <v>-3</v>
      </c>
      <c r="G152" s="176">
        <f>'Open Int.'!R152</f>
        <v>51.868611</v>
      </c>
      <c r="H152" s="176">
        <f>'Open Int.'!Z152</f>
        <v>-1.9240785000000002</v>
      </c>
      <c r="I152" s="171">
        <f>'Open Int.'!O152</f>
        <v>0.9842215988779803</v>
      </c>
      <c r="J152" s="185">
        <f>IF(Volume!D152=0,0,Volume!F152/Volume!D152)</f>
        <v>0.03571428571428571</v>
      </c>
      <c r="K152" s="187">
        <f>IF('Open Int.'!E152=0,0,'Open Int.'!H152/'Open Int.'!E152)</f>
        <v>0.06542056074766354</v>
      </c>
      <c r="N152" s="96"/>
    </row>
    <row r="153" spans="1:14" ht="15">
      <c r="A153" s="177" t="s">
        <v>302</v>
      </c>
      <c r="B153" s="287">
        <f>Margins!B153</f>
        <v>200</v>
      </c>
      <c r="C153" s="287">
        <f>Volume!J153</f>
        <v>817.8</v>
      </c>
      <c r="D153" s="182">
        <f>Volume!M153</f>
        <v>0.46065966463976415</v>
      </c>
      <c r="E153" s="175">
        <f>Volume!C153*100</f>
        <v>66</v>
      </c>
      <c r="F153" s="347">
        <f>'Open Int.'!D153*100</f>
        <v>0</v>
      </c>
      <c r="G153" s="176">
        <f>'Open Int.'!R153</f>
        <v>58.047444</v>
      </c>
      <c r="H153" s="176">
        <f>'Open Int.'!Z153</f>
        <v>-0.010601999999998668</v>
      </c>
      <c r="I153" s="171">
        <f>'Open Int.'!O153</f>
        <v>1</v>
      </c>
      <c r="J153" s="185">
        <f>IF(Volume!D153=0,0,Volume!F153/Volume!D153)</f>
        <v>0</v>
      </c>
      <c r="K153" s="187">
        <f>IF('Open Int.'!E153=0,0,'Open Int.'!H153/'Open Int.'!E153)</f>
        <v>0</v>
      </c>
      <c r="N153" s="96"/>
    </row>
    <row r="154" spans="1:14" ht="15">
      <c r="A154" s="177" t="s">
        <v>82</v>
      </c>
      <c r="B154" s="287">
        <f>Margins!B154</f>
        <v>2100</v>
      </c>
      <c r="C154" s="287">
        <f>Volume!J154</f>
        <v>107.35</v>
      </c>
      <c r="D154" s="182">
        <f>Volume!M154</f>
        <v>-1.423324150596888</v>
      </c>
      <c r="E154" s="175">
        <f>Volume!C154*100</f>
        <v>-60</v>
      </c>
      <c r="F154" s="347">
        <f>'Open Int.'!D154*100</f>
        <v>-2</v>
      </c>
      <c r="G154" s="176">
        <f>'Open Int.'!R154</f>
        <v>100.2509445</v>
      </c>
      <c r="H154" s="176">
        <f>'Open Int.'!Z154</f>
        <v>-3.7343984999999975</v>
      </c>
      <c r="I154" s="171">
        <f>'Open Int.'!O154</f>
        <v>0.9867326287384753</v>
      </c>
      <c r="J154" s="185">
        <f>IF(Volume!D154=0,0,Volume!F154/Volume!D154)</f>
        <v>0.3333333333333333</v>
      </c>
      <c r="K154" s="187">
        <f>IF('Open Int.'!E154=0,0,'Open Int.'!H154/'Open Int.'!E154)</f>
        <v>0.04878048780487805</v>
      </c>
      <c r="N154" s="96"/>
    </row>
    <row r="155" spans="1:14" ht="15">
      <c r="A155" s="177" t="s">
        <v>153</v>
      </c>
      <c r="B155" s="287">
        <f>Margins!B155</f>
        <v>450</v>
      </c>
      <c r="C155" s="287">
        <f>Volume!J155</f>
        <v>506.7</v>
      </c>
      <c r="D155" s="182">
        <f>Volume!M155</f>
        <v>0.019739439399914308</v>
      </c>
      <c r="E155" s="175">
        <f>Volume!C155*100</f>
        <v>-56.99999999999999</v>
      </c>
      <c r="F155" s="347">
        <f>'Open Int.'!D155*100</f>
        <v>-23</v>
      </c>
      <c r="G155" s="176">
        <f>'Open Int.'!R155</f>
        <v>113.09544</v>
      </c>
      <c r="H155" s="176">
        <f>'Open Int.'!Z155</f>
        <v>-33.14731499999999</v>
      </c>
      <c r="I155" s="171">
        <f>'Open Int.'!O155</f>
        <v>0.9951612903225806</v>
      </c>
      <c r="J155" s="185">
        <f>IF(Volume!D155=0,0,Volume!F155/Volume!D155)</f>
        <v>0</v>
      </c>
      <c r="K155" s="187">
        <f>IF('Open Int.'!E155=0,0,'Open Int.'!H155/'Open Int.'!E155)</f>
        <v>0.05555555555555555</v>
      </c>
      <c r="N155" s="96"/>
    </row>
    <row r="156" spans="1:14" ht="15">
      <c r="A156" s="177" t="s">
        <v>154</v>
      </c>
      <c r="B156" s="287">
        <f>Margins!B156</f>
        <v>6900</v>
      </c>
      <c r="C156" s="287">
        <f>Volume!J156</f>
        <v>47.5</v>
      </c>
      <c r="D156" s="182">
        <f>Volume!M156</f>
        <v>-2.162718846549943</v>
      </c>
      <c r="E156" s="175">
        <f>Volume!C156*100</f>
        <v>-3</v>
      </c>
      <c r="F156" s="347">
        <f>'Open Int.'!D156*100</f>
        <v>-2</v>
      </c>
      <c r="G156" s="176">
        <f>'Open Int.'!R156</f>
        <v>31.955625</v>
      </c>
      <c r="H156" s="176">
        <f>'Open Int.'!Z156</f>
        <v>-1.242379500000002</v>
      </c>
      <c r="I156" s="171">
        <f>'Open Int.'!O156</f>
        <v>0.9620512820512821</v>
      </c>
      <c r="J156" s="185">
        <f>IF(Volume!D156=0,0,Volume!F156/Volume!D156)</f>
        <v>0</v>
      </c>
      <c r="K156" s="187">
        <f>IF('Open Int.'!E156=0,0,'Open Int.'!H156/'Open Int.'!E156)</f>
        <v>0.023809523809523808</v>
      </c>
      <c r="N156" s="96"/>
    </row>
    <row r="157" spans="1:14" ht="15">
      <c r="A157" s="177" t="s">
        <v>303</v>
      </c>
      <c r="B157" s="287">
        <f>Margins!B157</f>
        <v>3600</v>
      </c>
      <c r="C157" s="287">
        <f>Volume!J157</f>
        <v>93.45</v>
      </c>
      <c r="D157" s="182">
        <f>Volume!M157</f>
        <v>-2.706923477355538</v>
      </c>
      <c r="E157" s="175">
        <f>Volume!C157*100</f>
        <v>-9</v>
      </c>
      <c r="F157" s="347">
        <f>'Open Int.'!D157*100</f>
        <v>7.000000000000001</v>
      </c>
      <c r="G157" s="176">
        <f>'Open Int.'!R157</f>
        <v>57.662388</v>
      </c>
      <c r="H157" s="176">
        <f>'Open Int.'!Z157</f>
        <v>2.3375879999999967</v>
      </c>
      <c r="I157" s="171">
        <f>'Open Int.'!O157</f>
        <v>0.9964994165694282</v>
      </c>
      <c r="J157" s="185">
        <f>IF(Volume!D157=0,0,Volume!F157/Volume!D157)</f>
        <v>0</v>
      </c>
      <c r="K157" s="187">
        <f>IF('Open Int.'!E157=0,0,'Open Int.'!H157/'Open Int.'!E157)</f>
        <v>0</v>
      </c>
      <c r="N157" s="96"/>
    </row>
    <row r="158" spans="1:14" ht="15">
      <c r="A158" s="177" t="s">
        <v>155</v>
      </c>
      <c r="B158" s="287">
        <f>Margins!B158</f>
        <v>525</v>
      </c>
      <c r="C158" s="287">
        <f>Volume!J158</f>
        <v>449.05</v>
      </c>
      <c r="D158" s="182">
        <f>Volume!M158</f>
        <v>-0.3660971821610777</v>
      </c>
      <c r="E158" s="175">
        <f>Volume!C158*100</f>
        <v>-33</v>
      </c>
      <c r="F158" s="347">
        <f>'Open Int.'!D158*100</f>
        <v>-2</v>
      </c>
      <c r="G158" s="176">
        <f>'Open Int.'!R158</f>
        <v>57.57045525</v>
      </c>
      <c r="H158" s="176">
        <f>'Open Int.'!Z158</f>
        <v>-1.6549049999999994</v>
      </c>
      <c r="I158" s="171">
        <f>'Open Int.'!O158</f>
        <v>0.9983619983619983</v>
      </c>
      <c r="J158" s="185">
        <f>IF(Volume!D158=0,0,Volume!F158/Volume!D158)</f>
        <v>0</v>
      </c>
      <c r="K158" s="187">
        <f>IF('Open Int.'!E158=0,0,'Open Int.'!H158/'Open Int.'!E158)</f>
        <v>0</v>
      </c>
      <c r="N158" s="96"/>
    </row>
    <row r="159" spans="1:14" ht="15">
      <c r="A159" s="177" t="s">
        <v>38</v>
      </c>
      <c r="B159" s="287">
        <f>Margins!B159</f>
        <v>600</v>
      </c>
      <c r="C159" s="287">
        <f>Volume!J159</f>
        <v>547.35</v>
      </c>
      <c r="D159" s="182">
        <f>Volume!M159</f>
        <v>-0.9500542888165037</v>
      </c>
      <c r="E159" s="175">
        <f>Volume!C159*100</f>
        <v>50</v>
      </c>
      <c r="F159" s="347">
        <f>'Open Int.'!D159*100</f>
        <v>5</v>
      </c>
      <c r="G159" s="176">
        <f>'Open Int.'!R159</f>
        <v>260.035038</v>
      </c>
      <c r="H159" s="176">
        <f>'Open Int.'!Z159</f>
        <v>10.86769799999999</v>
      </c>
      <c r="I159" s="171">
        <f>'Open Int.'!O159</f>
        <v>0.98926496590048</v>
      </c>
      <c r="J159" s="185">
        <f>IF(Volume!D159=0,0,Volume!F159/Volume!D159)</f>
        <v>0.5714285714285714</v>
      </c>
      <c r="K159" s="187">
        <f>IF('Open Int.'!E159=0,0,'Open Int.'!H159/'Open Int.'!E159)</f>
        <v>0.23684210526315788</v>
      </c>
      <c r="N159" s="96"/>
    </row>
    <row r="160" spans="1:14" ht="15">
      <c r="A160" s="177" t="s">
        <v>156</v>
      </c>
      <c r="B160" s="287">
        <f>Margins!B160</f>
        <v>600</v>
      </c>
      <c r="C160" s="287">
        <f>Volume!J160</f>
        <v>411.25</v>
      </c>
      <c r="D160" s="182">
        <f>Volume!M160</f>
        <v>-1.2130674993994741</v>
      </c>
      <c r="E160" s="175">
        <f>Volume!C160*100</f>
        <v>-16</v>
      </c>
      <c r="F160" s="347">
        <f>'Open Int.'!D160*100</f>
        <v>0</v>
      </c>
      <c r="G160" s="176">
        <f>'Open Int.'!R160</f>
        <v>21.96075</v>
      </c>
      <c r="H160" s="176">
        <f>'Open Int.'!Z160</f>
        <v>-0.3196259999999995</v>
      </c>
      <c r="I160" s="171">
        <f>'Open Int.'!O160</f>
        <v>0.9719101123595506</v>
      </c>
      <c r="J160" s="185">
        <f>IF(Volume!D160=0,0,Volume!F160/Volume!D160)</f>
        <v>0</v>
      </c>
      <c r="K160" s="187">
        <f>IF('Open Int.'!E160=0,0,'Open Int.'!H160/'Open Int.'!E160)</f>
        <v>0</v>
      </c>
      <c r="N160" s="96"/>
    </row>
    <row r="161" spans="1:14" ht="15">
      <c r="A161" s="177" t="s">
        <v>395</v>
      </c>
      <c r="B161" s="287">
        <f>Margins!B161</f>
        <v>700</v>
      </c>
      <c r="C161" s="287">
        <f>Volume!J161</f>
        <v>286.75</v>
      </c>
      <c r="D161" s="182">
        <f>Volume!M161</f>
        <v>-0.12190874259840569</v>
      </c>
      <c r="E161" s="175">
        <f>Volume!C161*100</f>
        <v>63</v>
      </c>
      <c r="F161" s="347">
        <f>'Open Int.'!D161*100</f>
        <v>4</v>
      </c>
      <c r="G161" s="176">
        <f>'Open Int.'!R161</f>
        <v>55.0187225</v>
      </c>
      <c r="H161" s="176">
        <f>'Open Int.'!Z161</f>
        <v>2.1636124999999993</v>
      </c>
      <c r="I161" s="171">
        <f>'Open Int.'!O161</f>
        <v>0.9992703392922291</v>
      </c>
      <c r="J161" s="185">
        <f>IF(Volume!D161=0,0,Volume!F161/Volume!D161)</f>
        <v>0</v>
      </c>
      <c r="K161" s="187">
        <f>IF('Open Int.'!E161=0,0,'Open Int.'!H161/'Open Int.'!E161)</f>
        <v>3</v>
      </c>
      <c r="N161" s="96"/>
    </row>
    <row r="162" spans="6:9" ht="15" hidden="1">
      <c r="F162" s="10"/>
      <c r="G162" s="174">
        <f>'Open Int.'!R162</f>
        <v>49007.66025325496</v>
      </c>
      <c r="H162" s="131">
        <f>'Open Int.'!Z162</f>
        <v>118.13702199000207</v>
      </c>
      <c r="I162" s="100"/>
    </row>
    <row r="163" spans="6:9" ht="15">
      <c r="F163" s="10"/>
      <c r="I163" s="100"/>
    </row>
    <row r="164" spans="6:9" ht="15">
      <c r="F164" s="10"/>
      <c r="I164" s="100"/>
    </row>
    <row r="165" spans="6:9" ht="15">
      <c r="F165" s="10"/>
      <c r="I165" s="100"/>
    </row>
    <row r="166" spans="1:8" ht="15.75">
      <c r="A166" s="13"/>
      <c r="B166" s="13"/>
      <c r="C166" s="13"/>
      <c r="D166" s="14"/>
      <c r="E166" s="15"/>
      <c r="F166" s="8"/>
      <c r="G166" s="73"/>
      <c r="H166" s="73"/>
    </row>
    <row r="167" spans="2:10" ht="15.75" thickBot="1">
      <c r="B167" s="40" t="s">
        <v>53</v>
      </c>
      <c r="C167" s="41"/>
      <c r="D167" s="16"/>
      <c r="E167" s="11"/>
      <c r="F167" s="11"/>
      <c r="G167" s="12"/>
      <c r="H167" s="17"/>
      <c r="I167" s="17"/>
      <c r="J167" s="7"/>
    </row>
    <row r="168" spans="1:11" ht="15.75" thickBot="1">
      <c r="A168" s="29"/>
      <c r="B168" s="130" t="s">
        <v>182</v>
      </c>
      <c r="C168" s="130" t="s">
        <v>74</v>
      </c>
      <c r="D168" s="253" t="s">
        <v>9</v>
      </c>
      <c r="E168" s="130" t="s">
        <v>84</v>
      </c>
      <c r="F168" s="130" t="s">
        <v>49</v>
      </c>
      <c r="G168" s="18"/>
      <c r="I168" s="11"/>
      <c r="K168" s="12"/>
    </row>
    <row r="169" spans="1:11" ht="15">
      <c r="A169" s="192" t="s">
        <v>60</v>
      </c>
      <c r="B169" s="236">
        <f>'Open Int.'!$V$4</f>
        <v>70.26453</v>
      </c>
      <c r="C169" s="236">
        <f>'Open Int.'!$V$5</f>
        <v>14.17121375</v>
      </c>
      <c r="D169" s="236">
        <f>'Open Int.'!$V$6</f>
        <v>13656.910365</v>
      </c>
      <c r="E169" s="250">
        <f>F169-(D169+C169+B169)</f>
        <v>22680.189572255</v>
      </c>
      <c r="F169" s="250">
        <f>'Open Int.'!$V$162</f>
        <v>36421.535681005</v>
      </c>
      <c r="G169" s="19"/>
      <c r="H169" s="42" t="s">
        <v>59</v>
      </c>
      <c r="I169" s="43"/>
      <c r="J169" s="65">
        <f>F172</f>
        <v>49007.660253255</v>
      </c>
      <c r="K169" s="17"/>
    </row>
    <row r="170" spans="1:11" ht="15">
      <c r="A170" s="202" t="s">
        <v>61</v>
      </c>
      <c r="B170" s="237">
        <f>'Open Int.'!$W$4</f>
        <v>0</v>
      </c>
      <c r="C170" s="237">
        <f>'Open Int.'!$W$5</f>
        <v>0</v>
      </c>
      <c r="D170" s="237">
        <f>'Open Int.'!$W$6</f>
        <v>4830.63345</v>
      </c>
      <c r="E170" s="252">
        <f>F170-(D170+C170+B170)</f>
        <v>1673.1690631150022</v>
      </c>
      <c r="F170" s="237">
        <f>'Open Int.'!$W$162</f>
        <v>6503.8025131150025</v>
      </c>
      <c r="G170" s="20"/>
      <c r="H170" s="42" t="s">
        <v>66</v>
      </c>
      <c r="I170" s="43"/>
      <c r="J170" s="65">
        <f>'Open Int.'!$Z$162</f>
        <v>118.13702199000207</v>
      </c>
      <c r="K170" s="132">
        <f>J170/(J169-J170)</f>
        <v>0.002416407732821847</v>
      </c>
    </row>
    <row r="171" spans="1:11" ht="15.75" thickBot="1">
      <c r="A171" s="204" t="s">
        <v>62</v>
      </c>
      <c r="B171" s="237">
        <f>'Open Int.'!$X$4</f>
        <v>0</v>
      </c>
      <c r="C171" s="237">
        <f>'Open Int.'!$X$5</f>
        <v>0</v>
      </c>
      <c r="D171" s="237">
        <f>'Open Int.'!$X$6</f>
        <v>5692.083165</v>
      </c>
      <c r="E171" s="252">
        <f>F171-(D171+C171+B171)</f>
        <v>390.2388941349973</v>
      </c>
      <c r="F171" s="237">
        <f>'Open Int.'!$X$162</f>
        <v>6082.322059134997</v>
      </c>
      <c r="G171" s="19"/>
      <c r="H171" s="348"/>
      <c r="I171" s="348"/>
      <c r="J171" s="349"/>
      <c r="K171" s="350"/>
    </row>
    <row r="172" spans="1:10" ht="15.75" thickBot="1">
      <c r="A172" s="201" t="s">
        <v>11</v>
      </c>
      <c r="B172" s="30">
        <f>SUM(B169:B171)</f>
        <v>70.26453</v>
      </c>
      <c r="C172" s="30">
        <f>SUM(C169:C171)</f>
        <v>14.17121375</v>
      </c>
      <c r="D172" s="254">
        <f>SUM(D169:D171)</f>
        <v>24179.62698</v>
      </c>
      <c r="E172" s="254">
        <f>SUM(E169:E171)</f>
        <v>24743.597529504998</v>
      </c>
      <c r="F172" s="30">
        <f>SUM(F169:F171)</f>
        <v>49007.660253255</v>
      </c>
      <c r="G172" s="22"/>
      <c r="H172" s="44" t="s">
        <v>67</v>
      </c>
      <c r="I172" s="45"/>
      <c r="J172" s="21">
        <f>Volume!P163</f>
        <v>0.2161201320227062</v>
      </c>
    </row>
    <row r="173" spans="1:11" ht="15">
      <c r="A173" s="192" t="s">
        <v>54</v>
      </c>
      <c r="B173" s="237">
        <f>'Open Int.'!$S$4</f>
        <v>70.181475</v>
      </c>
      <c r="C173" s="237">
        <f>'Open Int.'!$S$5</f>
        <v>14.0387725</v>
      </c>
      <c r="D173" s="237">
        <f>'Open Int.'!$S$6</f>
        <v>22913.35155</v>
      </c>
      <c r="E173" s="252">
        <f>F173-(D173+C173+B173)</f>
        <v>24475.501133504993</v>
      </c>
      <c r="F173" s="237">
        <f>'Open Int.'!$S$162</f>
        <v>47473.072931004994</v>
      </c>
      <c r="G173" s="20"/>
      <c r="H173" s="44" t="s">
        <v>68</v>
      </c>
      <c r="I173" s="45"/>
      <c r="J173" s="23">
        <f>'Open Int.'!E163</f>
        <v>0.3287239698688805</v>
      </c>
      <c r="K173" s="12"/>
    </row>
    <row r="174" spans="1:10" ht="15.75" thickBot="1">
      <c r="A174" s="204" t="s">
        <v>65</v>
      </c>
      <c r="B174" s="251">
        <f>B172-B173</f>
        <v>0.08305499999998744</v>
      </c>
      <c r="C174" s="251">
        <f>C172-C173</f>
        <v>0.1324412499999994</v>
      </c>
      <c r="D174" s="255">
        <f>D172-D173</f>
        <v>1266.2754300000015</v>
      </c>
      <c r="E174" s="251">
        <f>E172-E173</f>
        <v>268.09639600000446</v>
      </c>
      <c r="F174" s="251">
        <f>F172-F173</f>
        <v>1534.5873222500086</v>
      </c>
      <c r="G174" s="20"/>
      <c r="J174" s="66"/>
    </row>
    <row r="175" ht="15">
      <c r="G175" s="90"/>
    </row>
    <row r="176" spans="4:9" ht="15">
      <c r="D176" s="50"/>
      <c r="E176" s="26"/>
      <c r="I176" s="24"/>
    </row>
    <row r="177" spans="3:8" ht="15">
      <c r="C177" s="50"/>
      <c r="D177" s="50"/>
      <c r="E177" s="98"/>
      <c r="F177" s="266"/>
      <c r="H177" s="26"/>
    </row>
    <row r="178" spans="4:7" ht="15">
      <c r="D178" s="50"/>
      <c r="E178" s="26"/>
      <c r="F178" s="26"/>
      <c r="G178" s="26"/>
    </row>
    <row r="179" spans="4:5" ht="15">
      <c r="D179" s="50"/>
      <c r="E179" s="26"/>
    </row>
    <row r="182" ht="15">
      <c r="A182" s="7" t="s">
        <v>120</v>
      </c>
    </row>
    <row r="183" ht="15">
      <c r="A183" s="7" t="s">
        <v>115</v>
      </c>
    </row>
    <row r="197" ht="15">
      <c r="G197"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67"/>
  <sheetViews>
    <sheetView workbookViewId="0" topLeftCell="A1">
      <selection activeCell="B52" sqref="B52"/>
    </sheetView>
  </sheetViews>
  <sheetFormatPr defaultColWidth="9.140625" defaultRowHeight="12.75"/>
  <cols>
    <col min="1" max="1" width="20.28125" style="25" customWidth="1"/>
    <col min="2" max="2" width="14.7109375" style="25" customWidth="1"/>
    <col min="3" max="3" width="37.421875" style="25" customWidth="1"/>
    <col min="4" max="4" width="14.7109375" style="25" hidden="1" customWidth="1"/>
    <col min="5" max="5" width="12.28125" style="25" customWidth="1"/>
    <col min="6" max="6" width="20.8515625" style="25" customWidth="1"/>
    <col min="7" max="16384" width="9.140625" style="25" customWidth="1"/>
  </cols>
  <sheetData>
    <row r="1" spans="1:4" ht="13.5">
      <c r="A1" s="439" t="s">
        <v>127</v>
      </c>
      <c r="B1" s="439"/>
      <c r="C1" s="439"/>
      <c r="D1" s="92">
        <f ca="1">NOW()</f>
        <v>39210.788429050925</v>
      </c>
    </row>
    <row r="2" spans="1:3" ht="13.5">
      <c r="A2" s="94" t="s">
        <v>128</v>
      </c>
      <c r="B2" s="94" t="s">
        <v>129</v>
      </c>
      <c r="C2" s="95" t="s">
        <v>130</v>
      </c>
    </row>
    <row r="3" spans="1:3" ht="13.5">
      <c r="A3" s="25" t="s">
        <v>394</v>
      </c>
      <c r="B3" s="92">
        <v>39233</v>
      </c>
      <c r="C3" s="93">
        <f>B3-D1</f>
        <v>22.211570949075394</v>
      </c>
    </row>
    <row r="4" spans="1:3" ht="13.5">
      <c r="A4" s="25" t="s">
        <v>400</v>
      </c>
      <c r="B4" s="92">
        <v>39261</v>
      </c>
      <c r="C4" s="93">
        <f>B4-D1</f>
        <v>50.211570949075394</v>
      </c>
    </row>
    <row r="5" spans="1:3" ht="13.5">
      <c r="A5" s="25" t="s">
        <v>410</v>
      </c>
      <c r="B5" s="92">
        <v>39289</v>
      </c>
      <c r="C5" s="93">
        <f>B5-D1</f>
        <v>78.2115709490754</v>
      </c>
    </row>
    <row r="6" spans="1:3" ht="13.5">
      <c r="A6" s="51"/>
      <c r="B6" s="97"/>
      <c r="C6" s="93"/>
    </row>
    <row r="7" spans="1:3" ht="13.5">
      <c r="A7" s="438" t="s">
        <v>131</v>
      </c>
      <c r="B7" s="438"/>
      <c r="C7" s="438"/>
    </row>
    <row r="8" spans="1:3" ht="13.5">
      <c r="A8" s="91" t="s">
        <v>114</v>
      </c>
      <c r="B8" s="91" t="s">
        <v>116</v>
      </c>
      <c r="C8" s="91" t="s">
        <v>125</v>
      </c>
    </row>
    <row r="9" spans="1:8" ht="14.25">
      <c r="A9" s="383" t="s">
        <v>156</v>
      </c>
      <c r="B9" s="384">
        <v>39360</v>
      </c>
      <c r="C9" s="383" t="s">
        <v>407</v>
      </c>
      <c r="D9"/>
      <c r="E9"/>
      <c r="G9"/>
      <c r="H9"/>
    </row>
    <row r="10" spans="1:8" ht="14.25">
      <c r="A10" s="383" t="s">
        <v>134</v>
      </c>
      <c r="B10" s="379" t="s">
        <v>401</v>
      </c>
      <c r="C10" s="383" t="s">
        <v>402</v>
      </c>
      <c r="D10" s="376"/>
      <c r="E10"/>
      <c r="G10"/>
      <c r="H10"/>
    </row>
    <row r="11" spans="1:8" ht="14.25">
      <c r="A11" s="380" t="s">
        <v>134</v>
      </c>
      <c r="B11" s="379" t="s">
        <v>401</v>
      </c>
      <c r="C11" s="383" t="s">
        <v>413</v>
      </c>
      <c r="D11"/>
      <c r="E11"/>
      <c r="G11"/>
      <c r="H11"/>
    </row>
    <row r="12" spans="1:8" ht="14.25">
      <c r="A12" s="383" t="s">
        <v>153</v>
      </c>
      <c r="B12" s="379" t="s">
        <v>403</v>
      </c>
      <c r="C12" s="383" t="s">
        <v>404</v>
      </c>
      <c r="D12"/>
      <c r="E12" s="376"/>
      <c r="G12"/>
      <c r="H12"/>
    </row>
    <row r="13" spans="1:8" ht="14.25">
      <c r="A13" s="378" t="s">
        <v>411</v>
      </c>
      <c r="B13" s="379" t="s">
        <v>403</v>
      </c>
      <c r="C13" s="383" t="s">
        <v>412</v>
      </c>
      <c r="D13" s="376"/>
      <c r="E13"/>
      <c r="G13"/>
      <c r="H13"/>
    </row>
    <row r="14" spans="1:8" ht="14.25">
      <c r="A14" s="383" t="s">
        <v>227</v>
      </c>
      <c r="B14" s="379" t="s">
        <v>406</v>
      </c>
      <c r="C14" s="383" t="s">
        <v>407</v>
      </c>
      <c r="D14" t="s">
        <v>399</v>
      </c>
      <c r="E14"/>
      <c r="G14"/>
      <c r="H14"/>
    </row>
    <row r="15" spans="1:8" ht="15">
      <c r="A15" s="377" t="s">
        <v>290</v>
      </c>
      <c r="B15" s="379" t="s">
        <v>416</v>
      </c>
      <c r="C15" s="383" t="s">
        <v>417</v>
      </c>
      <c r="D15"/>
      <c r="E15"/>
      <c r="G15"/>
      <c r="H15"/>
    </row>
    <row r="16" spans="1:8" ht="14.25">
      <c r="A16" s="383" t="s">
        <v>149</v>
      </c>
      <c r="B16" s="379" t="s">
        <v>408</v>
      </c>
      <c r="C16" s="383" t="s">
        <v>409</v>
      </c>
      <c r="D16"/>
      <c r="E16" s="376"/>
      <c r="G16"/>
      <c r="H16"/>
    </row>
    <row r="17" spans="1:9" ht="14.25">
      <c r="A17" s="378" t="s">
        <v>1</v>
      </c>
      <c r="B17" s="379" t="s">
        <v>414</v>
      </c>
      <c r="C17" s="378" t="s">
        <v>415</v>
      </c>
      <c r="D17" t="s">
        <v>399</v>
      </c>
      <c r="E17"/>
      <c r="F17"/>
      <c r="G17"/>
      <c r="H17"/>
      <c r="I17"/>
    </row>
    <row r="18" spans="1:8" ht="15">
      <c r="A18" s="377"/>
      <c r="B18" s="377"/>
      <c r="C18" s="377"/>
      <c r="D18" t="s">
        <v>399</v>
      </c>
      <c r="E18"/>
      <c r="G18"/>
      <c r="H18"/>
    </row>
    <row r="19" spans="1:8" ht="15">
      <c r="A19" s="377"/>
      <c r="B19" s="377"/>
      <c r="C19" s="377"/>
      <c r="D19" t="s">
        <v>399</v>
      </c>
      <c r="E19"/>
      <c r="G19"/>
      <c r="H19"/>
    </row>
    <row r="20" spans="1:8" ht="15">
      <c r="A20" s="377"/>
      <c r="B20" s="377"/>
      <c r="C20" s="377"/>
      <c r="D20" t="s">
        <v>399</v>
      </c>
      <c r="E20"/>
      <c r="G20"/>
      <c r="H20" s="376"/>
    </row>
    <row r="21" spans="1:8" ht="15">
      <c r="A21" s="377"/>
      <c r="B21" s="377"/>
      <c r="C21" s="377"/>
      <c r="D21" t="s">
        <v>399</v>
      </c>
      <c r="E21"/>
      <c r="G21"/>
      <c r="H21"/>
    </row>
    <row r="22" spans="1:8" ht="15">
      <c r="A22" s="377"/>
      <c r="B22" s="377"/>
      <c r="C22" s="377"/>
      <c r="D22" t="s">
        <v>399</v>
      </c>
      <c r="E22"/>
      <c r="G22"/>
      <c r="H22"/>
    </row>
    <row r="23" spans="4:8" ht="14.25">
      <c r="D23" t="s">
        <v>399</v>
      </c>
      <c r="E23"/>
      <c r="G23"/>
      <c r="H23"/>
    </row>
    <row r="24" spans="4:8" ht="14.25">
      <c r="D24" t="s">
        <v>399</v>
      </c>
      <c r="E24"/>
      <c r="G24"/>
      <c r="H24"/>
    </row>
    <row r="25" spans="4:8" ht="14.25">
      <c r="D25"/>
      <c r="E25" s="376"/>
      <c r="G25"/>
      <c r="H25"/>
    </row>
    <row r="167" ht="13.5">
      <c r="M167" s="25" t="s">
        <v>275</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84"/>
  <sheetViews>
    <sheetView workbookViewId="0" topLeftCell="A1">
      <selection activeCell="G231" sqref="G231"/>
    </sheetView>
  </sheetViews>
  <sheetFormatPr defaultColWidth="9.140625" defaultRowHeight="12.75" outlineLevelRow="2"/>
  <cols>
    <col min="1" max="1" width="20.421875" style="357" bestFit="1" customWidth="1"/>
    <col min="2" max="2" width="15.57421875" style="357" customWidth="1"/>
    <col min="3" max="3" width="13.421875" style="357" customWidth="1"/>
    <col min="4" max="4" width="9.421875" style="364" bestFit="1" customWidth="1"/>
    <col min="5" max="16384" width="9.140625" style="357" customWidth="1"/>
  </cols>
  <sheetData>
    <row r="1" spans="1:4" ht="21.75" thickBot="1">
      <c r="A1" s="395" t="s">
        <v>237</v>
      </c>
      <c r="B1" s="396"/>
      <c r="C1" s="396"/>
      <c r="D1" s="396"/>
    </row>
    <row r="2" spans="1:4" ht="17.25" customHeight="1">
      <c r="A2" s="358" t="s">
        <v>238</v>
      </c>
      <c r="B2" s="358" t="s">
        <v>59</v>
      </c>
      <c r="C2" s="359" t="s">
        <v>70</v>
      </c>
      <c r="D2" s="363" t="s">
        <v>239</v>
      </c>
    </row>
    <row r="3" ht="17.25" customHeight="1">
      <c r="D3" s="357"/>
    </row>
    <row r="4" spans="1:4" ht="15" outlineLevel="1">
      <c r="A4" s="358" t="s">
        <v>240</v>
      </c>
      <c r="B4" s="358">
        <f>SUM(B5:B7)</f>
        <v>10634800</v>
      </c>
      <c r="C4" s="358">
        <f>SUM(C5:C7)</f>
        <v>-220800</v>
      </c>
      <c r="D4" s="363">
        <f aca="true" t="shared" si="0" ref="D4:D14">C4/(B4-C4)</f>
        <v>-0.02033973248830097</v>
      </c>
    </row>
    <row r="5" spans="1:4" ht="14.25" outlineLevel="2">
      <c r="A5" s="360" t="s">
        <v>329</v>
      </c>
      <c r="B5" s="361">
        <f>VLOOKUP(A5,'Open Int.'!$A$4:$O$161,2,FALSE)</f>
        <v>884400</v>
      </c>
      <c r="C5" s="361">
        <f>VLOOKUP(A5,'Open Int.'!$A$4:$O$161,3,FALSE)</f>
        <v>-8900</v>
      </c>
      <c r="D5" s="362">
        <f t="shared" si="0"/>
        <v>-0.009963058323071757</v>
      </c>
    </row>
    <row r="6" spans="1:4" ht="14.25" outlineLevel="2">
      <c r="A6" s="360" t="s">
        <v>330</v>
      </c>
      <c r="B6" s="361">
        <f>VLOOKUP(A6,'Open Int.'!$A$4:$O$161,2,FALSE)</f>
        <v>2009600</v>
      </c>
      <c r="C6" s="361">
        <f>VLOOKUP(A6,'Open Int.'!$A$4:$O$161,3,FALSE)</f>
        <v>30000</v>
      </c>
      <c r="D6" s="362">
        <f t="shared" si="0"/>
        <v>0.015154576682158012</v>
      </c>
    </row>
    <row r="7" spans="1:4" ht="14.25" outlineLevel="2">
      <c r="A7" s="360" t="s">
        <v>331</v>
      </c>
      <c r="B7" s="361">
        <f>VLOOKUP(A7,'Open Int.'!$A$4:$O$161,2,FALSE)</f>
        <v>7740800</v>
      </c>
      <c r="C7" s="361">
        <f>VLOOKUP(A7,'Open Int.'!$A$4:$O$161,3,FALSE)</f>
        <v>-241900</v>
      </c>
      <c r="D7" s="362">
        <f t="shared" si="0"/>
        <v>-0.030303030303030304</v>
      </c>
    </row>
    <row r="8" spans="1:4" ht="15">
      <c r="A8" s="358" t="s">
        <v>241</v>
      </c>
      <c r="B8" s="358">
        <f>SUM(B9:B13)</f>
        <v>36941200</v>
      </c>
      <c r="C8" s="358">
        <f>SUM(C9:C13)</f>
        <v>-189355</v>
      </c>
      <c r="D8" s="363">
        <f t="shared" si="0"/>
        <v>-0.005099708313005286</v>
      </c>
    </row>
    <row r="9" spans="1:4" ht="14.25" outlineLevel="2">
      <c r="A9" s="360" t="s">
        <v>332</v>
      </c>
      <c r="B9" s="361">
        <f>VLOOKUP(A9,'Open Int.'!$A$4:$O$161,2,FALSE)</f>
        <v>24505300</v>
      </c>
      <c r="C9" s="361">
        <f>VLOOKUP(A9,'Open Int.'!$A$4:$O$161,3,FALSE)</f>
        <v>148025</v>
      </c>
      <c r="D9" s="362">
        <f t="shared" si="0"/>
        <v>0.00607723975691041</v>
      </c>
    </row>
    <row r="10" spans="1:4" ht="14.25" outlineLevel="2">
      <c r="A10" s="360" t="s">
        <v>333</v>
      </c>
      <c r="B10" s="361">
        <f>VLOOKUP(A10,'Open Int.'!$A$4:$O$161,2,FALSE)</f>
        <v>3856800</v>
      </c>
      <c r="C10" s="361">
        <f>VLOOKUP(A10,'Open Int.'!$A$4:$O$161,3,FALSE)</f>
        <v>-84000</v>
      </c>
      <c r="D10" s="362">
        <f t="shared" si="0"/>
        <v>-0.021315468940316686</v>
      </c>
    </row>
    <row r="11" spans="1:4" ht="14.25" outlineLevel="2">
      <c r="A11" s="360" t="s">
        <v>7</v>
      </c>
      <c r="B11" s="361">
        <f>VLOOKUP(A11,'Open Int.'!$A$4:$O$161,2,FALSE)</f>
        <v>1660152</v>
      </c>
      <c r="C11" s="361">
        <f>VLOOKUP(A11,'Open Int.'!$A$4:$O$161,3,FALSE)</f>
        <v>23088</v>
      </c>
      <c r="D11" s="362">
        <f t="shared" si="0"/>
        <v>0.014103297122165046</v>
      </c>
    </row>
    <row r="12" spans="1:4" ht="14.25" outlineLevel="2">
      <c r="A12" s="360" t="s">
        <v>44</v>
      </c>
      <c r="B12" s="361">
        <f>VLOOKUP(A12,'Open Int.'!$A$4:$O$161,2,FALSE)</f>
        <v>2313200</v>
      </c>
      <c r="C12" s="361">
        <f>VLOOKUP(A12,'Open Int.'!$A$4:$O$161,3,FALSE)</f>
        <v>-54400</v>
      </c>
      <c r="D12" s="362">
        <f t="shared" si="0"/>
        <v>-0.022976854198344315</v>
      </c>
    </row>
    <row r="13" spans="1:4" ht="14.25" outlineLevel="2">
      <c r="A13" s="360" t="s">
        <v>306</v>
      </c>
      <c r="B13" s="361">
        <f>VLOOKUP(A13,'Open Int.'!$A$4:$O$161,2,FALSE)</f>
        <v>4605748</v>
      </c>
      <c r="C13" s="361">
        <f>VLOOKUP(A13,'Open Int.'!$A$4:$O$161,3,FALSE)</f>
        <v>-222068</v>
      </c>
      <c r="D13" s="362">
        <f t="shared" si="0"/>
        <v>-0.045997610513739545</v>
      </c>
    </row>
    <row r="14" spans="1:4" ht="15">
      <c r="A14" s="358" t="s">
        <v>242</v>
      </c>
      <c r="B14" s="358">
        <f>B8+B4</f>
        <v>47576000</v>
      </c>
      <c r="C14" s="358">
        <f>C8+C4</f>
        <v>-410155</v>
      </c>
      <c r="D14" s="363">
        <f t="shared" si="0"/>
        <v>-0.00854736121283316</v>
      </c>
    </row>
    <row r="16" spans="1:4" ht="15" outlineLevel="1">
      <c r="A16" s="358" t="s">
        <v>243</v>
      </c>
      <c r="B16" s="358">
        <f>SUM(B17:B20)</f>
        <v>12216050</v>
      </c>
      <c r="C16" s="358">
        <f>SUM(C17:C20)</f>
        <v>115700</v>
      </c>
      <c r="D16" s="363">
        <f aca="true" t="shared" si="1" ref="D16:D21">C16/(B16-C16)</f>
        <v>0.009561706892775829</v>
      </c>
    </row>
    <row r="17" spans="1:4" ht="14.25" outlineLevel="1">
      <c r="A17" s="360" t="s">
        <v>180</v>
      </c>
      <c r="B17" s="361">
        <f>VLOOKUP(A17,'Open Int.'!$A$4:$O$161,2,FALSE)</f>
        <v>5989500</v>
      </c>
      <c r="C17" s="361">
        <f>VLOOKUP(A17,'Open Int.'!$A$4:$O$161,3,FALSE)</f>
        <v>85500</v>
      </c>
      <c r="D17" s="362">
        <f t="shared" si="1"/>
        <v>0.014481707317073171</v>
      </c>
    </row>
    <row r="18" spans="1:4" ht="14.25" outlineLevel="1">
      <c r="A18" s="360" t="s">
        <v>308</v>
      </c>
      <c r="B18" s="361">
        <f>VLOOKUP(A18,'Open Int.'!$A$4:$O$161,2,FALSE)</f>
        <v>1096200</v>
      </c>
      <c r="C18" s="361">
        <f>VLOOKUP(A18,'Open Int.'!$A$4:$O$161,3,FALSE)</f>
        <v>40800</v>
      </c>
      <c r="D18" s="362">
        <f t="shared" si="1"/>
        <v>0.038658328595793066</v>
      </c>
    </row>
    <row r="19" spans="1:4" ht="14.25" outlineLevel="1">
      <c r="A19" s="360" t="s">
        <v>334</v>
      </c>
      <c r="B19" s="361">
        <f>VLOOKUP(A19,'Open Int.'!$A$4:$O$161,2,FALSE)</f>
        <v>4491000</v>
      </c>
      <c r="C19" s="361">
        <f>VLOOKUP(A19,'Open Int.'!$A$4:$O$161,3,FALSE)</f>
        <v>-22000</v>
      </c>
      <c r="D19" s="362">
        <f t="shared" si="1"/>
        <v>-0.004874806115665854</v>
      </c>
    </row>
    <row r="20" spans="1:4" ht="14.25" outlineLevel="1">
      <c r="A20" s="360" t="s">
        <v>335</v>
      </c>
      <c r="B20" s="361">
        <f>VLOOKUP(A20,'Open Int.'!$A$4:$O$161,2,FALSE)</f>
        <v>639350</v>
      </c>
      <c r="C20" s="361">
        <f>VLOOKUP(A20,'Open Int.'!$A$4:$O$161,3,FALSE)</f>
        <v>11400</v>
      </c>
      <c r="D20" s="362">
        <f t="shared" si="1"/>
        <v>0.018154311649016642</v>
      </c>
    </row>
    <row r="21" spans="1:4" ht="15" outlineLevel="1">
      <c r="A21" s="358" t="s">
        <v>244</v>
      </c>
      <c r="B21" s="358">
        <f>SUM(B22:B35)</f>
        <v>54736350</v>
      </c>
      <c r="C21" s="358">
        <f>SUM(C22:C35)</f>
        <v>102750</v>
      </c>
      <c r="D21" s="363">
        <f t="shared" si="1"/>
        <v>0.0018807107713934281</v>
      </c>
    </row>
    <row r="22" spans="1:4" ht="14.25" outlineLevel="2">
      <c r="A22" s="360" t="s">
        <v>135</v>
      </c>
      <c r="B22" s="361">
        <f>VLOOKUP(A22,'Open Int.'!$A$4:$O$161,2,FALSE)</f>
        <v>2557800</v>
      </c>
      <c r="C22" s="361">
        <f>VLOOKUP(A22,'Open Int.'!$A$4:$O$161,3,FALSE)</f>
        <v>-71050</v>
      </c>
      <c r="D22" s="362">
        <f aca="true" t="shared" si="2" ref="D22:D35">C22/(B22-C22)</f>
        <v>-0.02702702702702703</v>
      </c>
    </row>
    <row r="23" spans="1:4" ht="14.25" outlineLevel="2">
      <c r="A23" s="360" t="s">
        <v>336</v>
      </c>
      <c r="B23" s="361">
        <f>VLOOKUP(A23,'Open Int.'!$A$4:$O$161,2,FALSE)</f>
        <v>2612800</v>
      </c>
      <c r="C23" s="361">
        <f>VLOOKUP(A23,'Open Int.'!$A$4:$O$161,3,FALSE)</f>
        <v>-34500</v>
      </c>
      <c r="D23" s="362">
        <f t="shared" si="2"/>
        <v>-0.013032145960034752</v>
      </c>
    </row>
    <row r="24" spans="1:4" ht="14.25" outlineLevel="2">
      <c r="A24" s="360" t="s">
        <v>337</v>
      </c>
      <c r="B24" s="361">
        <f>VLOOKUP(A24,'Open Int.'!$A$4:$O$161,2,FALSE)</f>
        <v>5574800</v>
      </c>
      <c r="C24" s="361">
        <f>VLOOKUP(A24,'Open Int.'!$A$4:$O$161,3,FALSE)</f>
        <v>16800</v>
      </c>
      <c r="D24" s="362">
        <f t="shared" si="2"/>
        <v>0.003022670025188917</v>
      </c>
    </row>
    <row r="25" spans="1:4" ht="14.25" outlineLevel="2">
      <c r="A25" s="360" t="s">
        <v>338</v>
      </c>
      <c r="B25" s="361">
        <f>VLOOKUP(A25,'Open Int.'!$A$4:$O$161,2,FALSE)</f>
        <v>5302900</v>
      </c>
      <c r="C25" s="361">
        <f>VLOOKUP(A25,'Open Int.'!$A$4:$O$161,3,FALSE)</f>
        <v>193800</v>
      </c>
      <c r="D25" s="362">
        <f t="shared" si="2"/>
        <v>0.0379323168464113</v>
      </c>
    </row>
    <row r="26" spans="1:4" ht="14.25" outlineLevel="2">
      <c r="A26" s="360" t="s">
        <v>339</v>
      </c>
      <c r="B26" s="361">
        <f>VLOOKUP(A26,'Open Int.'!$A$4:$O$161,2,FALSE)</f>
        <v>2582400</v>
      </c>
      <c r="C26" s="361">
        <f>VLOOKUP(A26,'Open Int.'!$A$4:$O$161,3,FALSE)</f>
        <v>44800</v>
      </c>
      <c r="D26" s="362">
        <f t="shared" si="2"/>
        <v>0.017654476670870115</v>
      </c>
    </row>
    <row r="27" spans="1:4" ht="14.25" outlineLevel="2">
      <c r="A27" s="360" t="s">
        <v>340</v>
      </c>
      <c r="B27" s="361">
        <f>VLOOKUP(A27,'Open Int.'!$A$4:$O$161,2,FALSE)</f>
        <v>272400</v>
      </c>
      <c r="C27" s="361">
        <f>VLOOKUP(A27,'Open Int.'!$A$4:$O$161,3,FALSE)</f>
        <v>18000</v>
      </c>
      <c r="D27" s="362">
        <f t="shared" si="2"/>
        <v>0.07075471698113207</v>
      </c>
    </row>
    <row r="28" spans="1:4" ht="14.25" outlineLevel="2">
      <c r="A28" s="360" t="s">
        <v>396</v>
      </c>
      <c r="B28" s="361">
        <f>VLOOKUP(A28,'Open Int.'!$A$4:$O$161,2,FALSE)</f>
        <v>1086800</v>
      </c>
      <c r="C28" s="361">
        <f>VLOOKUP(A28,'Open Int.'!$A$4:$O$161,3,FALSE)</f>
        <v>-343200</v>
      </c>
      <c r="D28" s="362">
        <f>C28/(B28-C28)</f>
        <v>-0.24</v>
      </c>
    </row>
    <row r="29" spans="1:4" ht="14.25" outlineLevel="2">
      <c r="A29" s="360" t="s">
        <v>143</v>
      </c>
      <c r="B29" s="361">
        <f>VLOOKUP(A29,'Open Int.'!$A$4:$O$161,2,FALSE)</f>
        <v>1542850</v>
      </c>
      <c r="C29" s="361">
        <f>VLOOKUP(A29,'Open Int.'!$A$4:$O$161,3,FALSE)</f>
        <v>-47200</v>
      </c>
      <c r="D29" s="362">
        <f t="shared" si="2"/>
        <v>-0.029684601113172542</v>
      </c>
    </row>
    <row r="30" spans="1:4" ht="14.25" outlineLevel="2">
      <c r="A30" s="360" t="s">
        <v>341</v>
      </c>
      <c r="B30" s="361">
        <f>VLOOKUP(A30,'Open Int.'!$A$4:$O$161,2,FALSE)</f>
        <v>1827600</v>
      </c>
      <c r="C30" s="361">
        <f>VLOOKUP(A30,'Open Int.'!$A$4:$O$161,3,FALSE)</f>
        <v>16800</v>
      </c>
      <c r="D30" s="362">
        <f t="shared" si="2"/>
        <v>0.00927766732935719</v>
      </c>
    </row>
    <row r="31" spans="1:4" ht="14.25" outlineLevel="2">
      <c r="A31" s="360" t="s">
        <v>81</v>
      </c>
      <c r="B31" s="361">
        <f>VLOOKUP(A31,'Open Int.'!$A$4:$O$161,2,FALSE)</f>
        <v>4924800</v>
      </c>
      <c r="C31" s="361">
        <f>VLOOKUP(A31,'Open Int.'!$A$4:$O$161,3,FALSE)</f>
        <v>38400</v>
      </c>
      <c r="D31" s="362">
        <f t="shared" si="2"/>
        <v>0.007858546168958742</v>
      </c>
    </row>
    <row r="32" spans="1:4" ht="14.25" outlineLevel="2">
      <c r="A32" s="360" t="s">
        <v>205</v>
      </c>
      <c r="B32" s="361">
        <f>VLOOKUP(A32,'Open Int.'!$A$4:$O$161,2,FALSE)</f>
        <v>5889000</v>
      </c>
      <c r="C32" s="361">
        <f>VLOOKUP(A32,'Open Int.'!$A$4:$O$161,3,FALSE)</f>
        <v>300000</v>
      </c>
      <c r="D32" s="362">
        <f t="shared" si="2"/>
        <v>0.05367686527106817</v>
      </c>
    </row>
    <row r="33" spans="1:4" ht="14.25" outlineLevel="2">
      <c r="A33" s="360" t="s">
        <v>342</v>
      </c>
      <c r="B33" s="361">
        <f>VLOOKUP(A33,'Open Int.'!$A$4:$O$161,2,FALSE)</f>
        <v>4883000</v>
      </c>
      <c r="C33" s="361">
        <f>VLOOKUP(A33,'Open Int.'!$A$4:$O$161,3,FALSE)</f>
        <v>292600</v>
      </c>
      <c r="D33" s="362">
        <f t="shared" si="2"/>
        <v>0.06374172185430464</v>
      </c>
    </row>
    <row r="34" spans="1:4" ht="14.25" outlineLevel="2">
      <c r="A34" s="360" t="s">
        <v>343</v>
      </c>
      <c r="B34" s="361">
        <f>VLOOKUP(A34,'Open Int.'!$A$4:$O$161,2,FALSE)</f>
        <v>9248400</v>
      </c>
      <c r="C34" s="361">
        <f>VLOOKUP(A34,'Open Int.'!$A$4:$O$161,3,FALSE)</f>
        <v>-212100</v>
      </c>
      <c r="D34" s="362">
        <f t="shared" si="2"/>
        <v>-0.02241953385127636</v>
      </c>
    </row>
    <row r="35" spans="1:4" ht="14.25" outlineLevel="2">
      <c r="A35" s="360" t="s">
        <v>344</v>
      </c>
      <c r="B35" s="361">
        <f>VLOOKUP(A35,'Open Int.'!$A$4:$O$161,2,FALSE)</f>
        <v>6430800</v>
      </c>
      <c r="C35" s="361">
        <f>VLOOKUP(A35,'Open Int.'!$A$4:$O$161,3,FALSE)</f>
        <v>-110400</v>
      </c>
      <c r="D35" s="362">
        <f t="shared" si="2"/>
        <v>-0.016877637130801686</v>
      </c>
    </row>
    <row r="36" spans="1:4" ht="15">
      <c r="A36" s="358" t="s">
        <v>245</v>
      </c>
      <c r="B36" s="358">
        <f>SUM(B37:B45)</f>
        <v>70381100</v>
      </c>
      <c r="C36" s="358">
        <f>SUM(C37:C45)</f>
        <v>1247850</v>
      </c>
      <c r="D36" s="363">
        <f>C36/(B36-C36)</f>
        <v>0.01804992532536804</v>
      </c>
    </row>
    <row r="37" spans="1:4" ht="14.25" outlineLevel="2">
      <c r="A37" s="360" t="s">
        <v>345</v>
      </c>
      <c r="B37" s="361">
        <f>VLOOKUP(A37,'Open Int.'!$A$4:$O$161,2,FALSE)</f>
        <v>227500</v>
      </c>
      <c r="C37" s="361">
        <f>VLOOKUP(A37,'Open Int.'!$A$4:$O$161,3,FALSE)</f>
        <v>-23400</v>
      </c>
      <c r="D37" s="362">
        <f aca="true" t="shared" si="3" ref="D37:D45">C37/(B37-C37)</f>
        <v>-0.09326424870466321</v>
      </c>
    </row>
    <row r="38" spans="1:4" ht="14.25" outlineLevel="2">
      <c r="A38" s="360" t="s">
        <v>319</v>
      </c>
      <c r="B38" s="361">
        <f>VLOOKUP(A38,'Open Int.'!$A$4:$O$161,2,FALSE)</f>
        <v>2998600</v>
      </c>
      <c r="C38" s="361">
        <f>VLOOKUP(A38,'Open Int.'!$A$4:$O$161,3,FALSE)</f>
        <v>71500</v>
      </c>
      <c r="D38" s="362">
        <f t="shared" si="3"/>
        <v>0.024426907177752723</v>
      </c>
    </row>
    <row r="39" spans="1:4" ht="14.25" outlineLevel="2">
      <c r="A39" s="360" t="s">
        <v>346</v>
      </c>
      <c r="B39" s="361">
        <f>VLOOKUP(A39,'Open Int.'!$A$4:$O$161,2,FALSE)</f>
        <v>1834000</v>
      </c>
      <c r="C39" s="361">
        <f>VLOOKUP(A39,'Open Int.'!$A$4:$O$161,3,FALSE)</f>
        <v>2200</v>
      </c>
      <c r="D39" s="362">
        <f t="shared" si="3"/>
        <v>0.0012010044764712304</v>
      </c>
    </row>
    <row r="40" spans="1:4" ht="14.25" outlineLevel="2">
      <c r="A40" s="360" t="s">
        <v>305</v>
      </c>
      <c r="B40" s="361">
        <f>VLOOKUP(A40,'Open Int.'!$A$4:$O$161,2,FALSE)</f>
        <v>7643300</v>
      </c>
      <c r="C40" s="361">
        <f>VLOOKUP(A40,'Open Int.'!$A$4:$O$161,3,FALSE)</f>
        <v>31850</v>
      </c>
      <c r="D40" s="362">
        <f t="shared" si="3"/>
        <v>0.0041844852163516804</v>
      </c>
    </row>
    <row r="41" spans="1:4" ht="14.25" outlineLevel="2">
      <c r="A41" s="360" t="s">
        <v>141</v>
      </c>
      <c r="B41" s="361">
        <f>VLOOKUP(A41,'Open Int.'!$A$4:$O$161,2,FALSE)</f>
        <v>38865600</v>
      </c>
      <c r="C41" s="361">
        <f>VLOOKUP(A41,'Open Int.'!$A$4:$O$161,3,FALSE)</f>
        <v>2311200</v>
      </c>
      <c r="D41" s="362">
        <f t="shared" si="3"/>
        <v>0.06322631475280678</v>
      </c>
    </row>
    <row r="42" spans="1:4" ht="14.25" outlineLevel="2">
      <c r="A42" s="360" t="s">
        <v>348</v>
      </c>
      <c r="B42" s="361">
        <f>VLOOKUP(A42,'Open Int.'!$A$4:$O$161,2,FALSE)</f>
        <v>13725250</v>
      </c>
      <c r="C42" s="361">
        <f>VLOOKUP(A42,'Open Int.'!$A$4:$O$161,3,FALSE)</f>
        <v>-188650</v>
      </c>
      <c r="D42" s="362">
        <f t="shared" si="3"/>
        <v>-0.013558384061981184</v>
      </c>
    </row>
    <row r="43" spans="1:4" ht="14.25" outlineLevel="2">
      <c r="A43" s="360" t="s">
        <v>347</v>
      </c>
      <c r="B43" s="361">
        <f>VLOOKUP(A43,'Open Int.'!$A$4:$O$161,2,FALSE)</f>
        <v>225900</v>
      </c>
      <c r="C43" s="361">
        <f>VLOOKUP(A43,'Open Int.'!$A$4:$O$161,3,FALSE)</f>
        <v>29700</v>
      </c>
      <c r="D43" s="362">
        <f t="shared" si="3"/>
        <v>0.15137614678899083</v>
      </c>
    </row>
    <row r="44" spans="1:4" ht="14.25" outlineLevel="2">
      <c r="A44" s="360" t="s">
        <v>349</v>
      </c>
      <c r="B44" s="361">
        <f>VLOOKUP(A44,'Open Int.'!$A$4:$O$161,2,FALSE)</f>
        <v>2637500</v>
      </c>
      <c r="C44" s="361">
        <f>VLOOKUP(A44,'Open Int.'!$A$4:$O$161,3,FALSE)</f>
        <v>-330000</v>
      </c>
      <c r="D44" s="362">
        <f t="shared" si="3"/>
        <v>-0.11120471777590564</v>
      </c>
    </row>
    <row r="45" spans="1:4" ht="14.25" outlineLevel="2">
      <c r="A45" s="360" t="s">
        <v>350</v>
      </c>
      <c r="B45" s="361">
        <f>VLOOKUP(A45,'Open Int.'!$A$4:$O$161,2,FALSE)</f>
        <v>2223450</v>
      </c>
      <c r="C45" s="361">
        <f>VLOOKUP(A45,'Open Int.'!$A$4:$O$161,3,FALSE)</f>
        <v>-656550</v>
      </c>
      <c r="D45" s="362">
        <f t="shared" si="3"/>
        <v>-0.22796875</v>
      </c>
    </row>
    <row r="46" spans="1:4" ht="15">
      <c r="A46" s="358" t="s">
        <v>246</v>
      </c>
      <c r="B46" s="358">
        <f>B36+B21</f>
        <v>125117450</v>
      </c>
      <c r="C46" s="358">
        <f>C36+C21</f>
        <v>1350600</v>
      </c>
      <c r="D46" s="363">
        <f>C46/(B46-C46)</f>
        <v>0.010912453536629558</v>
      </c>
    </row>
    <row r="48" spans="1:4" ht="15" outlineLevel="1">
      <c r="A48" s="358" t="s">
        <v>247</v>
      </c>
      <c r="B48" s="358">
        <f>SUM(B49:B53)</f>
        <v>11662888</v>
      </c>
      <c r="C48" s="358">
        <f>SUM(C49:C53)</f>
        <v>60364</v>
      </c>
      <c r="D48" s="363">
        <f aca="true" t="shared" si="4" ref="D48:D53">C48/(B48-C48)</f>
        <v>0.005202661076158946</v>
      </c>
    </row>
    <row r="49" spans="1:4" ht="14.25">
      <c r="A49" s="360" t="s">
        <v>210</v>
      </c>
      <c r="B49" s="361">
        <f>VLOOKUP(A49,'Open Int.'!$A$4:$O$161,2,FALSE)</f>
        <v>1391400</v>
      </c>
      <c r="C49" s="361">
        <f>VLOOKUP(A49,'Open Int.'!$A$4:$O$161,3,FALSE)</f>
        <v>-20800</v>
      </c>
      <c r="D49" s="362">
        <f t="shared" si="4"/>
        <v>-0.014728791955813624</v>
      </c>
    </row>
    <row r="50" spans="1:4" ht="14.25">
      <c r="A50" s="360" t="s">
        <v>351</v>
      </c>
      <c r="B50" s="361">
        <f>VLOOKUP(A50,'Open Int.'!$A$4:$O$161,2,FALSE)</f>
        <v>8142000</v>
      </c>
      <c r="C50" s="361">
        <f>VLOOKUP(A50,'Open Int.'!$A$4:$O$161,3,FALSE)</f>
        <v>100500</v>
      </c>
      <c r="D50" s="362">
        <f t="shared" si="4"/>
        <v>0.012497668345457937</v>
      </c>
    </row>
    <row r="51" spans="1:4" ht="14.25" outlineLevel="1">
      <c r="A51" s="360" t="s">
        <v>134</v>
      </c>
      <c r="B51" s="361">
        <f>VLOOKUP(A51,'Open Int.'!$A$4:$O$161,2,FALSE)</f>
        <v>244000</v>
      </c>
      <c r="C51" s="361">
        <f>VLOOKUP(A51,'Open Int.'!$A$4:$O$161,3,FALSE)</f>
        <v>-13900</v>
      </c>
      <c r="D51" s="362">
        <f t="shared" si="4"/>
        <v>-0.053896859247770455</v>
      </c>
    </row>
    <row r="52" spans="1:4" ht="14.25" outlineLevel="1">
      <c r="A52" s="360" t="s">
        <v>279</v>
      </c>
      <c r="B52" s="361">
        <f>VLOOKUP(A52,'Open Int.'!$A$4:$O$161,2,FALSE)</f>
        <v>527000</v>
      </c>
      <c r="C52" s="361">
        <f>VLOOKUP(A52,'Open Int.'!$A$4:$O$161,3,FALSE)</f>
        <v>12800</v>
      </c>
      <c r="D52" s="362">
        <f t="shared" si="4"/>
        <v>0.024893037728510307</v>
      </c>
    </row>
    <row r="53" spans="1:4" ht="14.25" outlineLevel="1">
      <c r="A53" s="360" t="s">
        <v>248</v>
      </c>
      <c r="B53" s="361">
        <f>VLOOKUP(A53,'Open Int.'!$A$4:$O$161,2,FALSE)</f>
        <v>1358488</v>
      </c>
      <c r="C53" s="361">
        <f>VLOOKUP(A53,'Open Int.'!$A$4:$O$161,3,FALSE)</f>
        <v>-18236</v>
      </c>
      <c r="D53" s="362">
        <f t="shared" si="4"/>
        <v>-0.013245937457326232</v>
      </c>
    </row>
    <row r="54" spans="1:4" ht="15" outlineLevel="1">
      <c r="A54" s="358" t="s">
        <v>249</v>
      </c>
      <c r="B54" s="358">
        <f>SUM(B55:B59)</f>
        <v>34865276</v>
      </c>
      <c r="C54" s="358">
        <f>SUM(C55:C59)</f>
        <v>-2883769</v>
      </c>
      <c r="D54" s="363">
        <f aca="true" t="shared" si="5" ref="D54:D60">C54/(B54-C54)</f>
        <v>-0.07639316438336387</v>
      </c>
    </row>
    <row r="55" spans="1:4" ht="14.25">
      <c r="A55" s="360" t="s">
        <v>0</v>
      </c>
      <c r="B55" s="361">
        <f>VLOOKUP(A55,'Open Int.'!$A$4:$O$161,2,FALSE)</f>
        <v>1928250</v>
      </c>
      <c r="C55" s="361">
        <f>VLOOKUP(A55,'Open Int.'!$A$4:$O$161,3,FALSE)</f>
        <v>-535125</v>
      </c>
      <c r="D55" s="362">
        <f t="shared" si="5"/>
        <v>-0.2172324554726747</v>
      </c>
    </row>
    <row r="56" spans="1:4" ht="14.25">
      <c r="A56" s="360" t="s">
        <v>327</v>
      </c>
      <c r="B56" s="361">
        <f>VLOOKUP(A56,'Open Int.'!$A$4:$O$161,2,FALSE)</f>
        <v>709800</v>
      </c>
      <c r="C56" s="361">
        <f>VLOOKUP(A56,'Open Int.'!$A$4:$O$161,3,FALSE)</f>
        <v>-3400</v>
      </c>
      <c r="D56" s="362">
        <f t="shared" si="5"/>
        <v>-0.0047672462142456535</v>
      </c>
    </row>
    <row r="57" spans="1:4" ht="14.25" outlineLevel="1">
      <c r="A57" s="360" t="s">
        <v>353</v>
      </c>
      <c r="B57" s="361">
        <f>VLOOKUP(A57,'Open Int.'!$A$4:$O$161,2,FALSE)</f>
        <v>12172750</v>
      </c>
      <c r="C57" s="361">
        <f>VLOOKUP(A57,'Open Int.'!$A$4:$O$161,3,FALSE)</f>
        <v>-458200</v>
      </c>
      <c r="D57" s="362">
        <f t="shared" si="5"/>
        <v>-0.0362759729078177</v>
      </c>
    </row>
    <row r="58" spans="1:4" ht="14.25" outlineLevel="1">
      <c r="A58" s="360" t="s">
        <v>352</v>
      </c>
      <c r="B58" s="361">
        <f>VLOOKUP(A58,'Open Int.'!$A$4:$O$161,2,FALSE)</f>
        <v>19543636</v>
      </c>
      <c r="C58" s="361">
        <f>VLOOKUP(A58,'Open Int.'!$A$4:$O$161,3,FALSE)</f>
        <v>-1884668</v>
      </c>
      <c r="D58" s="362">
        <f t="shared" si="5"/>
        <v>-0.08795227097767513</v>
      </c>
    </row>
    <row r="59" spans="1:4" ht="14.25" outlineLevel="1">
      <c r="A59" s="360" t="s">
        <v>222</v>
      </c>
      <c r="B59" s="361">
        <f>VLOOKUP(A59,'Open Int.'!$A$4:$O$161,2,FALSE)</f>
        <v>510840</v>
      </c>
      <c r="C59" s="361">
        <f>VLOOKUP(A59,'Open Int.'!$A$4:$O$161,3,FALSE)</f>
        <v>-2376</v>
      </c>
      <c r="D59" s="362">
        <f t="shared" si="5"/>
        <v>-0.004629629629629629</v>
      </c>
    </row>
    <row r="60" spans="1:4" ht="15" outlineLevel="1">
      <c r="A60" s="358" t="s">
        <v>250</v>
      </c>
      <c r="B60" s="358">
        <f>SUM(B61:B66)</f>
        <v>28384692</v>
      </c>
      <c r="C60" s="358">
        <f>SUM(C61:C66)</f>
        <v>-148504</v>
      </c>
      <c r="D60" s="363">
        <f t="shared" si="5"/>
        <v>-0.005204604489451515</v>
      </c>
    </row>
    <row r="61" spans="1:4" ht="14.25">
      <c r="A61" s="360" t="s">
        <v>251</v>
      </c>
      <c r="B61" s="361">
        <f>VLOOKUP(A61,'Open Int.'!$A$4:$O$161,2,FALSE)</f>
        <v>656250</v>
      </c>
      <c r="C61" s="361">
        <f>VLOOKUP(A61,'Open Int.'!$A$4:$O$161,3,FALSE)</f>
        <v>-80850</v>
      </c>
      <c r="D61" s="362">
        <f aca="true" t="shared" si="6" ref="D61:D66">C61/(B61-C61)</f>
        <v>-0.10968660968660969</v>
      </c>
    </row>
    <row r="62" spans="1:4" ht="14.25" outlineLevel="1">
      <c r="A62" s="360" t="s">
        <v>139</v>
      </c>
      <c r="B62" s="361">
        <f>VLOOKUP(A62,'Open Int.'!$A$4:$O$161,2,FALSE)</f>
        <v>5524200</v>
      </c>
      <c r="C62" s="361">
        <f>VLOOKUP(A62,'Open Int.'!$A$4:$O$161,3,FALSE)</f>
        <v>140400</v>
      </c>
      <c r="D62" s="362">
        <f t="shared" si="6"/>
        <v>0.026078234704112337</v>
      </c>
    </row>
    <row r="63" spans="1:4" ht="14.25" outlineLevel="1">
      <c r="A63" s="360" t="s">
        <v>354</v>
      </c>
      <c r="B63" s="361">
        <f>VLOOKUP(A63,'Open Int.'!$A$4:$O$161,2,FALSE)</f>
        <v>9337000</v>
      </c>
      <c r="C63" s="361">
        <f>VLOOKUP(A63,'Open Int.'!$A$4:$O$161,3,FALSE)</f>
        <v>-30000</v>
      </c>
      <c r="D63" s="362">
        <f t="shared" si="6"/>
        <v>-0.0032027329988256648</v>
      </c>
    </row>
    <row r="64" spans="1:4" ht="14.25" outlineLevel="1">
      <c r="A64" s="360" t="s">
        <v>6</v>
      </c>
      <c r="B64" s="361">
        <f>VLOOKUP(A64,'Open Int.'!$A$4:$O$161,2,FALSE)</f>
        <v>10451250</v>
      </c>
      <c r="C64" s="361">
        <f>VLOOKUP(A64,'Open Int.'!$A$4:$O$161,3,FALSE)</f>
        <v>-155250</v>
      </c>
      <c r="D64" s="362">
        <f t="shared" si="6"/>
        <v>-0.01463725074246924</v>
      </c>
    </row>
    <row r="65" spans="1:4" ht="14.25" outlineLevel="1">
      <c r="A65" s="360" t="s">
        <v>355</v>
      </c>
      <c r="B65" s="361">
        <f>VLOOKUP(A65,'Open Int.'!$A$4:$O$161,2,FALSE)</f>
        <v>1379400</v>
      </c>
      <c r="C65" s="361">
        <f>VLOOKUP(A65,'Open Int.'!$A$4:$O$161,3,FALSE)</f>
        <v>-5500</v>
      </c>
      <c r="D65" s="362">
        <f t="shared" si="6"/>
        <v>-0.003971405877680699</v>
      </c>
    </row>
    <row r="66" spans="1:4" ht="14.25" outlineLevel="1">
      <c r="A66" s="360" t="s">
        <v>252</v>
      </c>
      <c r="B66" s="361">
        <f>VLOOKUP(A66,'Open Int.'!$A$4:$O$161,2,FALSE)</f>
        <v>1036592</v>
      </c>
      <c r="C66" s="361">
        <f>VLOOKUP(A66,'Open Int.'!$A$4:$O$161,3,FALSE)</f>
        <v>-17304</v>
      </c>
      <c r="D66" s="362">
        <f t="shared" si="6"/>
        <v>-0.01641907740422205</v>
      </c>
    </row>
    <row r="67" spans="1:4" ht="15" outlineLevel="1">
      <c r="A67" s="358" t="s">
        <v>253</v>
      </c>
      <c r="B67" s="358">
        <f>SUM(B68:B75)</f>
        <v>36003750</v>
      </c>
      <c r="C67" s="358">
        <f>SUM(C68:C75)</f>
        <v>226950</v>
      </c>
      <c r="D67" s="363">
        <f>C67/(B67-C67)</f>
        <v>0.006343496343999463</v>
      </c>
    </row>
    <row r="68" spans="1:4" ht="14.25">
      <c r="A68" s="360" t="s">
        <v>356</v>
      </c>
      <c r="B68" s="361">
        <f>VLOOKUP(A68,'Open Int.'!$A$4:$O$161,2,FALSE)</f>
        <v>2786550</v>
      </c>
      <c r="C68" s="361">
        <f>VLOOKUP(A68,'Open Int.'!$A$4:$O$161,3,FALSE)</f>
        <v>-80600</v>
      </c>
      <c r="D68" s="362">
        <f aca="true" t="shared" si="7" ref="D68:D75">C68/(B68-C68)</f>
        <v>-0.02811153933348447</v>
      </c>
    </row>
    <row r="69" spans="1:4" ht="14.25" outlineLevel="1">
      <c r="A69" s="360" t="s">
        <v>357</v>
      </c>
      <c r="B69" s="361">
        <f>VLOOKUP(A69,'Open Int.'!$A$4:$O$161,2,FALSE)</f>
        <v>3679000</v>
      </c>
      <c r="C69" s="361">
        <f>VLOOKUP(A69,'Open Int.'!$A$4:$O$161,3,FALSE)</f>
        <v>424300</v>
      </c>
      <c r="D69" s="362">
        <f t="shared" si="7"/>
        <v>0.13036531784803515</v>
      </c>
    </row>
    <row r="70" spans="1:4" ht="14.25" outlineLevel="1">
      <c r="A70" s="360" t="s">
        <v>254</v>
      </c>
      <c r="B70" s="361">
        <f>VLOOKUP(A70,'Open Int.'!$A$4:$O$161,2,FALSE)</f>
        <v>752050</v>
      </c>
      <c r="C70" s="361">
        <f>VLOOKUP(A70,'Open Int.'!$A$4:$O$161,3,FALSE)</f>
        <v>-27950</v>
      </c>
      <c r="D70" s="362">
        <f t="shared" si="7"/>
        <v>-0.035833333333333335</v>
      </c>
    </row>
    <row r="71" spans="1:4" ht="14.25" outlineLevel="1">
      <c r="A71" s="360" t="s">
        <v>255</v>
      </c>
      <c r="B71" s="361">
        <f>VLOOKUP(A71,'Open Int.'!$A$4:$O$161,2,FALSE)</f>
        <v>5377400</v>
      </c>
      <c r="C71" s="361">
        <f>VLOOKUP(A71,'Open Int.'!$A$4:$O$161,3,FALSE)</f>
        <v>-39200</v>
      </c>
      <c r="D71" s="362">
        <f t="shared" si="7"/>
        <v>-0.00723701214784182</v>
      </c>
    </row>
    <row r="72" spans="1:4" ht="14.25" outlineLevel="1">
      <c r="A72" s="360" t="s">
        <v>358</v>
      </c>
      <c r="B72" s="361">
        <f>VLOOKUP(A72,'Open Int.'!$A$4:$O$161,2,FALSE)</f>
        <v>11464200</v>
      </c>
      <c r="C72" s="361">
        <f>VLOOKUP(A72,'Open Int.'!$A$4:$O$161,3,FALSE)</f>
        <v>-20400</v>
      </c>
      <c r="D72" s="362">
        <f t="shared" si="7"/>
        <v>-0.0017762917297946817</v>
      </c>
    </row>
    <row r="73" spans="1:4" ht="14.25" outlineLevel="1">
      <c r="A73" s="360" t="s">
        <v>118</v>
      </c>
      <c r="B73" s="361">
        <f>VLOOKUP(A73,'Open Int.'!$A$4:$O$161,2,FALSE)</f>
        <v>3075750</v>
      </c>
      <c r="C73" s="361">
        <f>VLOOKUP(A73,'Open Int.'!$A$4:$O$161,3,FALSE)</f>
        <v>124000</v>
      </c>
      <c r="D73" s="362">
        <f t="shared" si="7"/>
        <v>0.04200897772507834</v>
      </c>
    </row>
    <row r="74" spans="1:4" ht="14.25" outlineLevel="1">
      <c r="A74" s="360" t="s">
        <v>256</v>
      </c>
      <c r="B74" s="361">
        <f>VLOOKUP(A74,'Open Int.'!$A$4:$O$161,2,FALSE)</f>
        <v>4694400</v>
      </c>
      <c r="C74" s="361">
        <f>VLOOKUP(A74,'Open Int.'!$A$4:$O$161,3,FALSE)</f>
        <v>222000</v>
      </c>
      <c r="D74" s="362">
        <f t="shared" si="7"/>
        <v>0.049637778374027365</v>
      </c>
    </row>
    <row r="75" spans="1:4" ht="14.25" outlineLevel="1">
      <c r="A75" s="360" t="s">
        <v>278</v>
      </c>
      <c r="B75" s="361">
        <f>VLOOKUP(A75,'Open Int.'!$A$4:$O$161,2,FALSE)</f>
        <v>4174400</v>
      </c>
      <c r="C75" s="361">
        <f>VLOOKUP(A75,'Open Int.'!$A$4:$O$161,3,FALSE)</f>
        <v>-375200</v>
      </c>
      <c r="D75" s="362">
        <f t="shared" si="7"/>
        <v>-0.08246878846491999</v>
      </c>
    </row>
    <row r="76" spans="1:4" ht="15" outlineLevel="1">
      <c r="A76" s="358" t="s">
        <v>257</v>
      </c>
      <c r="B76" s="358">
        <f>SUM(B77:B89)</f>
        <v>31508330</v>
      </c>
      <c r="C76" s="358">
        <f>SUM(C77:C89)</f>
        <v>26595</v>
      </c>
      <c r="D76" s="363">
        <f>C76/(B76-C76)</f>
        <v>0.0008447755500133649</v>
      </c>
    </row>
    <row r="77" spans="1:4" ht="14.25">
      <c r="A77" s="360" t="s">
        <v>359</v>
      </c>
      <c r="B77" s="361">
        <f>VLOOKUP(A77,'Open Int.'!$A$4:$O$161,2,FALSE)</f>
        <v>673400</v>
      </c>
      <c r="C77" s="361">
        <f>VLOOKUP(A77,'Open Int.'!$A$4:$O$161,3,FALSE)</f>
        <v>36750</v>
      </c>
      <c r="D77" s="362">
        <f aca="true" t="shared" si="8" ref="D77:D89">C77/(B77-C77)</f>
        <v>0.057724024189114896</v>
      </c>
    </row>
    <row r="78" spans="1:4" ht="14.25" outlineLevel="1">
      <c r="A78" s="360" t="s">
        <v>258</v>
      </c>
      <c r="B78" s="361">
        <f>VLOOKUP(A78,'Open Int.'!$A$4:$O$161,2,FALSE)</f>
        <v>7151250</v>
      </c>
      <c r="C78" s="361">
        <f>VLOOKUP(A78,'Open Int.'!$A$4:$O$161,3,FALSE)</f>
        <v>83750</v>
      </c>
      <c r="D78" s="362">
        <f t="shared" si="8"/>
        <v>0.011850017686593562</v>
      </c>
    </row>
    <row r="79" spans="1:4" ht="14.25" outlineLevel="1">
      <c r="A79" s="360" t="s">
        <v>304</v>
      </c>
      <c r="B79" s="361">
        <f>VLOOKUP(A79,'Open Int.'!$A$4:$O$161,2,FALSE)</f>
        <v>2809600</v>
      </c>
      <c r="C79" s="361">
        <f>VLOOKUP(A79,'Open Int.'!$A$4:$O$161,3,FALSE)</f>
        <v>105600</v>
      </c>
      <c r="D79" s="362">
        <f t="shared" si="8"/>
        <v>0.03905325443786982</v>
      </c>
    </row>
    <row r="80" spans="1:4" ht="14.25" outlineLevel="1">
      <c r="A80" s="360" t="s">
        <v>360</v>
      </c>
      <c r="B80" s="361">
        <f>VLOOKUP(A80,'Open Int.'!$A$4:$O$161,2,FALSE)</f>
        <v>419430</v>
      </c>
      <c r="C80" s="361">
        <f>VLOOKUP(A80,'Open Int.'!$A$4:$O$161,3,FALSE)</f>
        <v>-20460</v>
      </c>
      <c r="D80" s="362">
        <f t="shared" si="8"/>
        <v>-0.046511627906976744</v>
      </c>
    </row>
    <row r="81" spans="1:4" ht="14.25" outlineLevel="1">
      <c r="A81" s="360" t="s">
        <v>320</v>
      </c>
      <c r="B81" s="361">
        <f>VLOOKUP(A81,'Open Int.'!$A$4:$O$161,2,FALSE)</f>
        <v>2568300</v>
      </c>
      <c r="C81" s="361">
        <f>VLOOKUP(A81,'Open Int.'!$A$4:$O$161,3,FALSE)</f>
        <v>-3150</v>
      </c>
      <c r="D81" s="362">
        <f t="shared" si="8"/>
        <v>-0.0012249897917517355</v>
      </c>
    </row>
    <row r="82" spans="1:4" ht="14.25" outlineLevel="1">
      <c r="A82" s="360" t="s">
        <v>140</v>
      </c>
      <c r="B82" s="361">
        <f>VLOOKUP(A82,'Open Int.'!$A$4:$O$161,2,FALSE)</f>
        <v>468300</v>
      </c>
      <c r="C82" s="361">
        <f>VLOOKUP(A82,'Open Int.'!$A$4:$O$161,3,FALSE)</f>
        <v>6300</v>
      </c>
      <c r="D82" s="362">
        <f t="shared" si="8"/>
        <v>0.013636363636363636</v>
      </c>
    </row>
    <row r="83" spans="1:4" ht="14.25" outlineLevel="1">
      <c r="A83" s="360" t="s">
        <v>361</v>
      </c>
      <c r="B83" s="361">
        <f>VLOOKUP(A83,'Open Int.'!$A$4:$O$161,2,FALSE)</f>
        <v>3435000</v>
      </c>
      <c r="C83" s="361">
        <f>VLOOKUP(A83,'Open Int.'!$A$4:$O$161,3,FALSE)</f>
        <v>-93750</v>
      </c>
      <c r="D83" s="362">
        <f t="shared" si="8"/>
        <v>-0.026567481402763018</v>
      </c>
    </row>
    <row r="84" spans="1:4" ht="14.25" outlineLevel="1">
      <c r="A84" s="360" t="s">
        <v>362</v>
      </c>
      <c r="B84" s="361">
        <f>VLOOKUP(A84,'Open Int.'!$A$4:$O$161,2,FALSE)</f>
        <v>7719600</v>
      </c>
      <c r="C84" s="361">
        <f>VLOOKUP(A84,'Open Int.'!$A$4:$O$161,3,FALSE)</f>
        <v>56700</v>
      </c>
      <c r="D84" s="362">
        <f t="shared" si="8"/>
        <v>0.007399287476020828</v>
      </c>
    </row>
    <row r="85" spans="1:4" ht="14.25" outlineLevel="1">
      <c r="A85" s="360" t="s">
        <v>363</v>
      </c>
      <c r="B85" s="361">
        <f>VLOOKUP(A85,'Open Int.'!$A$4:$O$161,2,FALSE)</f>
        <v>768075</v>
      </c>
      <c r="C85" s="361">
        <f>VLOOKUP(A85,'Open Int.'!$A$4:$O$161,3,FALSE)</f>
        <v>-58520</v>
      </c>
      <c r="D85" s="362">
        <f t="shared" si="8"/>
        <v>-0.07079646017699115</v>
      </c>
    </row>
    <row r="86" spans="1:4" ht="14.25" outlineLevel="1">
      <c r="A86" s="360" t="s">
        <v>23</v>
      </c>
      <c r="B86" s="361">
        <f>VLOOKUP(A86,'Open Int.'!$A$4:$O$161,2,FALSE)</f>
        <v>3604000</v>
      </c>
      <c r="C86" s="361">
        <f>VLOOKUP(A86,'Open Int.'!$A$4:$O$161,3,FALSE)</f>
        <v>-82400</v>
      </c>
      <c r="D86" s="362">
        <f t="shared" si="8"/>
        <v>-0.022352430555555556</v>
      </c>
    </row>
    <row r="87" spans="1:4" ht="14.25" outlineLevel="1">
      <c r="A87" s="360" t="s">
        <v>181</v>
      </c>
      <c r="B87" s="361">
        <f>VLOOKUP(A87,'Open Int.'!$A$4:$O$161,2,FALSE)</f>
        <v>396100</v>
      </c>
      <c r="C87" s="361">
        <f>VLOOKUP(A87,'Open Int.'!$A$4:$O$161,3,FALSE)</f>
        <v>-850</v>
      </c>
      <c r="D87" s="362">
        <f t="shared" si="8"/>
        <v>-0.0021413276231263384</v>
      </c>
    </row>
    <row r="88" spans="1:4" ht="14.25" outlineLevel="1">
      <c r="A88" s="360" t="s">
        <v>364</v>
      </c>
      <c r="B88" s="361">
        <f>VLOOKUP(A88,'Open Int.'!$A$4:$O$161,2,FALSE)</f>
        <v>963675</v>
      </c>
      <c r="C88" s="361">
        <f>VLOOKUP(A88,'Open Int.'!$A$4:$O$161,3,FALSE)</f>
        <v>-1575</v>
      </c>
      <c r="D88" s="362">
        <f t="shared" si="8"/>
        <v>-0.0016317016317016317</v>
      </c>
    </row>
    <row r="89" spans="1:4" ht="14.25" outlineLevel="1">
      <c r="A89" s="360" t="s">
        <v>365</v>
      </c>
      <c r="B89" s="361">
        <f>VLOOKUP(A89,'Open Int.'!$A$4:$O$161,2,FALSE)</f>
        <v>531600</v>
      </c>
      <c r="C89" s="361">
        <f>VLOOKUP(A89,'Open Int.'!$A$4:$O$161,3,FALSE)</f>
        <v>-1800</v>
      </c>
      <c r="D89" s="362">
        <f t="shared" si="8"/>
        <v>-0.003374578177727784</v>
      </c>
    </row>
    <row r="90" spans="1:4" ht="15" outlineLevel="1">
      <c r="A90" s="358" t="s">
        <v>259</v>
      </c>
      <c r="B90" s="358">
        <f>SUM(B91:B94)</f>
        <v>36769625</v>
      </c>
      <c r="C90" s="358">
        <f>SUM(C91:C94)</f>
        <v>-113875</v>
      </c>
      <c r="D90" s="363">
        <f aca="true" t="shared" si="9" ref="D90:D95">C90/(B90-C90)</f>
        <v>-0.0030874239158431276</v>
      </c>
    </row>
    <row r="91" spans="1:4" ht="14.25">
      <c r="A91" s="360" t="s">
        <v>366</v>
      </c>
      <c r="B91" s="361">
        <f>VLOOKUP(A91,'Open Int.'!$A$4:$O$161,2,FALSE)</f>
        <v>7403500</v>
      </c>
      <c r="C91" s="361">
        <f>VLOOKUP(A91,'Open Int.'!$A$4:$O$161,3,FALSE)</f>
        <v>144050</v>
      </c>
      <c r="D91" s="362">
        <f t="shared" si="9"/>
        <v>0.019843101061375174</v>
      </c>
    </row>
    <row r="92" spans="1:4" ht="14.25">
      <c r="A92" s="360" t="s">
        <v>314</v>
      </c>
      <c r="B92" s="361">
        <f>VLOOKUP(A92,'Open Int.'!$A$4:$O$161,2,FALSE)</f>
        <v>570000</v>
      </c>
      <c r="C92" s="361">
        <f>VLOOKUP(A92,'Open Int.'!$A$4:$O$161,3,FALSE)</f>
        <v>34800</v>
      </c>
      <c r="D92" s="362">
        <f t="shared" si="9"/>
        <v>0.06502242152466367</v>
      </c>
    </row>
    <row r="93" spans="1:4" ht="14.25" outlineLevel="1">
      <c r="A93" s="360" t="s">
        <v>367</v>
      </c>
      <c r="B93" s="361">
        <f>VLOOKUP(A93,'Open Int.'!$A$4:$O$161,2,FALSE)</f>
        <v>22317000</v>
      </c>
      <c r="C93" s="361">
        <f>VLOOKUP(A93,'Open Int.'!$A$4:$O$161,3,FALSE)</f>
        <v>-795500</v>
      </c>
      <c r="D93" s="362">
        <f t="shared" si="9"/>
        <v>-0.03441860465116279</v>
      </c>
    </row>
    <row r="94" spans="1:4" ht="14.25" outlineLevel="1">
      <c r="A94" s="360" t="s">
        <v>368</v>
      </c>
      <c r="B94" s="361">
        <f>VLOOKUP(A94,'Open Int.'!$A$4:$O$161,2,FALSE)</f>
        <v>6479125</v>
      </c>
      <c r="C94" s="361">
        <f>VLOOKUP(A94,'Open Int.'!$A$4:$O$161,3,FALSE)</f>
        <v>502775</v>
      </c>
      <c r="D94" s="362">
        <f t="shared" si="9"/>
        <v>0.08412743564215616</v>
      </c>
    </row>
    <row r="95" spans="1:4" ht="15" outlineLevel="1">
      <c r="A95" s="358" t="s">
        <v>260</v>
      </c>
      <c r="B95" s="358">
        <f>SUM(B96:B108)</f>
        <v>126578900</v>
      </c>
      <c r="C95" s="358">
        <f>SUM(C96:C108)</f>
        <v>361875</v>
      </c>
      <c r="D95" s="363">
        <f t="shared" si="9"/>
        <v>0.002867085482326968</v>
      </c>
    </row>
    <row r="96" spans="1:4" ht="14.25">
      <c r="A96" s="360" t="s">
        <v>369</v>
      </c>
      <c r="B96" s="361">
        <f>VLOOKUP(A96,'Open Int.'!$A$4:$O$161,2,FALSE)</f>
        <v>3285000</v>
      </c>
      <c r="C96" s="361">
        <f>VLOOKUP(A96,'Open Int.'!$A$4:$O$161,3,FALSE)</f>
        <v>274500</v>
      </c>
      <c r="D96" s="362">
        <f aca="true" t="shared" si="10" ref="D96:D108">C96/(B96-C96)</f>
        <v>0.09118086696562033</v>
      </c>
    </row>
    <row r="97" spans="1:4" ht="14.25" outlineLevel="1">
      <c r="A97" s="360" t="s">
        <v>2</v>
      </c>
      <c r="B97" s="361">
        <f>VLOOKUP(A97,'Open Int.'!$A$4:$O$161,2,FALSE)</f>
        <v>1871100</v>
      </c>
      <c r="C97" s="361">
        <f>VLOOKUP(A97,'Open Int.'!$A$4:$O$161,3,FALSE)</f>
        <v>-67100</v>
      </c>
      <c r="D97" s="362">
        <f t="shared" si="10"/>
        <v>-0.034619750283768444</v>
      </c>
    </row>
    <row r="98" spans="1:4" ht="14.25" outlineLevel="1">
      <c r="A98" s="360" t="s">
        <v>391</v>
      </c>
      <c r="B98" s="361">
        <f>VLOOKUP(A98,'Open Int.'!$A$4:$O$161,2,FALSE)</f>
        <v>6230000</v>
      </c>
      <c r="C98" s="361">
        <f>VLOOKUP(A98,'Open Int.'!$A$4:$O$161,3,FALSE)</f>
        <v>-160000</v>
      </c>
      <c r="D98" s="362">
        <f t="shared" si="10"/>
        <v>-0.025039123630672927</v>
      </c>
    </row>
    <row r="99" spans="1:4" ht="14.25" outlineLevel="1">
      <c r="A99" s="360" t="s">
        <v>392</v>
      </c>
      <c r="B99" s="361">
        <f>VLOOKUP(A99,'Open Int.'!$A$4:$O$161,2,FALSE)</f>
        <v>95400</v>
      </c>
      <c r="C99" s="361">
        <f>VLOOKUP(A99,'Open Int.'!$A$4:$O$161,3,FALSE)</f>
        <v>1800</v>
      </c>
      <c r="D99" s="362">
        <f>C99/(B99-C99)</f>
        <v>0.019230769230769232</v>
      </c>
    </row>
    <row r="100" spans="1:4" ht="14.25" outlineLevel="1">
      <c r="A100" s="360" t="s">
        <v>370</v>
      </c>
      <c r="B100" s="361">
        <f>VLOOKUP(A100,'Open Int.'!$A$4:$O$161,2,FALSE)</f>
        <v>22221450</v>
      </c>
      <c r="C100" s="361">
        <f>VLOOKUP(A100,'Open Int.'!$A$4:$O$161,3,FALSE)</f>
        <v>-5650</v>
      </c>
      <c r="D100" s="362">
        <f t="shared" si="10"/>
        <v>-0.0002541942043721403</v>
      </c>
    </row>
    <row r="101" spans="1:4" ht="14.25" outlineLevel="1">
      <c r="A101" s="360" t="s">
        <v>89</v>
      </c>
      <c r="B101" s="361">
        <f>VLOOKUP(A101,'Open Int.'!$A$4:$O$161,2,FALSE)</f>
        <v>3702750</v>
      </c>
      <c r="C101" s="361">
        <f>VLOOKUP(A101,'Open Int.'!$A$4:$O$161,3,FALSE)</f>
        <v>112500</v>
      </c>
      <c r="D101" s="362">
        <f t="shared" si="10"/>
        <v>0.031334865260079385</v>
      </c>
    </row>
    <row r="102" spans="1:4" ht="14.25" outlineLevel="1">
      <c r="A102" s="360" t="s">
        <v>371</v>
      </c>
      <c r="B102" s="361">
        <f>VLOOKUP(A102,'Open Int.'!$A$4:$O$161,2,FALSE)</f>
        <v>3443700</v>
      </c>
      <c r="C102" s="361">
        <f>VLOOKUP(A102,'Open Int.'!$A$4:$O$161,3,FALSE)</f>
        <v>-122200</v>
      </c>
      <c r="D102" s="362">
        <f t="shared" si="10"/>
        <v>-0.03426904848705797</v>
      </c>
    </row>
    <row r="103" spans="1:4" ht="14.25" outlineLevel="1">
      <c r="A103" s="360" t="s">
        <v>36</v>
      </c>
      <c r="B103" s="361">
        <f>VLOOKUP(A103,'Open Int.'!$A$4:$O$161,2,FALSE)</f>
        <v>6210900</v>
      </c>
      <c r="C103" s="361">
        <f>VLOOKUP(A103,'Open Int.'!$A$4:$O$161,3,FALSE)</f>
        <v>92025</v>
      </c>
      <c r="D103" s="362">
        <f t="shared" si="10"/>
        <v>0.015039529325243611</v>
      </c>
    </row>
    <row r="104" spans="1:4" ht="14.25" outlineLevel="1">
      <c r="A104" s="360" t="s">
        <v>90</v>
      </c>
      <c r="B104" s="361">
        <f>VLOOKUP(A104,'Open Int.'!$A$4:$O$161,2,FALSE)</f>
        <v>1132800</v>
      </c>
      <c r="C104" s="361">
        <f>VLOOKUP(A104,'Open Int.'!$A$4:$O$161,3,FALSE)</f>
        <v>-2400</v>
      </c>
      <c r="D104" s="362">
        <f t="shared" si="10"/>
        <v>-0.0021141649048625794</v>
      </c>
    </row>
    <row r="105" spans="1:4" ht="14.25" outlineLevel="1">
      <c r="A105" s="360" t="s">
        <v>35</v>
      </c>
      <c r="B105" s="361">
        <f>VLOOKUP(A105,'Open Int.'!$A$4:$O$161,2,FALSE)</f>
        <v>2314400</v>
      </c>
      <c r="C105" s="361">
        <f>VLOOKUP(A105,'Open Int.'!$A$4:$O$161,3,FALSE)</f>
        <v>-47300</v>
      </c>
      <c r="D105" s="362">
        <f t="shared" si="10"/>
        <v>-0.020027945971122497</v>
      </c>
    </row>
    <row r="106" spans="1:4" ht="14.25" outlineLevel="1">
      <c r="A106" s="360" t="s">
        <v>146</v>
      </c>
      <c r="B106" s="361">
        <f>VLOOKUP(A106,'Open Int.'!$A$4:$O$161,2,FALSE)</f>
        <v>9247100</v>
      </c>
      <c r="C106" s="361">
        <f>VLOOKUP(A106,'Open Int.'!$A$4:$O$161,3,FALSE)</f>
        <v>302600</v>
      </c>
      <c r="D106" s="362">
        <f t="shared" si="10"/>
        <v>0.03383084577114428</v>
      </c>
    </row>
    <row r="107" spans="1:4" ht="14.25" outlineLevel="1">
      <c r="A107" s="360" t="s">
        <v>261</v>
      </c>
      <c r="B107" s="361">
        <f>VLOOKUP(A107,'Open Int.'!$A$4:$O$161,2,FALSE)</f>
        <v>6430500</v>
      </c>
      <c r="C107" s="361">
        <f>VLOOKUP(A107,'Open Int.'!$A$4:$O$161,3,FALSE)</f>
        <v>140550</v>
      </c>
      <c r="D107" s="362">
        <f t="shared" si="10"/>
        <v>0.022345169675434623</v>
      </c>
    </row>
    <row r="108" spans="1:4" ht="14.25" outlineLevel="1">
      <c r="A108" s="360" t="s">
        <v>216</v>
      </c>
      <c r="B108" s="361">
        <f>VLOOKUP(A108,'Open Int.'!$A$4:$O$161,2,FALSE)</f>
        <v>60393800</v>
      </c>
      <c r="C108" s="361">
        <f>VLOOKUP(A108,'Open Int.'!$A$4:$O$161,3,FALSE)</f>
        <v>-157450</v>
      </c>
      <c r="D108" s="362">
        <f t="shared" si="10"/>
        <v>-0.0026002766251728908</v>
      </c>
    </row>
    <row r="109" spans="1:4" ht="15" outlineLevel="1">
      <c r="A109" s="358" t="s">
        <v>262</v>
      </c>
      <c r="B109" s="358">
        <f>SUM(B110:B120)</f>
        <v>84049856</v>
      </c>
      <c r="C109" s="358">
        <f>SUM(C110:C120)</f>
        <v>-656756</v>
      </c>
      <c r="D109" s="363">
        <f>C109/(B109-C109)</f>
        <v>-0.007753302658356823</v>
      </c>
    </row>
    <row r="110" spans="1:4" ht="14.25">
      <c r="A110" s="360" t="s">
        <v>5</v>
      </c>
      <c r="B110" s="361">
        <f>VLOOKUP(A110,'Open Int.'!$A$4:$O$161,2,FALSE)</f>
        <v>27327135</v>
      </c>
      <c r="C110" s="361">
        <f>VLOOKUP(A110,'Open Int.'!$A$4:$O$161,3,FALSE)</f>
        <v>559845</v>
      </c>
      <c r="D110" s="362">
        <f aca="true" t="shared" si="11" ref="D110:D120">C110/(B110-C110)</f>
        <v>0.020915266356810867</v>
      </c>
    </row>
    <row r="111" spans="1:4" ht="14.25" outlineLevel="1">
      <c r="A111" s="360" t="s">
        <v>372</v>
      </c>
      <c r="B111" s="361">
        <f>VLOOKUP(A111,'Open Int.'!$A$4:$O$161,2,FALSE)</f>
        <v>8804000</v>
      </c>
      <c r="C111" s="361">
        <f>VLOOKUP(A111,'Open Int.'!$A$4:$O$161,3,FALSE)</f>
        <v>346000</v>
      </c>
      <c r="D111" s="362">
        <f t="shared" si="11"/>
        <v>0.04090801607945141</v>
      </c>
    </row>
    <row r="112" spans="1:4" ht="14.25" outlineLevel="1">
      <c r="A112" s="360" t="s">
        <v>325</v>
      </c>
      <c r="B112" s="361">
        <f>VLOOKUP(A112,'Open Int.'!$A$4:$O$161,2,FALSE)</f>
        <v>1578150</v>
      </c>
      <c r="C112" s="361">
        <f>VLOOKUP(A112,'Open Int.'!$A$4:$O$161,3,FALSE)</f>
        <v>-6600</v>
      </c>
      <c r="D112" s="362">
        <f t="shared" si="11"/>
        <v>-0.00416469474680549</v>
      </c>
    </row>
    <row r="113" spans="1:4" ht="14.25" outlineLevel="1">
      <c r="A113" s="360" t="s">
        <v>318</v>
      </c>
      <c r="B113" s="361">
        <f>VLOOKUP(A113,'Open Int.'!$A$4:$O$161,2,FALSE)</f>
        <v>3320900</v>
      </c>
      <c r="C113" s="361">
        <f>VLOOKUP(A113,'Open Int.'!$A$4:$O$161,3,FALSE)</f>
        <v>134750</v>
      </c>
      <c r="D113" s="362">
        <f t="shared" si="11"/>
        <v>0.0422924218884861</v>
      </c>
    </row>
    <row r="114" spans="1:4" ht="14.25" outlineLevel="1">
      <c r="A114" s="360" t="s">
        <v>373</v>
      </c>
      <c r="B114" s="361">
        <f>VLOOKUP(A114,'Open Int.'!$A$4:$O$161,2,FALSE)</f>
        <v>183625</v>
      </c>
      <c r="C114" s="361">
        <f>VLOOKUP(A114,'Open Int.'!$A$4:$O$161,3,FALSE)</f>
        <v>3000</v>
      </c>
      <c r="D114" s="362">
        <f t="shared" si="11"/>
        <v>0.01660899653979239</v>
      </c>
    </row>
    <row r="115" spans="1:4" ht="14.25" outlineLevel="1">
      <c r="A115" s="360" t="s">
        <v>374</v>
      </c>
      <c r="B115" s="361">
        <f>VLOOKUP(A115,'Open Int.'!$A$4:$O$161,2,FALSE)</f>
        <v>1633200</v>
      </c>
      <c r="C115" s="361">
        <f>VLOOKUP(A115,'Open Int.'!$A$4:$O$161,3,FALSE)</f>
        <v>-164400</v>
      </c>
      <c r="D115" s="362">
        <f t="shared" si="11"/>
        <v>-0.09145527369826435</v>
      </c>
    </row>
    <row r="116" spans="1:4" ht="14.25" outlineLevel="1">
      <c r="A116" s="360" t="s">
        <v>375</v>
      </c>
      <c r="B116" s="361">
        <f>VLOOKUP(A116,'Open Int.'!$A$4:$O$161,2,FALSE)</f>
        <v>2717450</v>
      </c>
      <c r="C116" s="361">
        <f>VLOOKUP(A116,'Open Int.'!$A$4:$O$161,3,FALSE)</f>
        <v>93150</v>
      </c>
      <c r="D116" s="362">
        <f t="shared" si="11"/>
        <v>0.03549517966695881</v>
      </c>
    </row>
    <row r="117" spans="1:4" ht="14.25" outlineLevel="1">
      <c r="A117" s="360" t="s">
        <v>376</v>
      </c>
      <c r="B117" s="361">
        <f>VLOOKUP(A117,'Open Int.'!$A$4:$O$161,2,FALSE)</f>
        <v>4543000</v>
      </c>
      <c r="C117" s="361">
        <f>VLOOKUP(A117,'Open Int.'!$A$4:$O$161,3,FALSE)</f>
        <v>11800</v>
      </c>
      <c r="D117" s="362">
        <f t="shared" si="11"/>
        <v>0.0026041666666666665</v>
      </c>
    </row>
    <row r="118" spans="1:4" ht="14.25" outlineLevel="1">
      <c r="A118" s="360" t="s">
        <v>235</v>
      </c>
      <c r="B118" s="361">
        <f>VLOOKUP(A118,'Open Int.'!$A$4:$O$161,2,FALSE)</f>
        <v>20722500</v>
      </c>
      <c r="C118" s="361">
        <f>VLOOKUP(A118,'Open Int.'!$A$4:$O$161,3,FALSE)</f>
        <v>-637200</v>
      </c>
      <c r="D118" s="362">
        <f t="shared" si="11"/>
        <v>-0.029831879661231197</v>
      </c>
    </row>
    <row r="119" spans="1:4" ht="14.25" outlineLevel="1">
      <c r="A119" s="360" t="s">
        <v>377</v>
      </c>
      <c r="B119" s="361">
        <f>VLOOKUP(A119,'Open Int.'!$A$4:$O$161,2,FALSE)</f>
        <v>3456696</v>
      </c>
      <c r="C119" s="361">
        <f>VLOOKUP(A119,'Open Int.'!$A$4:$O$161,3,FALSE)</f>
        <v>-44676</v>
      </c>
      <c r="D119" s="362">
        <f t="shared" si="11"/>
        <v>-0.012759569677257944</v>
      </c>
    </row>
    <row r="120" spans="1:4" ht="14.25" outlineLevel="1">
      <c r="A120" s="360" t="s">
        <v>378</v>
      </c>
      <c r="B120" s="361">
        <f>VLOOKUP(A120,'Open Int.'!$A$4:$O$161,2,FALSE)</f>
        <v>9763200</v>
      </c>
      <c r="C120" s="361">
        <f>VLOOKUP(A120,'Open Int.'!$A$4:$O$161,3,FALSE)</f>
        <v>-952425</v>
      </c>
      <c r="D120" s="362">
        <f t="shared" si="11"/>
        <v>-0.08888188976377953</v>
      </c>
    </row>
    <row r="121" spans="1:4" ht="15" outlineLevel="1">
      <c r="A121" s="358" t="s">
        <v>263</v>
      </c>
      <c r="B121" s="358">
        <f>SUM(B122:B124)</f>
        <v>5945625</v>
      </c>
      <c r="C121" s="358">
        <f>SUM(C122:C124)</f>
        <v>63975</v>
      </c>
      <c r="D121" s="363">
        <f>C121/(B121-C121)</f>
        <v>0.01087704980745199</v>
      </c>
    </row>
    <row r="122" spans="1:4" ht="14.25">
      <c r="A122" s="360" t="s">
        <v>171</v>
      </c>
      <c r="B122" s="361">
        <f>VLOOKUP(A122,'Open Int.'!$A$4:$O$161,2,FALSE)</f>
        <v>3691600</v>
      </c>
      <c r="C122" s="361">
        <f>VLOOKUP(A122,'Open Int.'!$A$4:$O$161,3,FALSE)</f>
        <v>-12100</v>
      </c>
      <c r="D122" s="362">
        <f>C122/(B122-C122)</f>
        <v>-0.003267003267003267</v>
      </c>
    </row>
    <row r="123" spans="1:4" ht="14.25" outlineLevel="1">
      <c r="A123" s="360" t="s">
        <v>379</v>
      </c>
      <c r="B123" s="361">
        <f>VLOOKUP(A123,'Open Int.'!$A$4:$O$161,2,FALSE)</f>
        <v>338125</v>
      </c>
      <c r="C123" s="361">
        <f>VLOOKUP(A123,'Open Int.'!$A$4:$O$161,3,FALSE)</f>
        <v>-1625</v>
      </c>
      <c r="D123" s="362">
        <f>C123/(B123-C123)</f>
        <v>-0.004782928623988227</v>
      </c>
    </row>
    <row r="124" spans="1:4" ht="14.25" outlineLevel="1">
      <c r="A124" s="360" t="s">
        <v>395</v>
      </c>
      <c r="B124" s="361">
        <f>VLOOKUP(A124,'Open Int.'!$A$4:$O$161,2,FALSE)</f>
        <v>1915900</v>
      </c>
      <c r="C124" s="361">
        <f>VLOOKUP(A124,'Open Int.'!$A$4:$O$161,3,FALSE)</f>
        <v>77700</v>
      </c>
      <c r="D124" s="362">
        <f>C124/(B124-C124)</f>
        <v>0.04226961157654227</v>
      </c>
    </row>
    <row r="125" spans="1:4" ht="15" outlineLevel="1">
      <c r="A125" s="358" t="s">
        <v>264</v>
      </c>
      <c r="B125" s="358">
        <f>SUM(B126:B132)</f>
        <v>36688125</v>
      </c>
      <c r="C125" s="358">
        <f>SUM(C126:C132)</f>
        <v>234200</v>
      </c>
      <c r="D125" s="363">
        <f>C125/(B125-C125)</f>
        <v>0.006424548248233901</v>
      </c>
    </row>
    <row r="126" spans="1:4" ht="14.25">
      <c r="A126" s="360" t="s">
        <v>34</v>
      </c>
      <c r="B126" s="361">
        <f>VLOOKUP(A126,'Open Int.'!$A$4:$O$161,2,FALSE)</f>
        <v>572825</v>
      </c>
      <c r="C126" s="361">
        <f>VLOOKUP(A126,'Open Int.'!$A$4:$O$161,3,FALSE)</f>
        <v>-7700</v>
      </c>
      <c r="D126" s="362">
        <f aca="true" t="shared" si="12" ref="D126:D132">C126/(B126-C126)</f>
        <v>-0.013263855992420654</v>
      </c>
    </row>
    <row r="127" spans="1:4" ht="14.25" outlineLevel="1">
      <c r="A127" s="360" t="s">
        <v>1</v>
      </c>
      <c r="B127" s="361">
        <f>VLOOKUP(A127,'Open Int.'!$A$4:$O$161,2,FALSE)</f>
        <v>1169250</v>
      </c>
      <c r="C127" s="361">
        <f>VLOOKUP(A127,'Open Int.'!$A$4:$O$161,3,FALSE)</f>
        <v>74700</v>
      </c>
      <c r="D127" s="362">
        <f t="shared" si="12"/>
        <v>0.06824722488693984</v>
      </c>
    </row>
    <row r="128" spans="1:4" ht="14.25" outlineLevel="1">
      <c r="A128" s="360" t="s">
        <v>160</v>
      </c>
      <c r="B128" s="361">
        <f>VLOOKUP(A128,'Open Int.'!$A$4:$O$161,2,FALSE)</f>
        <v>2674650</v>
      </c>
      <c r="C128" s="361">
        <f>VLOOKUP(A128,'Open Int.'!$A$4:$O$161,3,FALSE)</f>
        <v>-54450</v>
      </c>
      <c r="D128" s="362">
        <f t="shared" si="12"/>
        <v>-0.01995163240628779</v>
      </c>
    </row>
    <row r="129" spans="1:4" ht="14.25" outlineLevel="1">
      <c r="A129" s="360" t="s">
        <v>98</v>
      </c>
      <c r="B129" s="361">
        <f>VLOOKUP(A129,'Open Int.'!$A$4:$O$161,2,FALSE)</f>
        <v>4110700</v>
      </c>
      <c r="C129" s="361">
        <f>VLOOKUP(A129,'Open Int.'!$A$4:$O$161,3,FALSE)</f>
        <v>-35200</v>
      </c>
      <c r="D129" s="362">
        <f t="shared" si="12"/>
        <v>-0.008490315733616343</v>
      </c>
    </row>
    <row r="130" spans="1:4" ht="14.25" outlineLevel="1">
      <c r="A130" s="360" t="s">
        <v>380</v>
      </c>
      <c r="B130" s="361">
        <f>VLOOKUP(A130,'Open Int.'!$A$4:$O$161,2,FALSE)</f>
        <v>25512500</v>
      </c>
      <c r="C130" s="361">
        <f>VLOOKUP(A130,'Open Int.'!$A$4:$O$161,3,FALSE)</f>
        <v>231250</v>
      </c>
      <c r="D130" s="362">
        <f t="shared" si="12"/>
        <v>0.009147095179233622</v>
      </c>
    </row>
    <row r="131" spans="1:4" ht="14.25" outlineLevel="1">
      <c r="A131" s="360" t="s">
        <v>265</v>
      </c>
      <c r="B131" s="361">
        <f>VLOOKUP(A131,'Open Int.'!$A$4:$O$161,2,FALSE)</f>
        <v>1527400</v>
      </c>
      <c r="C131" s="361">
        <f>VLOOKUP(A131,'Open Int.'!$A$4:$O$161,3,FALSE)</f>
        <v>16000</v>
      </c>
      <c r="D131" s="362">
        <f t="shared" si="12"/>
        <v>0.010586211459573905</v>
      </c>
    </row>
    <row r="132" spans="1:4" ht="14.25" outlineLevel="1">
      <c r="A132" s="360" t="s">
        <v>307</v>
      </c>
      <c r="B132" s="361">
        <f>VLOOKUP(A132,'Open Int.'!$A$4:$O$161,2,FALSE)</f>
        <v>1120800</v>
      </c>
      <c r="C132" s="361">
        <f>VLOOKUP(A132,'Open Int.'!$A$4:$O$161,3,FALSE)</f>
        <v>9600</v>
      </c>
      <c r="D132" s="362">
        <f t="shared" si="12"/>
        <v>0.008639308855291577</v>
      </c>
    </row>
    <row r="133" spans="1:4" ht="15" outlineLevel="1">
      <c r="A133" s="358" t="s">
        <v>266</v>
      </c>
      <c r="B133" s="358">
        <f>SUM(B134:B140)</f>
        <v>142216125</v>
      </c>
      <c r="C133" s="358">
        <f>SUM(C134:C140)</f>
        <v>994075</v>
      </c>
      <c r="D133" s="363">
        <f>C133/(B133-C133)</f>
        <v>0.007039091983157021</v>
      </c>
    </row>
    <row r="134" spans="1:4" ht="14.25">
      <c r="A134" s="360" t="s">
        <v>381</v>
      </c>
      <c r="B134" s="361">
        <f>VLOOKUP(A134,'Open Int.'!$A$4:$O$161,2,FALSE)</f>
        <v>8552000</v>
      </c>
      <c r="C134" s="361">
        <f>VLOOKUP(A134,'Open Int.'!$A$4:$O$161,3,FALSE)</f>
        <v>-90500</v>
      </c>
      <c r="D134" s="362">
        <f>C134/(B134-C134)</f>
        <v>-0.010471507087069714</v>
      </c>
    </row>
    <row r="135" spans="1:4" ht="14.25" outlineLevel="1">
      <c r="A135" s="360" t="s">
        <v>8</v>
      </c>
      <c r="B135" s="361">
        <f>VLOOKUP(A135,'Open Int.'!$A$4:$O$161,2,FALSE)</f>
        <v>21249600</v>
      </c>
      <c r="C135" s="361">
        <f>VLOOKUP(A135,'Open Int.'!$A$4:$O$161,3,FALSE)</f>
        <v>1352000</v>
      </c>
      <c r="D135" s="362">
        <f aca="true" t="shared" si="13" ref="D135:D140">C135/(B135-C135)</f>
        <v>0.06794789321325186</v>
      </c>
    </row>
    <row r="136" spans="1:4" ht="14.25" outlineLevel="1">
      <c r="A136" s="375" t="s">
        <v>288</v>
      </c>
      <c r="B136" s="361">
        <f>VLOOKUP(A136,'Open Int.'!$A$4:$O$161,2,FALSE)</f>
        <v>7615500</v>
      </c>
      <c r="C136" s="361">
        <f>VLOOKUP(A136,'Open Int.'!$A$4:$O$161,3,FALSE)</f>
        <v>-99000</v>
      </c>
      <c r="D136" s="362">
        <f t="shared" si="13"/>
        <v>-0.01283297686175384</v>
      </c>
    </row>
    <row r="137" spans="1:4" ht="14.25" outlineLevel="1">
      <c r="A137" s="375" t="s">
        <v>301</v>
      </c>
      <c r="B137" s="361">
        <f>VLOOKUP(A137,'Open Int.'!$A$4:$O$161,2,FALSE)</f>
        <v>74330850</v>
      </c>
      <c r="C137" s="361">
        <f>VLOOKUP(A137,'Open Int.'!$A$4:$O$161,3,FALSE)</f>
        <v>-229900</v>
      </c>
      <c r="D137" s="362">
        <f t="shared" si="13"/>
        <v>-0.0030833917309039944</v>
      </c>
    </row>
    <row r="138" spans="1:4" ht="14.25" outlineLevel="1">
      <c r="A138" s="360" t="s">
        <v>234</v>
      </c>
      <c r="B138" s="361">
        <f>VLOOKUP(A138,'Open Int.'!$A$4:$O$161,2,FALSE)</f>
        <v>12766600</v>
      </c>
      <c r="C138" s="361">
        <f>VLOOKUP(A138,'Open Int.'!$A$4:$O$161,3,FALSE)</f>
        <v>331100</v>
      </c>
      <c r="D138" s="362">
        <f t="shared" si="13"/>
        <v>0.026625386996904025</v>
      </c>
    </row>
    <row r="139" spans="1:4" ht="14.25" outlineLevel="1">
      <c r="A139" s="360" t="s">
        <v>398</v>
      </c>
      <c r="B139" s="361">
        <f>VLOOKUP(A139,'Open Int.'!$A$4:$O$161,2,FALSE)</f>
        <v>16429500</v>
      </c>
      <c r="C139" s="361">
        <f>VLOOKUP(A139,'Open Int.'!$A$4:$O$161,3,FALSE)</f>
        <v>-237600</v>
      </c>
      <c r="D139" s="362">
        <f t="shared" si="13"/>
        <v>-0.014255629353636806</v>
      </c>
    </row>
    <row r="140" spans="1:4" ht="14.25" outlineLevel="1">
      <c r="A140" s="360" t="s">
        <v>155</v>
      </c>
      <c r="B140" s="361">
        <f>VLOOKUP(A140,'Open Int.'!$A$4:$O$161,2,FALSE)</f>
        <v>1272075</v>
      </c>
      <c r="C140" s="361">
        <f>VLOOKUP(A140,'Open Int.'!$A$4:$O$161,3,FALSE)</f>
        <v>-32025</v>
      </c>
      <c r="D140" s="362">
        <f t="shared" si="13"/>
        <v>-0.02455716586151369</v>
      </c>
    </row>
    <row r="141" spans="1:4" ht="15" outlineLevel="1">
      <c r="A141" s="358" t="s">
        <v>267</v>
      </c>
      <c r="B141" s="358">
        <f>SUM(B142:B146)</f>
        <v>50972750</v>
      </c>
      <c r="C141" s="358">
        <f>SUM(C142:C146)</f>
        <v>-5877300</v>
      </c>
      <c r="D141" s="363">
        <f aca="true" t="shared" si="14" ref="D141:D157">C141/(B141-C141)</f>
        <v>-0.10338249482630182</v>
      </c>
    </row>
    <row r="142" spans="1:4" ht="14.25">
      <c r="A142" s="360" t="s">
        <v>382</v>
      </c>
      <c r="B142" s="361">
        <f>VLOOKUP(A142,'Open Int.'!$A$4:$O$161,2,FALSE)</f>
        <v>6141000</v>
      </c>
      <c r="C142" s="361">
        <f>VLOOKUP(A142,'Open Int.'!$A$4:$O$161,3,FALSE)</f>
        <v>-144900</v>
      </c>
      <c r="D142" s="362">
        <f t="shared" si="14"/>
        <v>-0.02305159165751921</v>
      </c>
    </row>
    <row r="143" spans="1:4" ht="14.25">
      <c r="A143" s="360" t="s">
        <v>316</v>
      </c>
      <c r="B143" s="361">
        <f>VLOOKUP(A143,'Open Int.'!$A$4:$O$161,2,FALSE)</f>
        <v>2471000</v>
      </c>
      <c r="C143" s="361">
        <f>VLOOKUP(A143,'Open Int.'!$A$4:$O$161,3,FALSE)</f>
        <v>-8400</v>
      </c>
      <c r="D143" s="362">
        <f t="shared" si="14"/>
        <v>-0.0033879164313946925</v>
      </c>
    </row>
    <row r="144" spans="1:4" ht="14.25" outlineLevel="1">
      <c r="A144" s="360" t="s">
        <v>166</v>
      </c>
      <c r="B144" s="361">
        <f>VLOOKUP(A144,'Open Int.'!$A$4:$O$161,2,FALSE)</f>
        <v>3708150</v>
      </c>
      <c r="C144" s="361">
        <f>VLOOKUP(A144,'Open Int.'!$A$4:$O$161,3,FALSE)</f>
        <v>-29500</v>
      </c>
      <c r="D144" s="362">
        <f t="shared" si="14"/>
        <v>-0.007892659826361484</v>
      </c>
    </row>
    <row r="145" spans="1:4" ht="14.25" outlineLevel="1">
      <c r="A145" s="360" t="s">
        <v>383</v>
      </c>
      <c r="B145" s="361">
        <f>VLOOKUP(A145,'Open Int.'!$A$4:$O$161,2,FALSE)</f>
        <v>37254000</v>
      </c>
      <c r="C145" s="361">
        <f>VLOOKUP(A145,'Open Int.'!$A$4:$O$161,3,FALSE)</f>
        <v>-5600000</v>
      </c>
      <c r="D145" s="362">
        <f t="shared" si="14"/>
        <v>-0.1306762495916367</v>
      </c>
    </row>
    <row r="146" spans="1:4" ht="14.25" outlineLevel="1">
      <c r="A146" s="360" t="s">
        <v>384</v>
      </c>
      <c r="B146" s="361">
        <f>VLOOKUP(A146,'Open Int.'!$A$4:$O$161,2,FALSE)</f>
        <v>1398600</v>
      </c>
      <c r="C146" s="361">
        <f>VLOOKUP(A146,'Open Int.'!$A$4:$O$161,3,FALSE)</f>
        <v>-94500</v>
      </c>
      <c r="D146" s="362">
        <f t="shared" si="14"/>
        <v>-0.06329113924050633</v>
      </c>
    </row>
    <row r="147" spans="1:4" ht="15" outlineLevel="1">
      <c r="A147" s="358" t="s">
        <v>268</v>
      </c>
      <c r="B147" s="358">
        <f>SUM(B148:B153)</f>
        <v>103930250</v>
      </c>
      <c r="C147" s="358">
        <f>SUM(C148:C153)</f>
        <v>-4951200</v>
      </c>
      <c r="D147" s="363">
        <f t="shared" si="14"/>
        <v>-0.04547331065117153</v>
      </c>
    </row>
    <row r="148" spans="1:4" ht="14.25">
      <c r="A148" s="360" t="s">
        <v>4</v>
      </c>
      <c r="B148" s="361">
        <f>VLOOKUP(A148,'Open Int.'!$A$4:$O$161,2,FALSE)</f>
        <v>972450</v>
      </c>
      <c r="C148" s="361">
        <f>VLOOKUP(A148,'Open Int.'!$A$4:$O$161,3,FALSE)</f>
        <v>13200</v>
      </c>
      <c r="D148" s="362">
        <f t="shared" si="14"/>
        <v>0.013760750586395622</v>
      </c>
    </row>
    <row r="149" spans="1:4" ht="14.25" outlineLevel="1">
      <c r="A149" s="360" t="s">
        <v>184</v>
      </c>
      <c r="B149" s="361">
        <f>VLOOKUP(A149,'Open Int.'!$A$4:$O$161,2,FALSE)</f>
        <v>16009650</v>
      </c>
      <c r="C149" s="361">
        <f>VLOOKUP(A149,'Open Int.'!$A$4:$O$161,3,FALSE)</f>
        <v>53100</v>
      </c>
      <c r="D149" s="362">
        <f t="shared" si="14"/>
        <v>0.0033277870216306157</v>
      </c>
    </row>
    <row r="150" spans="1:4" ht="14.25" outlineLevel="1">
      <c r="A150" s="360" t="s">
        <v>175</v>
      </c>
      <c r="B150" s="361">
        <f>VLOOKUP(A150,'Open Int.'!$A$4:$O$161,2,FALSE)</f>
        <v>72087750</v>
      </c>
      <c r="C150" s="361">
        <f>VLOOKUP(A150,'Open Int.'!$A$4:$O$161,3,FALSE)</f>
        <v>-4709250</v>
      </c>
      <c r="D150" s="362">
        <f t="shared" si="14"/>
        <v>-0.06132075471698113</v>
      </c>
    </row>
    <row r="151" spans="1:4" ht="14.25" outlineLevel="1">
      <c r="A151" s="360" t="s">
        <v>385</v>
      </c>
      <c r="B151" s="361">
        <f>VLOOKUP(A151,'Open Int.'!$A$4:$O$161,2,FALSE)</f>
        <v>2458200</v>
      </c>
      <c r="C151" s="361">
        <f>VLOOKUP(A151,'Open Int.'!$A$4:$O$161,3,FALSE)</f>
        <v>-68000</v>
      </c>
      <c r="D151" s="362">
        <f t="shared" si="14"/>
        <v>-0.026917900403768506</v>
      </c>
    </row>
    <row r="152" spans="1:4" ht="14.25" outlineLevel="1">
      <c r="A152" s="360" t="s">
        <v>393</v>
      </c>
      <c r="B152" s="361">
        <f>VLOOKUP(A152,'Open Int.'!$A$4:$O$161,2,FALSE)</f>
        <v>6873600</v>
      </c>
      <c r="C152" s="361">
        <f>VLOOKUP(A152,'Open Int.'!$A$4:$O$161,3,FALSE)</f>
        <v>-328800</v>
      </c>
      <c r="D152" s="362">
        <f t="shared" si="14"/>
        <v>-0.04565144951682772</v>
      </c>
    </row>
    <row r="153" spans="1:4" ht="14.25" outlineLevel="1">
      <c r="A153" s="360" t="s">
        <v>386</v>
      </c>
      <c r="B153" s="361">
        <f>VLOOKUP(A153,'Open Int.'!$A$4:$O$161,2,FALSE)</f>
        <v>5528600</v>
      </c>
      <c r="C153" s="361">
        <f>VLOOKUP(A153,'Open Int.'!$A$4:$O$161,3,FALSE)</f>
        <v>88550</v>
      </c>
      <c r="D153" s="362">
        <f t="shared" si="14"/>
        <v>0.01627742392073602</v>
      </c>
    </row>
    <row r="154" spans="1:4" ht="15" outlineLevel="1">
      <c r="A154" s="358" t="s">
        <v>312</v>
      </c>
      <c r="B154" s="358">
        <f>SUM(B155:B156)</f>
        <v>2140800</v>
      </c>
      <c r="C154" s="358">
        <f>SUM(C155:C156)</f>
        <v>60800</v>
      </c>
      <c r="D154" s="363">
        <f t="shared" si="14"/>
        <v>0.02923076923076923</v>
      </c>
    </row>
    <row r="155" spans="1:4" ht="14.25">
      <c r="A155" s="360" t="s">
        <v>37</v>
      </c>
      <c r="B155" s="361">
        <f>VLOOKUP(A155,'Open Int.'!$A$4:$O$161,2,FALSE)</f>
        <v>1478400</v>
      </c>
      <c r="C155" s="361">
        <f>VLOOKUP(A155,'Open Int.'!$A$4:$O$161,3,FALSE)</f>
        <v>80000</v>
      </c>
      <c r="D155" s="362">
        <f t="shared" si="14"/>
        <v>0.057208237986270026</v>
      </c>
    </row>
    <row r="156" spans="1:4" ht="14.25">
      <c r="A156" s="360" t="s">
        <v>271</v>
      </c>
      <c r="B156" s="361">
        <f>VLOOKUP(A156,'Open Int.'!$A$4:$O$161,2,FALSE)</f>
        <v>662400</v>
      </c>
      <c r="C156" s="361">
        <f>VLOOKUP(A156,'Open Int.'!$A$4:$O$161,3,FALSE)</f>
        <v>-19200</v>
      </c>
      <c r="D156" s="362">
        <f t="shared" si="14"/>
        <v>-0.028169014084507043</v>
      </c>
    </row>
    <row r="157" spans="1:4" ht="15">
      <c r="A157" s="358" t="s">
        <v>269</v>
      </c>
      <c r="B157" s="358">
        <f>SUM(B158:B167)</f>
        <v>23480700</v>
      </c>
      <c r="C157" s="358">
        <f>SUM(C158:C167)</f>
        <v>702100</v>
      </c>
      <c r="D157" s="363">
        <f t="shared" si="14"/>
        <v>0.030822789811489733</v>
      </c>
    </row>
    <row r="158" spans="1:4" ht="14.25">
      <c r="A158" s="360" t="s">
        <v>387</v>
      </c>
      <c r="B158" s="361">
        <f>VLOOKUP(A158,'Open Int.'!$A$4:$O$161,2,FALSE)</f>
        <v>5162500</v>
      </c>
      <c r="C158" s="361">
        <f>VLOOKUP(A158,'Open Int.'!$A$4:$O$161,3,FALSE)</f>
        <v>173250</v>
      </c>
      <c r="D158" s="362">
        <f aca="true" t="shared" si="15" ref="D158:D165">C158/(B158-C158)</f>
        <v>0.03472465801473167</v>
      </c>
    </row>
    <row r="159" spans="1:4" ht="14.25">
      <c r="A159" s="360" t="s">
        <v>328</v>
      </c>
      <c r="B159" s="361">
        <f>VLOOKUP(A159,'Open Int.'!$A$4:$O$161,2,FALSE)</f>
        <v>6030000</v>
      </c>
      <c r="C159" s="361">
        <f>VLOOKUP(A159,'Open Int.'!$A$4:$O$161,3,FALSE)</f>
        <v>381600</v>
      </c>
      <c r="D159" s="362">
        <f t="shared" si="15"/>
        <v>0.06755895474824729</v>
      </c>
    </row>
    <row r="160" spans="1:4" ht="14.25">
      <c r="A160" s="360" t="s">
        <v>315</v>
      </c>
      <c r="B160" s="361">
        <f>VLOOKUP(A160,'Open Int.'!$A$4:$O$161,2,FALSE)</f>
        <v>433000</v>
      </c>
      <c r="C160" s="361">
        <f>VLOOKUP(A160,'Open Int.'!$A$4:$O$161,3,FALSE)</f>
        <v>-150000</v>
      </c>
      <c r="D160" s="362">
        <f t="shared" si="15"/>
        <v>-0.25728987993138935</v>
      </c>
    </row>
    <row r="161" spans="1:4" ht="14.25">
      <c r="A161" s="360" t="s">
        <v>287</v>
      </c>
      <c r="B161" s="361">
        <f>VLOOKUP(A161,'Open Int.'!$A$4:$O$161,2,FALSE)</f>
        <v>1554000</v>
      </c>
      <c r="C161" s="361">
        <f>VLOOKUP(A161,'Open Int.'!$A$4:$O$161,3,FALSE)</f>
        <v>70000</v>
      </c>
      <c r="D161" s="362">
        <f t="shared" si="15"/>
        <v>0.04716981132075472</v>
      </c>
    </row>
    <row r="162" spans="1:4" ht="14.25">
      <c r="A162" s="360" t="s">
        <v>321</v>
      </c>
      <c r="B162" s="361">
        <f>VLOOKUP(A162,'Open Int.'!$A$4:$O$161,2,FALSE)</f>
        <v>437000</v>
      </c>
      <c r="C162" s="361">
        <f>VLOOKUP(A162,'Open Int.'!$A$4:$O$161,3,FALSE)</f>
        <v>-25250</v>
      </c>
      <c r="D162" s="362">
        <f t="shared" si="15"/>
        <v>-0.05462412114656571</v>
      </c>
    </row>
    <row r="163" spans="1:4" ht="14.25">
      <c r="A163" s="360" t="s">
        <v>317</v>
      </c>
      <c r="B163" s="361">
        <f>VLOOKUP(A163,'Open Int.'!$A$4:$O$161,2,FALSE)</f>
        <v>1079100</v>
      </c>
      <c r="C163" s="361">
        <f>VLOOKUP(A163,'Open Int.'!$A$4:$O$161,3,FALSE)</f>
        <v>39900</v>
      </c>
      <c r="D163" s="362">
        <f t="shared" si="15"/>
        <v>0.038394919168591224</v>
      </c>
    </row>
    <row r="164" spans="1:4" ht="14.25">
      <c r="A164" s="360" t="s">
        <v>323</v>
      </c>
      <c r="B164" s="361">
        <f>VLOOKUP(A164,'Open Int.'!$A$4:$O$161,2,FALSE)</f>
        <v>5404300</v>
      </c>
      <c r="C164" s="361">
        <f>VLOOKUP(A164,'Open Int.'!$A$4:$O$161,3,FALSE)</f>
        <v>64900</v>
      </c>
      <c r="D164" s="362">
        <f t="shared" si="15"/>
        <v>0.012154923774206839</v>
      </c>
    </row>
    <row r="165" spans="1:4" ht="14.25">
      <c r="A165" s="360" t="s">
        <v>388</v>
      </c>
      <c r="B165" s="361">
        <f>VLOOKUP(A165,'Open Int.'!$A$4:$O$161,2,FALSE)</f>
        <v>1685200</v>
      </c>
      <c r="C165" s="361">
        <f>VLOOKUP(A165,'Open Int.'!$A$4:$O$161,3,FALSE)</f>
        <v>-9600</v>
      </c>
      <c r="D165" s="362">
        <f t="shared" si="15"/>
        <v>-0.005664385178192117</v>
      </c>
    </row>
    <row r="166" spans="1:4" ht="14.25">
      <c r="A166" s="360" t="s">
        <v>405</v>
      </c>
      <c r="B166" s="361">
        <f>VLOOKUP(A166,'Open Int.'!$A$4:$O$161,2,FALSE)</f>
        <v>139500</v>
      </c>
      <c r="C166" s="361">
        <f>VLOOKUP(A166,'Open Int.'!$A$4:$O$161,3,FALSE)</f>
        <v>-1250</v>
      </c>
      <c r="D166" s="362">
        <f>C166/(B166-C166)</f>
        <v>-0.008880994671403197</v>
      </c>
    </row>
    <row r="167" spans="1:4" ht="14.25">
      <c r="A167" s="360" t="s">
        <v>313</v>
      </c>
      <c r="B167" s="361">
        <f>VLOOKUP(A167,'Open Int.'!$A$4:$O$161,2,FALSE)</f>
        <v>1556100</v>
      </c>
      <c r="C167" s="361">
        <f>VLOOKUP(A167,'Open Int.'!$A$4:$O$161,3,FALSE)</f>
        <v>158550</v>
      </c>
      <c r="D167" s="362">
        <f>C167/(B167-C167)</f>
        <v>0.11344853493613824</v>
      </c>
    </row>
    <row r="168" spans="1:4" ht="15">
      <c r="A168" s="358" t="s">
        <v>273</v>
      </c>
      <c r="B168" s="358">
        <f>SUM(B169:B175)</f>
        <v>28740900</v>
      </c>
      <c r="C168" s="358">
        <f>SUM(C169:C175)</f>
        <v>778500</v>
      </c>
      <c r="D168" s="363">
        <f>C168/(B168-C168)</f>
        <v>0.02784095785769462</v>
      </c>
    </row>
    <row r="169" spans="1:4" ht="14.25">
      <c r="A169" s="360" t="s">
        <v>389</v>
      </c>
      <c r="B169" s="361">
        <f>VLOOKUP(A169,'Open Int.'!$A$4:$O$161,2,FALSE)</f>
        <v>6522500</v>
      </c>
      <c r="C169" s="361">
        <f>VLOOKUP(A169,'Open Int.'!$A$4:$O$161,3,FALSE)</f>
        <v>630500</v>
      </c>
      <c r="D169" s="362">
        <f aca="true" t="shared" si="16" ref="D169:D175">C169/(B169-C169)</f>
        <v>0.10700950441276307</v>
      </c>
    </row>
    <row r="170" spans="1:4" ht="14.25">
      <c r="A170" s="360" t="s">
        <v>390</v>
      </c>
      <c r="B170" s="361">
        <f>VLOOKUP(A170,'Open Int.'!$A$4:$O$161,2,FALSE)</f>
        <v>2682000</v>
      </c>
      <c r="C170" s="361">
        <f>VLOOKUP(A170,'Open Int.'!$A$4:$O$161,3,FALSE)</f>
        <v>85000</v>
      </c>
      <c r="D170" s="362">
        <f t="shared" si="16"/>
        <v>0.03273007316134001</v>
      </c>
    </row>
    <row r="171" spans="1:4" ht="14.25">
      <c r="A171" s="360" t="s">
        <v>272</v>
      </c>
      <c r="B171" s="361">
        <f>VLOOKUP(A171,'Open Int.'!$A$4:$O$161,2,FALSE)</f>
        <v>3333700</v>
      </c>
      <c r="C171" s="361">
        <f>VLOOKUP(A171,'Open Int.'!$A$4:$O$161,3,FALSE)</f>
        <v>-27200</v>
      </c>
      <c r="D171" s="362">
        <f t="shared" si="16"/>
        <v>-0.008093070308548306</v>
      </c>
    </row>
    <row r="172" spans="1:4" ht="14.25">
      <c r="A172" s="360" t="s">
        <v>322</v>
      </c>
      <c r="B172" s="361">
        <f>VLOOKUP(A172,'Open Int.'!$A$4:$O$161,2,FALSE)</f>
        <v>2041000</v>
      </c>
      <c r="C172" s="361">
        <f>VLOOKUP(A172,'Open Int.'!$A$4:$O$161,3,FALSE)</f>
        <v>-61000</v>
      </c>
      <c r="D172" s="362">
        <f t="shared" si="16"/>
        <v>-0.029019980970504282</v>
      </c>
    </row>
    <row r="173" spans="1:4" ht="14.25">
      <c r="A173" s="360" t="s">
        <v>290</v>
      </c>
      <c r="B173" s="361">
        <f>VLOOKUP(A173,'Open Int.'!$A$4:$O$161,2,FALSE)</f>
        <v>7225400</v>
      </c>
      <c r="C173" s="361">
        <f>VLOOKUP(A173,'Open Int.'!$A$4:$O$161,3,FALSE)</f>
        <v>176400</v>
      </c>
      <c r="D173" s="362">
        <f t="shared" si="16"/>
        <v>0.025024826216484608</v>
      </c>
    </row>
    <row r="174" spans="1:4" ht="14.25">
      <c r="A174" s="360" t="s">
        <v>274</v>
      </c>
      <c r="B174" s="361">
        <f>VLOOKUP(A174,'Open Int.'!$A$4:$O$161,2,FALSE)</f>
        <v>6260800</v>
      </c>
      <c r="C174" s="361">
        <f>VLOOKUP(A174,'Open Int.'!$A$4:$O$161,3,FALSE)</f>
        <v>-4200</v>
      </c>
      <c r="D174" s="362">
        <f t="shared" si="16"/>
        <v>-0.000670391061452514</v>
      </c>
    </row>
    <row r="175" spans="1:4" ht="14.25">
      <c r="A175" s="360" t="s">
        <v>276</v>
      </c>
      <c r="B175" s="361">
        <f>VLOOKUP(A175,'Open Int.'!$A$4:$O$161,2,FALSE)</f>
        <v>675500</v>
      </c>
      <c r="C175" s="361">
        <f>VLOOKUP(A175,'Open Int.'!$A$4:$O$161,3,FALSE)</f>
        <v>-21000</v>
      </c>
      <c r="D175" s="362">
        <f t="shared" si="16"/>
        <v>-0.03015075376884422</v>
      </c>
    </row>
    <row r="176" spans="1:4" ht="15">
      <c r="A176" s="358" t="s">
        <v>309</v>
      </c>
      <c r="B176" s="358">
        <f>SUM(B177:B180)</f>
        <v>24293100</v>
      </c>
      <c r="C176" s="358">
        <f>SUM(C177:C180)</f>
        <v>557000</v>
      </c>
      <c r="D176" s="363">
        <f aca="true" t="shared" si="17" ref="D176:D184">C176/(B176-C176)</f>
        <v>0.02346636557816996</v>
      </c>
    </row>
    <row r="177" spans="1:4" ht="14.25">
      <c r="A177" s="360" t="s">
        <v>310</v>
      </c>
      <c r="B177" s="361">
        <f>VLOOKUP(A177,'Open Int.'!$A$4:$O$161,2,FALSE)</f>
        <v>7676000</v>
      </c>
      <c r="C177" s="361">
        <f>VLOOKUP(A177,'Open Int.'!$A$4:$O$161,3,FALSE)</f>
        <v>448400</v>
      </c>
      <c r="D177" s="362">
        <f t="shared" si="17"/>
        <v>0.06203995793901157</v>
      </c>
    </row>
    <row r="178" spans="1:4" ht="14.25">
      <c r="A178" s="360" t="s">
        <v>324</v>
      </c>
      <c r="B178" s="361">
        <f>VLOOKUP(A178,'Open Int.'!$A$4:$O$161,2,FALSE)</f>
        <v>782000</v>
      </c>
      <c r="C178" s="361">
        <f>VLOOKUP(A178,'Open Int.'!$A$4:$O$161,3,FALSE)</f>
        <v>-72000</v>
      </c>
      <c r="D178" s="362">
        <f t="shared" si="17"/>
        <v>-0.08430913348946135</v>
      </c>
    </row>
    <row r="179" spans="1:4" ht="14.25">
      <c r="A179" s="360" t="s">
        <v>326</v>
      </c>
      <c r="B179" s="361">
        <f>VLOOKUP(A179,'Open Int.'!$A$4:$O$161,2,FALSE)</f>
        <v>2918300</v>
      </c>
      <c r="C179" s="361">
        <f>VLOOKUP(A179,'Open Int.'!$A$4:$O$161,3,FALSE)</f>
        <v>46200</v>
      </c>
      <c r="D179" s="362">
        <f>C179/(B179-C179)</f>
        <v>0.0160857908847185</v>
      </c>
    </row>
    <row r="180" spans="1:4" ht="14.25">
      <c r="A180" s="360" t="s">
        <v>311</v>
      </c>
      <c r="B180" s="361">
        <f>VLOOKUP(A180,'Open Int.'!$A$4:$O$161,2,FALSE)</f>
        <v>12916800</v>
      </c>
      <c r="C180" s="361">
        <f>VLOOKUP(A180,'Open Int.'!$A$4:$O$161,3,FALSE)</f>
        <v>134400</v>
      </c>
      <c r="D180" s="362">
        <f t="shared" si="17"/>
        <v>0.010514457378895982</v>
      </c>
    </row>
    <row r="181" spans="1:4" ht="15">
      <c r="A181" s="358" t="s">
        <v>270</v>
      </c>
      <c r="B181" s="358">
        <f>SUM(B182:B184)</f>
        <v>33651100</v>
      </c>
      <c r="C181" s="358">
        <f>SUM(C182:C184)</f>
        <v>332400</v>
      </c>
      <c r="D181" s="363">
        <f t="shared" si="17"/>
        <v>0.009976379630657858</v>
      </c>
    </row>
    <row r="182" spans="1:4" ht="14.25">
      <c r="A182" s="360" t="s">
        <v>182</v>
      </c>
      <c r="B182" s="361">
        <f>VLOOKUP(A182,'Open Int.'!$A$4:$O$161,2,FALSE)</f>
        <v>126900</v>
      </c>
      <c r="C182" s="361">
        <f>VLOOKUP(A182,'Open Int.'!$A$4:$O$161,3,FALSE)</f>
        <v>-3100</v>
      </c>
      <c r="D182" s="362">
        <f t="shared" si="17"/>
        <v>-0.023846153846153847</v>
      </c>
    </row>
    <row r="183" spans="1:4" ht="14.25">
      <c r="A183" s="360" t="s">
        <v>74</v>
      </c>
      <c r="B183" s="361">
        <f>VLOOKUP(A183,'Open Int.'!$A$4:$O$161,2,FALSE)</f>
        <v>26750</v>
      </c>
      <c r="C183" s="361">
        <f>VLOOKUP(A183,'Open Int.'!$A$4:$O$161,3,FALSE)</f>
        <v>-2000</v>
      </c>
      <c r="D183" s="362">
        <f t="shared" si="17"/>
        <v>-0.06956521739130435</v>
      </c>
    </row>
    <row r="184" spans="1:4" ht="14.25">
      <c r="A184" s="360" t="s">
        <v>9</v>
      </c>
      <c r="B184" s="361">
        <f>VLOOKUP(A184,'Open Int.'!$A$4:$O$161,2,FALSE)</f>
        <v>33497450</v>
      </c>
      <c r="C184" s="361">
        <f>VLOOKUP(A184,'Open Int.'!$A$4:$O$161,3,FALSE)</f>
        <v>337500</v>
      </c>
      <c r="D184" s="362">
        <f t="shared" si="17"/>
        <v>0.010177940557811457</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736"/>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G277" sqref="G277"/>
    </sheetView>
  </sheetViews>
  <sheetFormatPr defaultColWidth="9.140625" defaultRowHeight="12.75"/>
  <cols>
    <col min="1" max="1" width="14.8515625" style="3" customWidth="1"/>
    <col min="2" max="2" width="11.57421875" style="6" customWidth="1"/>
    <col min="3" max="3" width="10.421875" style="6" customWidth="1"/>
    <col min="4" max="4" width="10.7109375" style="370" customWidth="1"/>
    <col min="5" max="5" width="10.57421875" style="6" bestFit="1" customWidth="1"/>
    <col min="6" max="6" width="9.8515625" style="6" customWidth="1"/>
    <col min="7" max="7" width="9.28125" style="368" bestFit="1" customWidth="1"/>
    <col min="8" max="8" width="10.57421875" style="6" bestFit="1" customWidth="1"/>
    <col min="9" max="9" width="8.7109375" style="6" customWidth="1"/>
    <col min="10" max="10" width="9.8515625" style="368" customWidth="1"/>
    <col min="11" max="11" width="12.7109375" style="6" customWidth="1"/>
    <col min="12" max="12" width="11.421875" style="6" customWidth="1"/>
    <col min="13" max="13" width="8.421875" style="368" customWidth="1"/>
    <col min="14" max="14" width="10.2812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399" t="s">
        <v>53</v>
      </c>
      <c r="B1" s="399"/>
      <c r="C1" s="399"/>
      <c r="D1" s="400"/>
      <c r="E1" s="123"/>
      <c r="F1" s="123"/>
      <c r="G1" s="82"/>
      <c r="H1" s="123"/>
      <c r="I1" s="123"/>
      <c r="J1" s="82"/>
      <c r="K1" s="123"/>
      <c r="L1" s="123"/>
      <c r="M1" s="82"/>
      <c r="N1" s="81"/>
      <c r="O1" s="81" t="s">
        <v>115</v>
      </c>
      <c r="P1" s="52"/>
      <c r="Q1" s="52"/>
      <c r="R1" s="52"/>
      <c r="S1" s="52"/>
      <c r="T1" s="53"/>
      <c r="U1" s="52"/>
      <c r="V1" s="52"/>
      <c r="W1" s="52"/>
      <c r="X1" s="52"/>
      <c r="Y1" s="52"/>
      <c r="Z1" s="87"/>
      <c r="AA1" s="74" t="s">
        <v>115</v>
      </c>
    </row>
    <row r="2" spans="1:27" s="58" customFormat="1" ht="16.5" customHeight="1" thickBot="1">
      <c r="A2" s="192"/>
      <c r="B2" s="404" t="s">
        <v>10</v>
      </c>
      <c r="C2" s="405"/>
      <c r="D2" s="406"/>
      <c r="E2" s="402" t="s">
        <v>47</v>
      </c>
      <c r="F2" s="386"/>
      <c r="G2" s="385"/>
      <c r="H2" s="402" t="s">
        <v>48</v>
      </c>
      <c r="I2" s="386"/>
      <c r="J2" s="385"/>
      <c r="K2" s="402" t="s">
        <v>49</v>
      </c>
      <c r="L2" s="407"/>
      <c r="M2" s="408"/>
      <c r="N2" s="402" t="s">
        <v>51</v>
      </c>
      <c r="O2" s="403"/>
      <c r="P2" s="83"/>
      <c r="Q2" s="54"/>
      <c r="R2" s="401"/>
      <c r="S2" s="401"/>
      <c r="T2" s="55"/>
      <c r="U2" s="56"/>
      <c r="V2" s="56"/>
      <c r="W2" s="56"/>
      <c r="X2" s="56"/>
      <c r="Y2" s="85"/>
      <c r="Z2" s="397" t="s">
        <v>96</v>
      </c>
      <c r="AA2" s="75"/>
    </row>
    <row r="3" spans="1:27" s="58" customFormat="1" ht="15.75" thickBot="1">
      <c r="A3" s="101" t="s">
        <v>45</v>
      </c>
      <c r="B3" s="260" t="s">
        <v>41</v>
      </c>
      <c r="C3" s="261" t="s">
        <v>70</v>
      </c>
      <c r="D3" s="259" t="s">
        <v>46</v>
      </c>
      <c r="E3" s="260" t="s">
        <v>41</v>
      </c>
      <c r="F3" s="261" t="s">
        <v>70</v>
      </c>
      <c r="G3" s="278" t="s">
        <v>46</v>
      </c>
      <c r="H3" s="260" t="s">
        <v>41</v>
      </c>
      <c r="I3" s="261" t="s">
        <v>70</v>
      </c>
      <c r="J3" s="259" t="s">
        <v>46</v>
      </c>
      <c r="K3" s="260" t="s">
        <v>41</v>
      </c>
      <c r="L3" s="261" t="s">
        <v>70</v>
      </c>
      <c r="M3" s="259" t="s">
        <v>46</v>
      </c>
      <c r="N3" s="33" t="s">
        <v>41</v>
      </c>
      <c r="O3" s="279" t="s">
        <v>50</v>
      </c>
      <c r="P3" s="84" t="s">
        <v>95</v>
      </c>
      <c r="Q3" s="57" t="s">
        <v>217</v>
      </c>
      <c r="R3" s="46" t="s">
        <v>97</v>
      </c>
      <c r="S3" s="57" t="s">
        <v>54</v>
      </c>
      <c r="T3" s="80" t="s">
        <v>55</v>
      </c>
      <c r="U3" s="57" t="s">
        <v>56</v>
      </c>
      <c r="V3" s="57" t="s">
        <v>10</v>
      </c>
      <c r="W3" s="57" t="s">
        <v>63</v>
      </c>
      <c r="X3" s="57" t="s">
        <v>64</v>
      </c>
      <c r="Y3" s="86" t="s">
        <v>83</v>
      </c>
      <c r="Z3" s="398"/>
      <c r="AA3" s="75"/>
    </row>
    <row r="4" spans="1:28" s="58" customFormat="1" ht="15">
      <c r="A4" s="101" t="s">
        <v>182</v>
      </c>
      <c r="B4" s="280">
        <v>126900</v>
      </c>
      <c r="C4" s="281">
        <v>-3100</v>
      </c>
      <c r="D4" s="262">
        <v>-0.02</v>
      </c>
      <c r="E4" s="280">
        <v>0</v>
      </c>
      <c r="F4" s="282">
        <v>0</v>
      </c>
      <c r="G4" s="262">
        <v>0</v>
      </c>
      <c r="H4" s="280">
        <v>0</v>
      </c>
      <c r="I4" s="282">
        <v>0</v>
      </c>
      <c r="J4" s="262">
        <v>0</v>
      </c>
      <c r="K4" s="280">
        <v>126900</v>
      </c>
      <c r="L4" s="282">
        <v>-3100</v>
      </c>
      <c r="M4" s="351">
        <v>-0.02</v>
      </c>
      <c r="N4" s="112">
        <v>126750</v>
      </c>
      <c r="O4" s="173">
        <f>N4/K4</f>
        <v>0.9988179669030733</v>
      </c>
      <c r="P4" s="108">
        <f>Volume!K4</f>
        <v>5610.7</v>
      </c>
      <c r="Q4" s="69">
        <f>Volume!J4</f>
        <v>5537</v>
      </c>
      <c r="R4" s="236">
        <f>Q4*K4/10000000</f>
        <v>70.26453</v>
      </c>
      <c r="S4" s="103">
        <f>Q4*N4/10000000</f>
        <v>70.181475</v>
      </c>
      <c r="T4" s="109">
        <f>K4-L4</f>
        <v>130000</v>
      </c>
      <c r="U4" s="103">
        <f>L4/T4*100</f>
        <v>-2.3846153846153846</v>
      </c>
      <c r="V4" s="103">
        <f>Q4*B4/10000000</f>
        <v>70.26453</v>
      </c>
      <c r="W4" s="103">
        <f>Q4*E4/10000000</f>
        <v>0</v>
      </c>
      <c r="X4" s="103">
        <f>Q4*H4/10000000</f>
        <v>0</v>
      </c>
      <c r="Y4" s="103">
        <f>(T4*P4)/10000000</f>
        <v>72.9391</v>
      </c>
      <c r="Z4" s="236">
        <f>R4-Y4</f>
        <v>-2.674570000000003</v>
      </c>
      <c r="AA4" s="78"/>
      <c r="AB4" s="77"/>
    </row>
    <row r="5" spans="1:28" s="58" customFormat="1" ht="15">
      <c r="A5" s="193" t="s">
        <v>74</v>
      </c>
      <c r="B5" s="164">
        <v>26750</v>
      </c>
      <c r="C5" s="162">
        <v>-2000</v>
      </c>
      <c r="D5" s="170">
        <v>-0.07</v>
      </c>
      <c r="E5" s="164">
        <v>0</v>
      </c>
      <c r="F5" s="112">
        <v>0</v>
      </c>
      <c r="G5" s="170">
        <v>0</v>
      </c>
      <c r="H5" s="164">
        <v>0</v>
      </c>
      <c r="I5" s="112">
        <v>0</v>
      </c>
      <c r="J5" s="170">
        <v>0</v>
      </c>
      <c r="K5" s="164">
        <v>26750</v>
      </c>
      <c r="L5" s="112">
        <v>-2000</v>
      </c>
      <c r="M5" s="127">
        <v>-0.07</v>
      </c>
      <c r="N5" s="112">
        <v>26500</v>
      </c>
      <c r="O5" s="173">
        <f aca="true" t="shared" si="0" ref="O5:O68">N5/K5</f>
        <v>0.9906542056074766</v>
      </c>
      <c r="P5" s="108">
        <f>Volume!K5</f>
        <v>5380.25</v>
      </c>
      <c r="Q5" s="69">
        <f>Volume!J5</f>
        <v>5297.65</v>
      </c>
      <c r="R5" s="237">
        <f aca="true" t="shared" si="1" ref="R5:R68">Q5*K5/10000000</f>
        <v>14.17121375</v>
      </c>
      <c r="S5" s="103">
        <f aca="true" t="shared" si="2" ref="S5:S68">Q5*N5/10000000</f>
        <v>14.0387725</v>
      </c>
      <c r="T5" s="109">
        <f aca="true" t="shared" si="3" ref="T5:T68">K5-L5</f>
        <v>28750</v>
      </c>
      <c r="U5" s="103">
        <f aca="true" t="shared" si="4" ref="U5:U68">L5/T5*100</f>
        <v>-6.956521739130435</v>
      </c>
      <c r="V5" s="103">
        <f aca="true" t="shared" si="5" ref="V5:V68">Q5*B5/10000000</f>
        <v>14.17121375</v>
      </c>
      <c r="W5" s="103">
        <f aca="true" t="shared" si="6" ref="W5:W68">Q5*E5/10000000</f>
        <v>0</v>
      </c>
      <c r="X5" s="103">
        <f aca="true" t="shared" si="7" ref="X5:X68">Q5*H5/10000000</f>
        <v>0</v>
      </c>
      <c r="Y5" s="103">
        <f aca="true" t="shared" si="8" ref="Y5:Y68">(T5*P5)/10000000</f>
        <v>15.46821875</v>
      </c>
      <c r="Z5" s="237">
        <f aca="true" t="shared" si="9" ref="Z5:Z68">R5-Y5</f>
        <v>-1.2970050000000004</v>
      </c>
      <c r="AA5" s="78"/>
      <c r="AB5" s="77"/>
    </row>
    <row r="6" spans="1:28" s="58" customFormat="1" ht="15">
      <c r="A6" s="193" t="s">
        <v>9</v>
      </c>
      <c r="B6" s="164">
        <v>33497450</v>
      </c>
      <c r="C6" s="162">
        <v>337500</v>
      </c>
      <c r="D6" s="170">
        <v>0.01</v>
      </c>
      <c r="E6" s="164">
        <v>11848500</v>
      </c>
      <c r="F6" s="112">
        <v>348450</v>
      </c>
      <c r="G6" s="170">
        <v>0.03</v>
      </c>
      <c r="H6" s="164">
        <v>13961450</v>
      </c>
      <c r="I6" s="112">
        <v>266700</v>
      </c>
      <c r="J6" s="170">
        <v>0.02</v>
      </c>
      <c r="K6" s="164">
        <v>59307400</v>
      </c>
      <c r="L6" s="112">
        <v>952650</v>
      </c>
      <c r="M6" s="127">
        <v>0.02</v>
      </c>
      <c r="N6" s="112">
        <v>56201500</v>
      </c>
      <c r="O6" s="173">
        <f t="shared" si="0"/>
        <v>0.947630481187845</v>
      </c>
      <c r="P6" s="108">
        <f>Volume!K6</f>
        <v>4111.15</v>
      </c>
      <c r="Q6" s="69">
        <f>Volume!J6</f>
        <v>4077</v>
      </c>
      <c r="R6" s="237">
        <f t="shared" si="1"/>
        <v>24179.62698</v>
      </c>
      <c r="S6" s="103">
        <f t="shared" si="2"/>
        <v>22913.35155</v>
      </c>
      <c r="T6" s="109">
        <f t="shared" si="3"/>
        <v>58354750</v>
      </c>
      <c r="U6" s="103">
        <f t="shared" si="4"/>
        <v>1.6325149195224038</v>
      </c>
      <c r="V6" s="103">
        <f t="shared" si="5"/>
        <v>13656.910365</v>
      </c>
      <c r="W6" s="103">
        <f t="shared" si="6"/>
        <v>4830.63345</v>
      </c>
      <c r="X6" s="103">
        <f t="shared" si="7"/>
        <v>5692.083165</v>
      </c>
      <c r="Y6" s="103">
        <f t="shared" si="8"/>
        <v>23990.51304625</v>
      </c>
      <c r="Z6" s="237">
        <f t="shared" si="9"/>
        <v>189.11393375000262</v>
      </c>
      <c r="AA6" s="78"/>
      <c r="AB6" s="77"/>
    </row>
    <row r="7" spans="1:28" s="7" customFormat="1" ht="15">
      <c r="A7" s="193" t="s">
        <v>279</v>
      </c>
      <c r="B7" s="164">
        <v>527000</v>
      </c>
      <c r="C7" s="162">
        <v>12800</v>
      </c>
      <c r="D7" s="170">
        <v>0.02</v>
      </c>
      <c r="E7" s="164">
        <v>200</v>
      </c>
      <c r="F7" s="112">
        <v>0</v>
      </c>
      <c r="G7" s="170">
        <v>0</v>
      </c>
      <c r="H7" s="164">
        <v>0</v>
      </c>
      <c r="I7" s="112">
        <v>0</v>
      </c>
      <c r="J7" s="170">
        <v>0</v>
      </c>
      <c r="K7" s="164">
        <v>527200</v>
      </c>
      <c r="L7" s="112">
        <v>12800</v>
      </c>
      <c r="M7" s="127">
        <v>0.02</v>
      </c>
      <c r="N7" s="112">
        <v>524200</v>
      </c>
      <c r="O7" s="173">
        <f t="shared" si="0"/>
        <v>0.9943095599393019</v>
      </c>
      <c r="P7" s="108">
        <f>Volume!K7</f>
        <v>2509.15</v>
      </c>
      <c r="Q7" s="69">
        <f>Volume!J7</f>
        <v>2442.6</v>
      </c>
      <c r="R7" s="237">
        <f t="shared" si="1"/>
        <v>128.773872</v>
      </c>
      <c r="S7" s="103">
        <f t="shared" si="2"/>
        <v>128.041092</v>
      </c>
      <c r="T7" s="109">
        <f t="shared" si="3"/>
        <v>514400</v>
      </c>
      <c r="U7" s="103">
        <f t="shared" si="4"/>
        <v>2.488335925349922</v>
      </c>
      <c r="V7" s="103">
        <f t="shared" si="5"/>
        <v>128.72502</v>
      </c>
      <c r="W7" s="103">
        <f t="shared" si="6"/>
        <v>0.048852</v>
      </c>
      <c r="X7" s="103">
        <f t="shared" si="7"/>
        <v>0</v>
      </c>
      <c r="Y7" s="103">
        <f t="shared" si="8"/>
        <v>129.070676</v>
      </c>
      <c r="Z7" s="237">
        <f t="shared" si="9"/>
        <v>-0.2968039999999803</v>
      </c>
      <c r="AB7" s="77"/>
    </row>
    <row r="8" spans="1:28" s="58" customFormat="1" ht="15">
      <c r="A8" s="193" t="s">
        <v>134</v>
      </c>
      <c r="B8" s="164">
        <v>244000</v>
      </c>
      <c r="C8" s="162">
        <v>-13900</v>
      </c>
      <c r="D8" s="170">
        <v>-0.05</v>
      </c>
      <c r="E8" s="164">
        <v>0</v>
      </c>
      <c r="F8" s="112">
        <v>0</v>
      </c>
      <c r="G8" s="170">
        <v>0</v>
      </c>
      <c r="H8" s="164">
        <v>400</v>
      </c>
      <c r="I8" s="112">
        <v>0</v>
      </c>
      <c r="J8" s="170">
        <v>0</v>
      </c>
      <c r="K8" s="164">
        <v>244400</v>
      </c>
      <c r="L8" s="112">
        <v>-13900</v>
      </c>
      <c r="M8" s="127">
        <v>-0.05</v>
      </c>
      <c r="N8" s="112">
        <v>243600</v>
      </c>
      <c r="O8" s="173">
        <f t="shared" si="0"/>
        <v>0.9967266775777414</v>
      </c>
      <c r="P8" s="108">
        <f>Volume!K8</f>
        <v>4200.95</v>
      </c>
      <c r="Q8" s="69">
        <f>Volume!J8</f>
        <v>4202.9</v>
      </c>
      <c r="R8" s="237">
        <f t="shared" si="1"/>
        <v>102.718876</v>
      </c>
      <c r="S8" s="103">
        <f t="shared" si="2"/>
        <v>102.38264399999998</v>
      </c>
      <c r="T8" s="109">
        <f t="shared" si="3"/>
        <v>258300</v>
      </c>
      <c r="U8" s="103">
        <f t="shared" si="4"/>
        <v>-5.381339527680991</v>
      </c>
      <c r="V8" s="103">
        <f t="shared" si="5"/>
        <v>102.55075999999998</v>
      </c>
      <c r="W8" s="103">
        <f t="shared" si="6"/>
        <v>0</v>
      </c>
      <c r="X8" s="103">
        <f t="shared" si="7"/>
        <v>0.168116</v>
      </c>
      <c r="Y8" s="103">
        <f t="shared" si="8"/>
        <v>108.5105385</v>
      </c>
      <c r="Z8" s="237">
        <f t="shared" si="9"/>
        <v>-5.791662500000001</v>
      </c>
      <c r="AA8" s="78"/>
      <c r="AB8" s="77"/>
    </row>
    <row r="9" spans="1:28" s="7" customFormat="1" ht="15">
      <c r="A9" s="193" t="s">
        <v>0</v>
      </c>
      <c r="B9" s="164">
        <v>1928250</v>
      </c>
      <c r="C9" s="163">
        <v>-535125</v>
      </c>
      <c r="D9" s="170">
        <v>-0.22</v>
      </c>
      <c r="E9" s="164">
        <v>118500</v>
      </c>
      <c r="F9" s="112">
        <v>38625</v>
      </c>
      <c r="G9" s="170">
        <v>0.48</v>
      </c>
      <c r="H9" s="164">
        <v>37125</v>
      </c>
      <c r="I9" s="112">
        <v>12000</v>
      </c>
      <c r="J9" s="170">
        <v>0.48</v>
      </c>
      <c r="K9" s="164">
        <v>2083875</v>
      </c>
      <c r="L9" s="112">
        <v>-484500</v>
      </c>
      <c r="M9" s="127">
        <v>-0.19</v>
      </c>
      <c r="N9" s="112">
        <v>2053500</v>
      </c>
      <c r="O9" s="173">
        <f t="shared" si="0"/>
        <v>0.9854237898146482</v>
      </c>
      <c r="P9" s="108">
        <f>Volume!K9</f>
        <v>862.25</v>
      </c>
      <c r="Q9" s="69">
        <f>Volume!J9</f>
        <v>886.05</v>
      </c>
      <c r="R9" s="237">
        <f t="shared" si="1"/>
        <v>184.641744375</v>
      </c>
      <c r="S9" s="103">
        <f t="shared" si="2"/>
        <v>181.9503675</v>
      </c>
      <c r="T9" s="109">
        <f t="shared" si="3"/>
        <v>2568375</v>
      </c>
      <c r="U9" s="103">
        <f t="shared" si="4"/>
        <v>-18.864067747116366</v>
      </c>
      <c r="V9" s="103">
        <f t="shared" si="5"/>
        <v>170.85259125</v>
      </c>
      <c r="W9" s="103">
        <f t="shared" si="6"/>
        <v>10.4996925</v>
      </c>
      <c r="X9" s="103">
        <f t="shared" si="7"/>
        <v>3.289460625</v>
      </c>
      <c r="Y9" s="103">
        <f t="shared" si="8"/>
        <v>221.458134375</v>
      </c>
      <c r="Z9" s="237">
        <f t="shared" si="9"/>
        <v>-36.816389999999984</v>
      </c>
      <c r="AB9" s="77"/>
    </row>
    <row r="10" spans="1:28" s="7" customFormat="1" ht="15">
      <c r="A10" s="193" t="s">
        <v>135</v>
      </c>
      <c r="B10" s="283">
        <v>2557800</v>
      </c>
      <c r="C10" s="163">
        <v>-71050</v>
      </c>
      <c r="D10" s="171">
        <v>-0.03</v>
      </c>
      <c r="E10" s="172">
        <v>262150</v>
      </c>
      <c r="F10" s="167">
        <v>29400</v>
      </c>
      <c r="G10" s="171">
        <v>0.13</v>
      </c>
      <c r="H10" s="165">
        <v>0</v>
      </c>
      <c r="I10" s="168">
        <v>0</v>
      </c>
      <c r="J10" s="171">
        <v>0</v>
      </c>
      <c r="K10" s="164">
        <v>2819950</v>
      </c>
      <c r="L10" s="112">
        <v>-41650</v>
      </c>
      <c r="M10" s="352">
        <v>-0.01</v>
      </c>
      <c r="N10" s="112">
        <v>2697450</v>
      </c>
      <c r="O10" s="173">
        <f t="shared" si="0"/>
        <v>0.9565595134665508</v>
      </c>
      <c r="P10" s="108">
        <f>Volume!K10</f>
        <v>77.85</v>
      </c>
      <c r="Q10" s="69">
        <f>Volume!J10</f>
        <v>77.1</v>
      </c>
      <c r="R10" s="237">
        <f t="shared" si="1"/>
        <v>21.741814499999997</v>
      </c>
      <c r="S10" s="103">
        <f t="shared" si="2"/>
        <v>20.797339499999996</v>
      </c>
      <c r="T10" s="109">
        <f t="shared" si="3"/>
        <v>2861600</v>
      </c>
      <c r="U10" s="103">
        <f t="shared" si="4"/>
        <v>-1.4554794520547945</v>
      </c>
      <c r="V10" s="103">
        <f t="shared" si="5"/>
        <v>19.720638</v>
      </c>
      <c r="W10" s="103">
        <f t="shared" si="6"/>
        <v>2.0211765</v>
      </c>
      <c r="X10" s="103">
        <f t="shared" si="7"/>
        <v>0</v>
      </c>
      <c r="Y10" s="103">
        <f t="shared" si="8"/>
        <v>22.277555999999997</v>
      </c>
      <c r="Z10" s="237">
        <f t="shared" si="9"/>
        <v>-0.5357415000000003</v>
      </c>
      <c r="AB10" s="77"/>
    </row>
    <row r="11" spans="1:28" s="58" customFormat="1" ht="15">
      <c r="A11" s="193" t="s">
        <v>174</v>
      </c>
      <c r="B11" s="164">
        <v>7403500</v>
      </c>
      <c r="C11" s="162">
        <v>144050</v>
      </c>
      <c r="D11" s="170">
        <v>0.02</v>
      </c>
      <c r="E11" s="164">
        <v>629800</v>
      </c>
      <c r="F11" s="112">
        <v>204350</v>
      </c>
      <c r="G11" s="170">
        <v>0.48</v>
      </c>
      <c r="H11" s="164">
        <v>16750</v>
      </c>
      <c r="I11" s="112">
        <v>13400</v>
      </c>
      <c r="J11" s="170">
        <v>4</v>
      </c>
      <c r="K11" s="164">
        <v>8050050</v>
      </c>
      <c r="L11" s="112">
        <v>361800</v>
      </c>
      <c r="M11" s="127">
        <v>0.05</v>
      </c>
      <c r="N11" s="112">
        <v>8016550</v>
      </c>
      <c r="O11" s="173">
        <f t="shared" si="0"/>
        <v>0.9958385351643778</v>
      </c>
      <c r="P11" s="108">
        <f>Volume!K11</f>
        <v>65.9</v>
      </c>
      <c r="Q11" s="69">
        <f>Volume!J11</f>
        <v>64.7</v>
      </c>
      <c r="R11" s="237">
        <f t="shared" si="1"/>
        <v>52.0838235</v>
      </c>
      <c r="S11" s="103">
        <f t="shared" si="2"/>
        <v>51.8670785</v>
      </c>
      <c r="T11" s="109">
        <f t="shared" si="3"/>
        <v>7688250</v>
      </c>
      <c r="U11" s="103">
        <f t="shared" si="4"/>
        <v>4.705882352941177</v>
      </c>
      <c r="V11" s="103">
        <f t="shared" si="5"/>
        <v>47.900645</v>
      </c>
      <c r="W11" s="103">
        <f t="shared" si="6"/>
        <v>4.074806</v>
      </c>
      <c r="X11" s="103">
        <f t="shared" si="7"/>
        <v>0.1083725</v>
      </c>
      <c r="Y11" s="103">
        <f t="shared" si="8"/>
        <v>50.66556750000001</v>
      </c>
      <c r="Z11" s="237">
        <f t="shared" si="9"/>
        <v>1.4182559999999924</v>
      </c>
      <c r="AA11" s="78"/>
      <c r="AB11" s="77"/>
    </row>
    <row r="12" spans="1:28" s="58" customFormat="1" ht="15">
      <c r="A12" s="193" t="s">
        <v>280</v>
      </c>
      <c r="B12" s="164">
        <v>1096200</v>
      </c>
      <c r="C12" s="162">
        <v>40800</v>
      </c>
      <c r="D12" s="170">
        <v>0.04</v>
      </c>
      <c r="E12" s="164">
        <v>0</v>
      </c>
      <c r="F12" s="112">
        <v>0</v>
      </c>
      <c r="G12" s="170">
        <v>0</v>
      </c>
      <c r="H12" s="164">
        <v>0</v>
      </c>
      <c r="I12" s="112">
        <v>0</v>
      </c>
      <c r="J12" s="170">
        <v>0</v>
      </c>
      <c r="K12" s="164">
        <v>1096200</v>
      </c>
      <c r="L12" s="112">
        <v>40800</v>
      </c>
      <c r="M12" s="127">
        <v>0.04</v>
      </c>
      <c r="N12" s="112">
        <v>1088400</v>
      </c>
      <c r="O12" s="173">
        <f t="shared" si="0"/>
        <v>0.9928845101258894</v>
      </c>
      <c r="P12" s="108">
        <f>Volume!K12</f>
        <v>386.45</v>
      </c>
      <c r="Q12" s="69">
        <f>Volume!J12</f>
        <v>387</v>
      </c>
      <c r="R12" s="237">
        <f t="shared" si="1"/>
        <v>42.42294</v>
      </c>
      <c r="S12" s="103">
        <f t="shared" si="2"/>
        <v>42.12108</v>
      </c>
      <c r="T12" s="109">
        <f t="shared" si="3"/>
        <v>1055400</v>
      </c>
      <c r="U12" s="103">
        <f t="shared" si="4"/>
        <v>3.8658328595793066</v>
      </c>
      <c r="V12" s="103">
        <f t="shared" si="5"/>
        <v>42.42294</v>
      </c>
      <c r="W12" s="103">
        <f t="shared" si="6"/>
        <v>0</v>
      </c>
      <c r="X12" s="103">
        <f t="shared" si="7"/>
        <v>0</v>
      </c>
      <c r="Y12" s="103">
        <f t="shared" si="8"/>
        <v>40.785933</v>
      </c>
      <c r="Z12" s="237">
        <f t="shared" si="9"/>
        <v>1.637006999999997</v>
      </c>
      <c r="AA12" s="78"/>
      <c r="AB12" s="77"/>
    </row>
    <row r="13" spans="1:28" s="7" customFormat="1" ht="15">
      <c r="A13" s="193" t="s">
        <v>75</v>
      </c>
      <c r="B13" s="164">
        <v>2612800</v>
      </c>
      <c r="C13" s="162">
        <v>-34500</v>
      </c>
      <c r="D13" s="170">
        <v>-0.01</v>
      </c>
      <c r="E13" s="164">
        <v>64400</v>
      </c>
      <c r="F13" s="112">
        <v>0</v>
      </c>
      <c r="G13" s="170">
        <v>0</v>
      </c>
      <c r="H13" s="164">
        <v>2300</v>
      </c>
      <c r="I13" s="112">
        <v>0</v>
      </c>
      <c r="J13" s="170">
        <v>0</v>
      </c>
      <c r="K13" s="164">
        <v>2679500</v>
      </c>
      <c r="L13" s="112">
        <v>-34500</v>
      </c>
      <c r="M13" s="127">
        <v>-0.01</v>
      </c>
      <c r="N13" s="112">
        <v>2647300</v>
      </c>
      <c r="O13" s="173">
        <f t="shared" si="0"/>
        <v>0.9879828326180258</v>
      </c>
      <c r="P13" s="108">
        <f>Volume!K13</f>
        <v>81</v>
      </c>
      <c r="Q13" s="69">
        <f>Volume!J13</f>
        <v>80.75</v>
      </c>
      <c r="R13" s="237">
        <f t="shared" si="1"/>
        <v>21.6369625</v>
      </c>
      <c r="S13" s="103">
        <f t="shared" si="2"/>
        <v>21.3769475</v>
      </c>
      <c r="T13" s="109">
        <f t="shared" si="3"/>
        <v>2714000</v>
      </c>
      <c r="U13" s="103">
        <f t="shared" si="4"/>
        <v>-1.2711864406779663</v>
      </c>
      <c r="V13" s="103">
        <f t="shared" si="5"/>
        <v>21.09836</v>
      </c>
      <c r="W13" s="103">
        <f t="shared" si="6"/>
        <v>0.52003</v>
      </c>
      <c r="X13" s="103">
        <f t="shared" si="7"/>
        <v>0.0185725</v>
      </c>
      <c r="Y13" s="103">
        <f t="shared" si="8"/>
        <v>21.9834</v>
      </c>
      <c r="Z13" s="237">
        <f t="shared" si="9"/>
        <v>-0.3464375000000004</v>
      </c>
      <c r="AB13" s="77"/>
    </row>
    <row r="14" spans="1:28" s="7" customFormat="1" ht="15">
      <c r="A14" s="193" t="s">
        <v>88</v>
      </c>
      <c r="B14" s="283">
        <v>22317000</v>
      </c>
      <c r="C14" s="163">
        <v>-795500</v>
      </c>
      <c r="D14" s="171">
        <v>-0.03</v>
      </c>
      <c r="E14" s="172">
        <v>2545600</v>
      </c>
      <c r="F14" s="167">
        <v>-90300</v>
      </c>
      <c r="G14" s="171">
        <v>-0.03</v>
      </c>
      <c r="H14" s="165">
        <v>258000</v>
      </c>
      <c r="I14" s="168">
        <v>0</v>
      </c>
      <c r="J14" s="171">
        <v>0</v>
      </c>
      <c r="K14" s="164">
        <v>25120600</v>
      </c>
      <c r="L14" s="112">
        <v>-885800</v>
      </c>
      <c r="M14" s="352">
        <v>-0.03</v>
      </c>
      <c r="N14" s="112">
        <v>24927100</v>
      </c>
      <c r="O14" s="173">
        <f t="shared" si="0"/>
        <v>0.9922971585073604</v>
      </c>
      <c r="P14" s="108">
        <f>Volume!K14</f>
        <v>45.75</v>
      </c>
      <c r="Q14" s="69">
        <f>Volume!J14</f>
        <v>45.15</v>
      </c>
      <c r="R14" s="237">
        <f t="shared" si="1"/>
        <v>113.419509</v>
      </c>
      <c r="S14" s="103">
        <f t="shared" si="2"/>
        <v>112.5458565</v>
      </c>
      <c r="T14" s="109">
        <f t="shared" si="3"/>
        <v>26006400</v>
      </c>
      <c r="U14" s="103">
        <f t="shared" si="4"/>
        <v>-3.4060846560846563</v>
      </c>
      <c r="V14" s="103">
        <f t="shared" si="5"/>
        <v>100.761255</v>
      </c>
      <c r="W14" s="103">
        <f t="shared" si="6"/>
        <v>11.493384</v>
      </c>
      <c r="X14" s="103">
        <f t="shared" si="7"/>
        <v>1.16487</v>
      </c>
      <c r="Y14" s="103">
        <f t="shared" si="8"/>
        <v>118.97928</v>
      </c>
      <c r="Z14" s="237">
        <f t="shared" si="9"/>
        <v>-5.559770999999998</v>
      </c>
      <c r="AB14" s="77"/>
    </row>
    <row r="15" spans="1:28" s="58" customFormat="1" ht="15">
      <c r="A15" s="193" t="s">
        <v>136</v>
      </c>
      <c r="B15" s="164">
        <v>24505300</v>
      </c>
      <c r="C15" s="162">
        <v>148025</v>
      </c>
      <c r="D15" s="170">
        <v>0.01</v>
      </c>
      <c r="E15" s="164">
        <v>5271600</v>
      </c>
      <c r="F15" s="112">
        <v>525250</v>
      </c>
      <c r="G15" s="170">
        <v>0.11</v>
      </c>
      <c r="H15" s="164">
        <v>797425</v>
      </c>
      <c r="I15" s="112">
        <v>133700</v>
      </c>
      <c r="J15" s="170">
        <v>0.2</v>
      </c>
      <c r="K15" s="164">
        <v>30574325</v>
      </c>
      <c r="L15" s="112">
        <v>806975</v>
      </c>
      <c r="M15" s="127">
        <v>0.03</v>
      </c>
      <c r="N15" s="112">
        <v>30072950</v>
      </c>
      <c r="O15" s="173">
        <f t="shared" si="0"/>
        <v>0.9836014368264876</v>
      </c>
      <c r="P15" s="108">
        <f>Volume!K15</f>
        <v>38.8</v>
      </c>
      <c r="Q15" s="69">
        <f>Volume!J15</f>
        <v>38.15</v>
      </c>
      <c r="R15" s="237">
        <f t="shared" si="1"/>
        <v>116.641049875</v>
      </c>
      <c r="S15" s="103">
        <f t="shared" si="2"/>
        <v>114.72830425</v>
      </c>
      <c r="T15" s="109">
        <f t="shared" si="3"/>
        <v>29767350</v>
      </c>
      <c r="U15" s="103">
        <f t="shared" si="4"/>
        <v>2.710940006416426</v>
      </c>
      <c r="V15" s="103">
        <f t="shared" si="5"/>
        <v>93.4877195</v>
      </c>
      <c r="W15" s="103">
        <f t="shared" si="6"/>
        <v>20.111154</v>
      </c>
      <c r="X15" s="103">
        <f t="shared" si="7"/>
        <v>3.042176375</v>
      </c>
      <c r="Y15" s="103">
        <f t="shared" si="8"/>
        <v>115.497318</v>
      </c>
      <c r="Z15" s="237">
        <f t="shared" si="9"/>
        <v>1.143731874999986</v>
      </c>
      <c r="AA15" s="78"/>
      <c r="AB15" s="77"/>
    </row>
    <row r="16" spans="1:28" s="58" customFormat="1" ht="15">
      <c r="A16" s="193" t="s">
        <v>157</v>
      </c>
      <c r="B16" s="164">
        <v>673400</v>
      </c>
      <c r="C16" s="162">
        <v>36750</v>
      </c>
      <c r="D16" s="170">
        <v>0.06</v>
      </c>
      <c r="E16" s="164">
        <v>0</v>
      </c>
      <c r="F16" s="112">
        <v>0</v>
      </c>
      <c r="G16" s="170">
        <v>0</v>
      </c>
      <c r="H16" s="164">
        <v>0</v>
      </c>
      <c r="I16" s="112">
        <v>0</v>
      </c>
      <c r="J16" s="170">
        <v>0</v>
      </c>
      <c r="K16" s="164">
        <v>673400</v>
      </c>
      <c r="L16" s="112">
        <v>36750</v>
      </c>
      <c r="M16" s="127">
        <v>0.06</v>
      </c>
      <c r="N16" s="112">
        <v>672700</v>
      </c>
      <c r="O16" s="173">
        <f t="shared" si="0"/>
        <v>0.998960498960499</v>
      </c>
      <c r="P16" s="108">
        <f>Volume!K16</f>
        <v>680</v>
      </c>
      <c r="Q16" s="69">
        <f>Volume!J16</f>
        <v>683.65</v>
      </c>
      <c r="R16" s="237">
        <f t="shared" si="1"/>
        <v>46.036991</v>
      </c>
      <c r="S16" s="103">
        <f t="shared" si="2"/>
        <v>45.9891355</v>
      </c>
      <c r="T16" s="109">
        <f t="shared" si="3"/>
        <v>636650</v>
      </c>
      <c r="U16" s="103">
        <f t="shared" si="4"/>
        <v>5.77240241891149</v>
      </c>
      <c r="V16" s="103">
        <f t="shared" si="5"/>
        <v>46.036991</v>
      </c>
      <c r="W16" s="103">
        <f t="shared" si="6"/>
        <v>0</v>
      </c>
      <c r="X16" s="103">
        <f t="shared" si="7"/>
        <v>0</v>
      </c>
      <c r="Y16" s="103">
        <f t="shared" si="8"/>
        <v>43.2922</v>
      </c>
      <c r="Z16" s="237">
        <f t="shared" si="9"/>
        <v>2.7447909999999993</v>
      </c>
      <c r="AA16" s="78"/>
      <c r="AB16" s="77"/>
    </row>
    <row r="17" spans="1:28" s="58" customFormat="1" ht="15">
      <c r="A17" s="193" t="s">
        <v>193</v>
      </c>
      <c r="B17" s="164">
        <v>884400</v>
      </c>
      <c r="C17" s="162">
        <v>-8900</v>
      </c>
      <c r="D17" s="170">
        <v>-0.01</v>
      </c>
      <c r="E17" s="164">
        <v>14800</v>
      </c>
      <c r="F17" s="112">
        <v>1700</v>
      </c>
      <c r="G17" s="170">
        <v>0.13</v>
      </c>
      <c r="H17" s="164">
        <v>100</v>
      </c>
      <c r="I17" s="112">
        <v>0</v>
      </c>
      <c r="J17" s="170">
        <v>0</v>
      </c>
      <c r="K17" s="164">
        <v>899300</v>
      </c>
      <c r="L17" s="112">
        <v>-7200</v>
      </c>
      <c r="M17" s="127">
        <v>-0.01</v>
      </c>
      <c r="N17" s="112">
        <v>873300</v>
      </c>
      <c r="O17" s="173">
        <f t="shared" si="0"/>
        <v>0.9710886244857111</v>
      </c>
      <c r="P17" s="108">
        <f>Volume!K17</f>
        <v>2566.85</v>
      </c>
      <c r="Q17" s="69">
        <f>Volume!J17</f>
        <v>2534.2</v>
      </c>
      <c r="R17" s="237">
        <f t="shared" si="1"/>
        <v>227.900606</v>
      </c>
      <c r="S17" s="103">
        <f t="shared" si="2"/>
        <v>221.311686</v>
      </c>
      <c r="T17" s="109">
        <f t="shared" si="3"/>
        <v>906500</v>
      </c>
      <c r="U17" s="103">
        <f t="shared" si="4"/>
        <v>-0.7942636514065085</v>
      </c>
      <c r="V17" s="103">
        <f t="shared" si="5"/>
        <v>224.124648</v>
      </c>
      <c r="W17" s="103">
        <f t="shared" si="6"/>
        <v>3.750616</v>
      </c>
      <c r="X17" s="103">
        <f t="shared" si="7"/>
        <v>0.025341999999999996</v>
      </c>
      <c r="Y17" s="103">
        <f t="shared" si="8"/>
        <v>232.6849525</v>
      </c>
      <c r="Z17" s="237">
        <f t="shared" si="9"/>
        <v>-4.784346499999998</v>
      </c>
      <c r="AA17" s="78"/>
      <c r="AB17" s="77"/>
    </row>
    <row r="18" spans="1:28" s="58" customFormat="1" ht="15">
      <c r="A18" s="193" t="s">
        <v>281</v>
      </c>
      <c r="B18" s="164">
        <v>7676000</v>
      </c>
      <c r="C18" s="162">
        <v>448400</v>
      </c>
      <c r="D18" s="170">
        <v>0.06</v>
      </c>
      <c r="E18" s="164">
        <v>385700</v>
      </c>
      <c r="F18" s="112">
        <v>100700</v>
      </c>
      <c r="G18" s="170">
        <v>0.35</v>
      </c>
      <c r="H18" s="164">
        <v>30400</v>
      </c>
      <c r="I18" s="112">
        <v>19000</v>
      </c>
      <c r="J18" s="170">
        <v>1.67</v>
      </c>
      <c r="K18" s="164">
        <v>8092100</v>
      </c>
      <c r="L18" s="112">
        <v>568100</v>
      </c>
      <c r="M18" s="127">
        <v>0.08</v>
      </c>
      <c r="N18" s="112">
        <v>8000900</v>
      </c>
      <c r="O18" s="173">
        <f t="shared" si="0"/>
        <v>0.9887297487673162</v>
      </c>
      <c r="P18" s="108">
        <f>Volume!K18</f>
        <v>167.9</v>
      </c>
      <c r="Q18" s="69">
        <f>Volume!J18</f>
        <v>158.75</v>
      </c>
      <c r="R18" s="237">
        <f t="shared" si="1"/>
        <v>128.4620875</v>
      </c>
      <c r="S18" s="103">
        <f t="shared" si="2"/>
        <v>127.0142875</v>
      </c>
      <c r="T18" s="109">
        <f t="shared" si="3"/>
        <v>7524000</v>
      </c>
      <c r="U18" s="103">
        <f t="shared" si="4"/>
        <v>7.55050505050505</v>
      </c>
      <c r="V18" s="103">
        <f t="shared" si="5"/>
        <v>121.8565</v>
      </c>
      <c r="W18" s="103">
        <f t="shared" si="6"/>
        <v>6.1229875</v>
      </c>
      <c r="X18" s="103">
        <f t="shared" si="7"/>
        <v>0.4826</v>
      </c>
      <c r="Y18" s="103">
        <f t="shared" si="8"/>
        <v>126.32796</v>
      </c>
      <c r="Z18" s="237">
        <f t="shared" si="9"/>
        <v>2.134127499999991</v>
      </c>
      <c r="AA18" s="78"/>
      <c r="AB18" s="77"/>
    </row>
    <row r="19" spans="1:28" s="8" customFormat="1" ht="15">
      <c r="A19" s="193" t="s">
        <v>282</v>
      </c>
      <c r="B19" s="164">
        <v>12916800</v>
      </c>
      <c r="C19" s="162">
        <v>134400</v>
      </c>
      <c r="D19" s="170">
        <v>0.01</v>
      </c>
      <c r="E19" s="164">
        <v>979200</v>
      </c>
      <c r="F19" s="112">
        <v>168000</v>
      </c>
      <c r="G19" s="170">
        <v>0.21</v>
      </c>
      <c r="H19" s="164">
        <v>153600</v>
      </c>
      <c r="I19" s="112">
        <v>43200</v>
      </c>
      <c r="J19" s="170">
        <v>0.39</v>
      </c>
      <c r="K19" s="164">
        <v>14049600</v>
      </c>
      <c r="L19" s="112">
        <v>345600</v>
      </c>
      <c r="M19" s="127">
        <v>0.03</v>
      </c>
      <c r="N19" s="112">
        <v>13867200</v>
      </c>
      <c r="O19" s="173">
        <f t="shared" si="0"/>
        <v>0.9870174239836009</v>
      </c>
      <c r="P19" s="108">
        <f>Volume!K19</f>
        <v>65.45</v>
      </c>
      <c r="Q19" s="69">
        <f>Volume!J19</f>
        <v>63.1</v>
      </c>
      <c r="R19" s="237">
        <f t="shared" si="1"/>
        <v>88.652976</v>
      </c>
      <c r="S19" s="103">
        <f t="shared" si="2"/>
        <v>87.502032</v>
      </c>
      <c r="T19" s="109">
        <f t="shared" si="3"/>
        <v>13704000</v>
      </c>
      <c r="U19" s="103">
        <f t="shared" si="4"/>
        <v>2.5218914185639227</v>
      </c>
      <c r="V19" s="103">
        <f t="shared" si="5"/>
        <v>81.505008</v>
      </c>
      <c r="W19" s="103">
        <f t="shared" si="6"/>
        <v>6.178752</v>
      </c>
      <c r="X19" s="103">
        <f t="shared" si="7"/>
        <v>0.969216</v>
      </c>
      <c r="Y19" s="103">
        <f t="shared" si="8"/>
        <v>89.69268</v>
      </c>
      <c r="Z19" s="237">
        <f t="shared" si="9"/>
        <v>-1.0397040000000004</v>
      </c>
      <c r="AA19"/>
      <c r="AB19" s="77"/>
    </row>
    <row r="20" spans="1:28" s="8" customFormat="1" ht="15">
      <c r="A20" s="193" t="s">
        <v>76</v>
      </c>
      <c r="B20" s="164">
        <v>5574800</v>
      </c>
      <c r="C20" s="162">
        <v>16800</v>
      </c>
      <c r="D20" s="170">
        <v>0</v>
      </c>
      <c r="E20" s="164">
        <v>32200</v>
      </c>
      <c r="F20" s="112">
        <v>4200</v>
      </c>
      <c r="G20" s="170">
        <v>0.15</v>
      </c>
      <c r="H20" s="164">
        <v>4200</v>
      </c>
      <c r="I20" s="112">
        <v>0</v>
      </c>
      <c r="J20" s="170">
        <v>0</v>
      </c>
      <c r="K20" s="164">
        <v>5611200</v>
      </c>
      <c r="L20" s="112">
        <v>21000</v>
      </c>
      <c r="M20" s="127">
        <v>0</v>
      </c>
      <c r="N20" s="112">
        <v>5598600</v>
      </c>
      <c r="O20" s="173">
        <f t="shared" si="0"/>
        <v>0.9977544910179641</v>
      </c>
      <c r="P20" s="108">
        <f>Volume!K20</f>
        <v>240.6</v>
      </c>
      <c r="Q20" s="69">
        <f>Volume!J20</f>
        <v>237.35</v>
      </c>
      <c r="R20" s="237">
        <f t="shared" si="1"/>
        <v>133.18183199999999</v>
      </c>
      <c r="S20" s="103">
        <f t="shared" si="2"/>
        <v>132.882771</v>
      </c>
      <c r="T20" s="109">
        <f t="shared" si="3"/>
        <v>5590200</v>
      </c>
      <c r="U20" s="103">
        <f t="shared" si="4"/>
        <v>0.3756574004507889</v>
      </c>
      <c r="V20" s="103">
        <f t="shared" si="5"/>
        <v>132.317878</v>
      </c>
      <c r="W20" s="103">
        <f t="shared" si="6"/>
        <v>0.764267</v>
      </c>
      <c r="X20" s="103">
        <f t="shared" si="7"/>
        <v>0.099687</v>
      </c>
      <c r="Y20" s="103">
        <f t="shared" si="8"/>
        <v>134.500212</v>
      </c>
      <c r="Z20" s="237">
        <f t="shared" si="9"/>
        <v>-1.318380000000019</v>
      </c>
      <c r="AA20"/>
      <c r="AB20" s="77"/>
    </row>
    <row r="21" spans="1:28" s="58" customFormat="1" ht="15">
      <c r="A21" s="193" t="s">
        <v>77</v>
      </c>
      <c r="B21" s="164">
        <v>5302900</v>
      </c>
      <c r="C21" s="162">
        <v>193800</v>
      </c>
      <c r="D21" s="170">
        <v>0.04</v>
      </c>
      <c r="E21" s="164">
        <v>231800</v>
      </c>
      <c r="F21" s="112">
        <v>39900</v>
      </c>
      <c r="G21" s="170">
        <v>0.21</v>
      </c>
      <c r="H21" s="164">
        <v>55100</v>
      </c>
      <c r="I21" s="112">
        <v>3800</v>
      </c>
      <c r="J21" s="170">
        <v>0.07</v>
      </c>
      <c r="K21" s="164">
        <v>5589800</v>
      </c>
      <c r="L21" s="112">
        <v>237500</v>
      </c>
      <c r="M21" s="127">
        <v>0.04</v>
      </c>
      <c r="N21" s="112">
        <v>5574600</v>
      </c>
      <c r="O21" s="173">
        <f t="shared" si="0"/>
        <v>0.9972807613868117</v>
      </c>
      <c r="P21" s="108">
        <f>Volume!K21</f>
        <v>193.3</v>
      </c>
      <c r="Q21" s="69">
        <f>Volume!J21</f>
        <v>188.6</v>
      </c>
      <c r="R21" s="237">
        <f t="shared" si="1"/>
        <v>105.423628</v>
      </c>
      <c r="S21" s="103">
        <f t="shared" si="2"/>
        <v>105.136956</v>
      </c>
      <c r="T21" s="109">
        <f t="shared" si="3"/>
        <v>5352300</v>
      </c>
      <c r="U21" s="103">
        <f t="shared" si="4"/>
        <v>4.437344692935747</v>
      </c>
      <c r="V21" s="103">
        <f t="shared" si="5"/>
        <v>100.012694</v>
      </c>
      <c r="W21" s="103">
        <f t="shared" si="6"/>
        <v>4.371748</v>
      </c>
      <c r="X21" s="103">
        <f t="shared" si="7"/>
        <v>1.039186</v>
      </c>
      <c r="Y21" s="103">
        <f t="shared" si="8"/>
        <v>103.45995900000001</v>
      </c>
      <c r="Z21" s="237">
        <f t="shared" si="9"/>
        <v>1.9636689999999817</v>
      </c>
      <c r="AA21"/>
      <c r="AB21" s="77"/>
    </row>
    <row r="22" spans="1:28" s="7" customFormat="1" ht="15">
      <c r="A22" s="193" t="s">
        <v>283</v>
      </c>
      <c r="B22" s="283">
        <v>1556100</v>
      </c>
      <c r="C22" s="163">
        <v>158550</v>
      </c>
      <c r="D22" s="171">
        <v>0.11</v>
      </c>
      <c r="E22" s="172">
        <v>6300</v>
      </c>
      <c r="F22" s="167">
        <v>0</v>
      </c>
      <c r="G22" s="171">
        <v>0</v>
      </c>
      <c r="H22" s="165">
        <v>0</v>
      </c>
      <c r="I22" s="168">
        <v>0</v>
      </c>
      <c r="J22" s="171">
        <v>0</v>
      </c>
      <c r="K22" s="164">
        <v>1562400</v>
      </c>
      <c r="L22" s="112">
        <v>158550</v>
      </c>
      <c r="M22" s="352">
        <v>0.11</v>
      </c>
      <c r="N22" s="112">
        <v>1554000</v>
      </c>
      <c r="O22" s="173">
        <f t="shared" si="0"/>
        <v>0.9946236559139785</v>
      </c>
      <c r="P22" s="108">
        <f>Volume!K22</f>
        <v>168.4</v>
      </c>
      <c r="Q22" s="69">
        <f>Volume!J22</f>
        <v>160.5</v>
      </c>
      <c r="R22" s="237">
        <f t="shared" si="1"/>
        <v>25.07652</v>
      </c>
      <c r="S22" s="103">
        <f t="shared" si="2"/>
        <v>24.9417</v>
      </c>
      <c r="T22" s="109">
        <f t="shared" si="3"/>
        <v>1403850</v>
      </c>
      <c r="U22" s="103">
        <f t="shared" si="4"/>
        <v>11.293941660433807</v>
      </c>
      <c r="V22" s="103">
        <f t="shared" si="5"/>
        <v>24.975405</v>
      </c>
      <c r="W22" s="103">
        <f t="shared" si="6"/>
        <v>0.101115</v>
      </c>
      <c r="X22" s="103">
        <f t="shared" si="7"/>
        <v>0</v>
      </c>
      <c r="Y22" s="103">
        <f t="shared" si="8"/>
        <v>23.640834</v>
      </c>
      <c r="Z22" s="237">
        <f t="shared" si="9"/>
        <v>1.435685999999997</v>
      </c>
      <c r="AB22" s="77"/>
    </row>
    <row r="23" spans="1:28" s="7" customFormat="1" ht="15">
      <c r="A23" s="193" t="s">
        <v>34</v>
      </c>
      <c r="B23" s="283">
        <v>572825</v>
      </c>
      <c r="C23" s="163">
        <v>-7700</v>
      </c>
      <c r="D23" s="171">
        <v>-0.01</v>
      </c>
      <c r="E23" s="172">
        <v>275</v>
      </c>
      <c r="F23" s="167">
        <v>0</v>
      </c>
      <c r="G23" s="171">
        <v>0</v>
      </c>
      <c r="H23" s="165">
        <v>0</v>
      </c>
      <c r="I23" s="168">
        <v>0</v>
      </c>
      <c r="J23" s="171">
        <v>0</v>
      </c>
      <c r="K23" s="164">
        <v>573100</v>
      </c>
      <c r="L23" s="112">
        <v>-7700</v>
      </c>
      <c r="M23" s="352">
        <v>-0.01</v>
      </c>
      <c r="N23" s="112">
        <v>572550</v>
      </c>
      <c r="O23" s="173">
        <f t="shared" si="0"/>
        <v>0.9990403071017274</v>
      </c>
      <c r="P23" s="108">
        <f>Volume!K23</f>
        <v>1694.25</v>
      </c>
      <c r="Q23" s="69">
        <f>Volume!J23</f>
        <v>1674.95</v>
      </c>
      <c r="R23" s="237">
        <f t="shared" si="1"/>
        <v>95.9913845</v>
      </c>
      <c r="S23" s="103">
        <f t="shared" si="2"/>
        <v>95.89926225</v>
      </c>
      <c r="T23" s="109">
        <f t="shared" si="3"/>
        <v>580800</v>
      </c>
      <c r="U23" s="103">
        <f t="shared" si="4"/>
        <v>-1.3257575757575757</v>
      </c>
      <c r="V23" s="103">
        <f t="shared" si="5"/>
        <v>95.945323375</v>
      </c>
      <c r="W23" s="103">
        <f t="shared" si="6"/>
        <v>0.046061125</v>
      </c>
      <c r="X23" s="103">
        <f t="shared" si="7"/>
        <v>0</v>
      </c>
      <c r="Y23" s="103">
        <f t="shared" si="8"/>
        <v>98.40204</v>
      </c>
      <c r="Z23" s="237">
        <f t="shared" si="9"/>
        <v>-2.4106555000000043</v>
      </c>
      <c r="AB23" s="77"/>
    </row>
    <row r="24" spans="1:28" s="58" customFormat="1" ht="15">
      <c r="A24" s="193" t="s">
        <v>284</v>
      </c>
      <c r="B24" s="164">
        <v>564500</v>
      </c>
      <c r="C24" s="162">
        <v>-8000</v>
      </c>
      <c r="D24" s="170">
        <v>-0.01</v>
      </c>
      <c r="E24" s="164">
        <v>1000</v>
      </c>
      <c r="F24" s="112">
        <v>0</v>
      </c>
      <c r="G24" s="170">
        <v>0</v>
      </c>
      <c r="H24" s="164">
        <v>0</v>
      </c>
      <c r="I24" s="112">
        <v>0</v>
      </c>
      <c r="J24" s="170">
        <v>0</v>
      </c>
      <c r="K24" s="164">
        <v>565500</v>
      </c>
      <c r="L24" s="112">
        <v>-8000</v>
      </c>
      <c r="M24" s="127">
        <v>-0.01</v>
      </c>
      <c r="N24" s="112">
        <v>560500</v>
      </c>
      <c r="O24" s="173">
        <f t="shared" si="0"/>
        <v>0.9911582670203359</v>
      </c>
      <c r="P24" s="108">
        <f>Volume!K24</f>
        <v>982.8</v>
      </c>
      <c r="Q24" s="69">
        <f>Volume!J24</f>
        <v>965.55</v>
      </c>
      <c r="R24" s="237">
        <f t="shared" si="1"/>
        <v>54.6018525</v>
      </c>
      <c r="S24" s="103">
        <f t="shared" si="2"/>
        <v>54.1190775</v>
      </c>
      <c r="T24" s="109">
        <f t="shared" si="3"/>
        <v>573500</v>
      </c>
      <c r="U24" s="103">
        <f t="shared" si="4"/>
        <v>-1.3949433304272014</v>
      </c>
      <c r="V24" s="103">
        <f t="shared" si="5"/>
        <v>54.5052975</v>
      </c>
      <c r="W24" s="103">
        <f t="shared" si="6"/>
        <v>0.096555</v>
      </c>
      <c r="X24" s="103">
        <f t="shared" si="7"/>
        <v>0</v>
      </c>
      <c r="Y24" s="103">
        <f t="shared" si="8"/>
        <v>56.36358</v>
      </c>
      <c r="Z24" s="237">
        <f t="shared" si="9"/>
        <v>-1.7617274999999992</v>
      </c>
      <c r="AA24" s="78"/>
      <c r="AB24" s="77"/>
    </row>
    <row r="25" spans="1:28" s="58" customFormat="1" ht="15">
      <c r="A25" s="193" t="s">
        <v>137</v>
      </c>
      <c r="B25" s="164">
        <v>4491000</v>
      </c>
      <c r="C25" s="162">
        <v>-22000</v>
      </c>
      <c r="D25" s="170">
        <v>0</v>
      </c>
      <c r="E25" s="164">
        <v>32000</v>
      </c>
      <c r="F25" s="112">
        <v>3000</v>
      </c>
      <c r="G25" s="170">
        <v>0.1</v>
      </c>
      <c r="H25" s="164">
        <v>4000</v>
      </c>
      <c r="I25" s="112">
        <v>0</v>
      </c>
      <c r="J25" s="170">
        <v>0</v>
      </c>
      <c r="K25" s="164">
        <v>4527000</v>
      </c>
      <c r="L25" s="112">
        <v>-19000</v>
      </c>
      <c r="M25" s="127">
        <v>0</v>
      </c>
      <c r="N25" s="112">
        <v>4515000</v>
      </c>
      <c r="O25" s="173">
        <f t="shared" si="0"/>
        <v>0.9973492379058979</v>
      </c>
      <c r="P25" s="108">
        <f>Volume!K25</f>
        <v>337.7</v>
      </c>
      <c r="Q25" s="69">
        <f>Volume!J25</f>
        <v>337.5</v>
      </c>
      <c r="R25" s="237">
        <f t="shared" si="1"/>
        <v>152.78625</v>
      </c>
      <c r="S25" s="103">
        <f t="shared" si="2"/>
        <v>152.38125</v>
      </c>
      <c r="T25" s="109">
        <f t="shared" si="3"/>
        <v>4546000</v>
      </c>
      <c r="U25" s="103">
        <f t="shared" si="4"/>
        <v>-0.4179498460184778</v>
      </c>
      <c r="V25" s="103">
        <f t="shared" si="5"/>
        <v>151.57125</v>
      </c>
      <c r="W25" s="103">
        <f t="shared" si="6"/>
        <v>1.08</v>
      </c>
      <c r="X25" s="103">
        <f t="shared" si="7"/>
        <v>0.135</v>
      </c>
      <c r="Y25" s="103">
        <f t="shared" si="8"/>
        <v>153.51842</v>
      </c>
      <c r="Z25" s="237">
        <f t="shared" si="9"/>
        <v>-0.7321699999999964</v>
      </c>
      <c r="AA25" s="78"/>
      <c r="AB25" s="77"/>
    </row>
    <row r="26" spans="1:28" s="7" customFormat="1" ht="15">
      <c r="A26" s="193" t="s">
        <v>232</v>
      </c>
      <c r="B26" s="164">
        <v>8552000</v>
      </c>
      <c r="C26" s="162">
        <v>-90500</v>
      </c>
      <c r="D26" s="170">
        <v>-0.01</v>
      </c>
      <c r="E26" s="164">
        <v>280500</v>
      </c>
      <c r="F26" s="112">
        <v>10500</v>
      </c>
      <c r="G26" s="170">
        <v>0.04</v>
      </c>
      <c r="H26" s="164">
        <v>56000</v>
      </c>
      <c r="I26" s="112">
        <v>-1000</v>
      </c>
      <c r="J26" s="170">
        <v>-0.02</v>
      </c>
      <c r="K26" s="164">
        <v>8888500</v>
      </c>
      <c r="L26" s="112">
        <v>-81000</v>
      </c>
      <c r="M26" s="127">
        <v>-0.01</v>
      </c>
      <c r="N26" s="112">
        <v>8787500</v>
      </c>
      <c r="O26" s="173">
        <f t="shared" si="0"/>
        <v>0.9886370028688755</v>
      </c>
      <c r="P26" s="108">
        <f>Volume!K26</f>
        <v>822.35</v>
      </c>
      <c r="Q26" s="69">
        <f>Volume!J26</f>
        <v>815.15</v>
      </c>
      <c r="R26" s="237">
        <f t="shared" si="1"/>
        <v>724.5460775</v>
      </c>
      <c r="S26" s="103">
        <f t="shared" si="2"/>
        <v>716.3130625</v>
      </c>
      <c r="T26" s="109">
        <f t="shared" si="3"/>
        <v>8969500</v>
      </c>
      <c r="U26" s="103">
        <f t="shared" si="4"/>
        <v>-0.9030603712581526</v>
      </c>
      <c r="V26" s="103">
        <f t="shared" si="5"/>
        <v>697.11628</v>
      </c>
      <c r="W26" s="103">
        <f t="shared" si="6"/>
        <v>22.8649575</v>
      </c>
      <c r="X26" s="103">
        <f t="shared" si="7"/>
        <v>4.56484</v>
      </c>
      <c r="Y26" s="103">
        <f t="shared" si="8"/>
        <v>737.6068325</v>
      </c>
      <c r="Z26" s="237">
        <f t="shared" si="9"/>
        <v>-13.060754999999972</v>
      </c>
      <c r="AB26" s="77"/>
    </row>
    <row r="27" spans="1:28" s="7" customFormat="1" ht="15">
      <c r="A27" s="193" t="s">
        <v>1</v>
      </c>
      <c r="B27" s="283">
        <v>1169250</v>
      </c>
      <c r="C27" s="163">
        <v>74700</v>
      </c>
      <c r="D27" s="171">
        <v>0.07</v>
      </c>
      <c r="E27" s="172">
        <v>13950</v>
      </c>
      <c r="F27" s="167">
        <v>1950</v>
      </c>
      <c r="G27" s="171">
        <v>0.16</v>
      </c>
      <c r="H27" s="165">
        <v>1350</v>
      </c>
      <c r="I27" s="168">
        <v>150</v>
      </c>
      <c r="J27" s="171">
        <v>0.13</v>
      </c>
      <c r="K27" s="164">
        <v>1184550</v>
      </c>
      <c r="L27" s="112">
        <v>76800</v>
      </c>
      <c r="M27" s="352">
        <v>0.07</v>
      </c>
      <c r="N27" s="112">
        <v>1152300</v>
      </c>
      <c r="O27" s="173">
        <f t="shared" si="0"/>
        <v>0.9727744713182221</v>
      </c>
      <c r="P27" s="108">
        <f>Volume!K27</f>
        <v>2491.5</v>
      </c>
      <c r="Q27" s="69">
        <f>Volume!J27</f>
        <v>2472.1</v>
      </c>
      <c r="R27" s="237">
        <f t="shared" si="1"/>
        <v>292.8326055</v>
      </c>
      <c r="S27" s="103">
        <f t="shared" si="2"/>
        <v>284.860083</v>
      </c>
      <c r="T27" s="109">
        <f t="shared" si="3"/>
        <v>1107750</v>
      </c>
      <c r="U27" s="103">
        <f t="shared" si="4"/>
        <v>6.9329722410291135</v>
      </c>
      <c r="V27" s="103">
        <f t="shared" si="5"/>
        <v>289.0502925</v>
      </c>
      <c r="W27" s="103">
        <f t="shared" si="6"/>
        <v>3.4485795</v>
      </c>
      <c r="X27" s="103">
        <f t="shared" si="7"/>
        <v>0.3337335</v>
      </c>
      <c r="Y27" s="103">
        <f t="shared" si="8"/>
        <v>275.9959125</v>
      </c>
      <c r="Z27" s="237">
        <f t="shared" si="9"/>
        <v>16.836693000000025</v>
      </c>
      <c r="AB27" s="77"/>
    </row>
    <row r="28" spans="1:28" s="7" customFormat="1" ht="15">
      <c r="A28" s="193" t="s">
        <v>158</v>
      </c>
      <c r="B28" s="283">
        <v>1658700</v>
      </c>
      <c r="C28" s="163">
        <v>-53200</v>
      </c>
      <c r="D28" s="171">
        <v>-0.03</v>
      </c>
      <c r="E28" s="172">
        <v>96900</v>
      </c>
      <c r="F28" s="167">
        <v>5700</v>
      </c>
      <c r="G28" s="171">
        <v>0.06</v>
      </c>
      <c r="H28" s="165">
        <v>5700</v>
      </c>
      <c r="I28" s="168">
        <v>0</v>
      </c>
      <c r="J28" s="171">
        <v>0</v>
      </c>
      <c r="K28" s="164">
        <v>1761300</v>
      </c>
      <c r="L28" s="112">
        <v>-47500</v>
      </c>
      <c r="M28" s="352">
        <v>-0.03</v>
      </c>
      <c r="N28" s="112">
        <v>1753700</v>
      </c>
      <c r="O28" s="173">
        <f t="shared" si="0"/>
        <v>0.9956850053937433</v>
      </c>
      <c r="P28" s="108">
        <f>Volume!K28</f>
        <v>116.75</v>
      </c>
      <c r="Q28" s="69">
        <f>Volume!J28</f>
        <v>115.55</v>
      </c>
      <c r="R28" s="237">
        <f t="shared" si="1"/>
        <v>20.3518215</v>
      </c>
      <c r="S28" s="103">
        <f t="shared" si="2"/>
        <v>20.2640035</v>
      </c>
      <c r="T28" s="109">
        <f t="shared" si="3"/>
        <v>1808800</v>
      </c>
      <c r="U28" s="103">
        <f t="shared" si="4"/>
        <v>-2.6260504201680672</v>
      </c>
      <c r="V28" s="103">
        <f t="shared" si="5"/>
        <v>19.1662785</v>
      </c>
      <c r="W28" s="103">
        <f t="shared" si="6"/>
        <v>1.1196795</v>
      </c>
      <c r="X28" s="103">
        <f t="shared" si="7"/>
        <v>0.0658635</v>
      </c>
      <c r="Y28" s="103">
        <f t="shared" si="8"/>
        <v>21.11774</v>
      </c>
      <c r="Z28" s="237">
        <f t="shared" si="9"/>
        <v>-0.7659185000000015</v>
      </c>
      <c r="AB28" s="77"/>
    </row>
    <row r="29" spans="1:28" s="58" customFormat="1" ht="15">
      <c r="A29" s="193" t="s">
        <v>285</v>
      </c>
      <c r="B29" s="164">
        <v>570000</v>
      </c>
      <c r="C29" s="162">
        <v>34800</v>
      </c>
      <c r="D29" s="170">
        <v>0.07</v>
      </c>
      <c r="E29" s="164">
        <v>0</v>
      </c>
      <c r="F29" s="112">
        <v>0</v>
      </c>
      <c r="G29" s="170">
        <v>0</v>
      </c>
      <c r="H29" s="164">
        <v>0</v>
      </c>
      <c r="I29" s="112">
        <v>0</v>
      </c>
      <c r="J29" s="170">
        <v>0</v>
      </c>
      <c r="K29" s="164">
        <v>570000</v>
      </c>
      <c r="L29" s="112">
        <v>34800</v>
      </c>
      <c r="M29" s="127">
        <v>0.07</v>
      </c>
      <c r="N29" s="112">
        <v>569400</v>
      </c>
      <c r="O29" s="173">
        <f t="shared" si="0"/>
        <v>0.9989473684210526</v>
      </c>
      <c r="P29" s="108">
        <f>Volume!K29</f>
        <v>546.65</v>
      </c>
      <c r="Q29" s="69">
        <f>Volume!J29</f>
        <v>546.6</v>
      </c>
      <c r="R29" s="237">
        <f t="shared" si="1"/>
        <v>31.1562</v>
      </c>
      <c r="S29" s="103">
        <f t="shared" si="2"/>
        <v>31.123404</v>
      </c>
      <c r="T29" s="109">
        <f t="shared" si="3"/>
        <v>535200</v>
      </c>
      <c r="U29" s="103">
        <f t="shared" si="4"/>
        <v>6.502242152466367</v>
      </c>
      <c r="V29" s="103">
        <f t="shared" si="5"/>
        <v>31.1562</v>
      </c>
      <c r="W29" s="103">
        <f t="shared" si="6"/>
        <v>0</v>
      </c>
      <c r="X29" s="103">
        <f t="shared" si="7"/>
        <v>0</v>
      </c>
      <c r="Y29" s="103">
        <f t="shared" si="8"/>
        <v>29.256708</v>
      </c>
      <c r="Z29" s="237">
        <f t="shared" si="9"/>
        <v>1.8994919999999986</v>
      </c>
      <c r="AA29" s="78"/>
      <c r="AB29" s="77"/>
    </row>
    <row r="30" spans="1:28" s="7" customFormat="1" ht="15">
      <c r="A30" s="193" t="s">
        <v>159</v>
      </c>
      <c r="B30" s="164">
        <v>3285000</v>
      </c>
      <c r="C30" s="162">
        <v>274500</v>
      </c>
      <c r="D30" s="170">
        <v>0.09</v>
      </c>
      <c r="E30" s="164">
        <v>486000</v>
      </c>
      <c r="F30" s="112">
        <v>18000</v>
      </c>
      <c r="G30" s="170">
        <v>0.04</v>
      </c>
      <c r="H30" s="164">
        <v>45000</v>
      </c>
      <c r="I30" s="112">
        <v>18000</v>
      </c>
      <c r="J30" s="170">
        <v>0.67</v>
      </c>
      <c r="K30" s="164">
        <v>3816000</v>
      </c>
      <c r="L30" s="112">
        <v>310500</v>
      </c>
      <c r="M30" s="127">
        <v>0.09</v>
      </c>
      <c r="N30" s="112">
        <v>3568500</v>
      </c>
      <c r="O30" s="173">
        <f t="shared" si="0"/>
        <v>0.9351415094339622</v>
      </c>
      <c r="P30" s="108">
        <f>Volume!K30</f>
        <v>49.55</v>
      </c>
      <c r="Q30" s="69">
        <f>Volume!J30</f>
        <v>49.25</v>
      </c>
      <c r="R30" s="237">
        <f t="shared" si="1"/>
        <v>18.7938</v>
      </c>
      <c r="S30" s="103">
        <f t="shared" si="2"/>
        <v>17.5748625</v>
      </c>
      <c r="T30" s="109">
        <f t="shared" si="3"/>
        <v>3505500</v>
      </c>
      <c r="U30" s="103">
        <f t="shared" si="4"/>
        <v>8.857509627727858</v>
      </c>
      <c r="V30" s="103">
        <f t="shared" si="5"/>
        <v>16.178625</v>
      </c>
      <c r="W30" s="103">
        <f t="shared" si="6"/>
        <v>2.39355</v>
      </c>
      <c r="X30" s="103">
        <f t="shared" si="7"/>
        <v>0.221625</v>
      </c>
      <c r="Y30" s="103">
        <f t="shared" si="8"/>
        <v>17.3697525</v>
      </c>
      <c r="Z30" s="237">
        <f t="shared" si="9"/>
        <v>1.4240475000000004</v>
      </c>
      <c r="AB30" s="77"/>
    </row>
    <row r="31" spans="1:28" s="7" customFormat="1" ht="15">
      <c r="A31" s="193" t="s">
        <v>2</v>
      </c>
      <c r="B31" s="283">
        <v>1871100</v>
      </c>
      <c r="C31" s="163">
        <v>-67100</v>
      </c>
      <c r="D31" s="171">
        <v>-0.03</v>
      </c>
      <c r="E31" s="172">
        <v>25300</v>
      </c>
      <c r="F31" s="167">
        <v>0</v>
      </c>
      <c r="G31" s="171">
        <v>0</v>
      </c>
      <c r="H31" s="165">
        <v>0</v>
      </c>
      <c r="I31" s="168">
        <v>0</v>
      </c>
      <c r="J31" s="171">
        <v>0</v>
      </c>
      <c r="K31" s="164">
        <v>1896400</v>
      </c>
      <c r="L31" s="112">
        <v>-67100</v>
      </c>
      <c r="M31" s="352">
        <v>-0.03</v>
      </c>
      <c r="N31" s="112">
        <v>1896400</v>
      </c>
      <c r="O31" s="173">
        <f t="shared" si="0"/>
        <v>1</v>
      </c>
      <c r="P31" s="108">
        <f>Volume!K31</f>
        <v>349.65</v>
      </c>
      <c r="Q31" s="69">
        <f>Volume!J31</f>
        <v>342.95</v>
      </c>
      <c r="R31" s="237">
        <f t="shared" si="1"/>
        <v>65.037038</v>
      </c>
      <c r="S31" s="103">
        <f t="shared" si="2"/>
        <v>65.037038</v>
      </c>
      <c r="T31" s="109">
        <f t="shared" si="3"/>
        <v>1963500</v>
      </c>
      <c r="U31" s="103">
        <f t="shared" si="4"/>
        <v>-3.4173669467787113</v>
      </c>
      <c r="V31" s="103">
        <f t="shared" si="5"/>
        <v>64.1693745</v>
      </c>
      <c r="W31" s="103">
        <f t="shared" si="6"/>
        <v>0.8676635</v>
      </c>
      <c r="X31" s="103">
        <f t="shared" si="7"/>
        <v>0</v>
      </c>
      <c r="Y31" s="103">
        <f t="shared" si="8"/>
        <v>68.6537775</v>
      </c>
      <c r="Z31" s="237">
        <f t="shared" si="9"/>
        <v>-3.6167395000000084</v>
      </c>
      <c r="AB31" s="77"/>
    </row>
    <row r="32" spans="1:28" s="7" customFormat="1" ht="15">
      <c r="A32" s="193" t="s">
        <v>391</v>
      </c>
      <c r="B32" s="283">
        <v>6230000</v>
      </c>
      <c r="C32" s="163">
        <v>-160000</v>
      </c>
      <c r="D32" s="171">
        <v>-0.03</v>
      </c>
      <c r="E32" s="172">
        <v>280000</v>
      </c>
      <c r="F32" s="167">
        <v>7500</v>
      </c>
      <c r="G32" s="171">
        <v>0.03</v>
      </c>
      <c r="H32" s="165">
        <v>12500</v>
      </c>
      <c r="I32" s="168">
        <v>5000</v>
      </c>
      <c r="J32" s="171">
        <v>0.67</v>
      </c>
      <c r="K32" s="164">
        <v>6522500</v>
      </c>
      <c r="L32" s="112">
        <v>-147500</v>
      </c>
      <c r="M32" s="352">
        <v>-0.02</v>
      </c>
      <c r="N32" s="112">
        <v>6495000</v>
      </c>
      <c r="O32" s="173">
        <f t="shared" si="0"/>
        <v>0.995783825220391</v>
      </c>
      <c r="P32" s="108">
        <f>Volume!K32</f>
        <v>129.65</v>
      </c>
      <c r="Q32" s="69">
        <f>Volume!J32</f>
        <v>130.2</v>
      </c>
      <c r="R32" s="237">
        <f t="shared" si="1"/>
        <v>84.92294999999999</v>
      </c>
      <c r="S32" s="103">
        <f t="shared" si="2"/>
        <v>84.5649</v>
      </c>
      <c r="T32" s="109">
        <f t="shared" si="3"/>
        <v>6670000</v>
      </c>
      <c r="U32" s="103">
        <f t="shared" si="4"/>
        <v>-2.2113943028485754</v>
      </c>
      <c r="V32" s="103">
        <f t="shared" si="5"/>
        <v>81.11459999999998</v>
      </c>
      <c r="W32" s="103">
        <f t="shared" si="6"/>
        <v>3.6456</v>
      </c>
      <c r="X32" s="103">
        <f t="shared" si="7"/>
        <v>0.16274999999999998</v>
      </c>
      <c r="Y32" s="103">
        <f t="shared" si="8"/>
        <v>86.47655</v>
      </c>
      <c r="Z32" s="237">
        <f t="shared" si="9"/>
        <v>-1.5536000000000172</v>
      </c>
      <c r="AB32" s="77"/>
    </row>
    <row r="33" spans="1:28" s="7" customFormat="1" ht="15">
      <c r="A33" s="193" t="s">
        <v>78</v>
      </c>
      <c r="B33" s="164">
        <v>2582400</v>
      </c>
      <c r="C33" s="162">
        <v>44800</v>
      </c>
      <c r="D33" s="170">
        <v>0.02</v>
      </c>
      <c r="E33" s="164">
        <v>6400</v>
      </c>
      <c r="F33" s="112">
        <v>0</v>
      </c>
      <c r="G33" s="170">
        <v>0</v>
      </c>
      <c r="H33" s="164">
        <v>4800</v>
      </c>
      <c r="I33" s="112">
        <v>0</v>
      </c>
      <c r="J33" s="170">
        <v>0</v>
      </c>
      <c r="K33" s="164">
        <v>2593600</v>
      </c>
      <c r="L33" s="112">
        <v>44800</v>
      </c>
      <c r="M33" s="127">
        <v>0.02</v>
      </c>
      <c r="N33" s="112">
        <v>2536000</v>
      </c>
      <c r="O33" s="173">
        <f t="shared" si="0"/>
        <v>0.9777914867365823</v>
      </c>
      <c r="P33" s="108">
        <f>Volume!K33</f>
        <v>219.6</v>
      </c>
      <c r="Q33" s="69">
        <f>Volume!J33</f>
        <v>216.5</v>
      </c>
      <c r="R33" s="237">
        <f t="shared" si="1"/>
        <v>56.15144</v>
      </c>
      <c r="S33" s="103">
        <f t="shared" si="2"/>
        <v>54.9044</v>
      </c>
      <c r="T33" s="109">
        <f t="shared" si="3"/>
        <v>2548800</v>
      </c>
      <c r="U33" s="103">
        <f t="shared" si="4"/>
        <v>1.7576898932831135</v>
      </c>
      <c r="V33" s="103">
        <f t="shared" si="5"/>
        <v>55.90896</v>
      </c>
      <c r="W33" s="103">
        <f t="shared" si="6"/>
        <v>0.13856</v>
      </c>
      <c r="X33" s="103">
        <f t="shared" si="7"/>
        <v>0.10392</v>
      </c>
      <c r="Y33" s="103">
        <f t="shared" si="8"/>
        <v>55.971648</v>
      </c>
      <c r="Z33" s="237">
        <f t="shared" si="9"/>
        <v>0.17979199999999906</v>
      </c>
      <c r="AB33" s="77"/>
    </row>
    <row r="34" spans="1:28" s="7" customFormat="1" ht="15">
      <c r="A34" s="193" t="s">
        <v>138</v>
      </c>
      <c r="B34" s="164">
        <v>6479125</v>
      </c>
      <c r="C34" s="162">
        <v>502775</v>
      </c>
      <c r="D34" s="170">
        <v>0.08</v>
      </c>
      <c r="E34" s="164">
        <v>60775</v>
      </c>
      <c r="F34" s="112">
        <v>19125</v>
      </c>
      <c r="G34" s="170">
        <v>0.46</v>
      </c>
      <c r="H34" s="164">
        <v>8500</v>
      </c>
      <c r="I34" s="112">
        <v>0</v>
      </c>
      <c r="J34" s="170">
        <v>0</v>
      </c>
      <c r="K34" s="164">
        <v>6548400</v>
      </c>
      <c r="L34" s="112">
        <v>521900</v>
      </c>
      <c r="M34" s="127">
        <v>0.09</v>
      </c>
      <c r="N34" s="112">
        <v>6538625</v>
      </c>
      <c r="O34" s="173">
        <f t="shared" si="0"/>
        <v>0.9985072689511942</v>
      </c>
      <c r="P34" s="108">
        <f>Volume!K34</f>
        <v>582.15</v>
      </c>
      <c r="Q34" s="69">
        <f>Volume!J34</f>
        <v>566</v>
      </c>
      <c r="R34" s="237">
        <f t="shared" si="1"/>
        <v>370.63944</v>
      </c>
      <c r="S34" s="103">
        <f t="shared" si="2"/>
        <v>370.086175</v>
      </c>
      <c r="T34" s="109">
        <f t="shared" si="3"/>
        <v>6026500</v>
      </c>
      <c r="U34" s="103">
        <f t="shared" si="4"/>
        <v>8.660084626234132</v>
      </c>
      <c r="V34" s="103">
        <f t="shared" si="5"/>
        <v>366.718475</v>
      </c>
      <c r="W34" s="103">
        <f t="shared" si="6"/>
        <v>3.439865</v>
      </c>
      <c r="X34" s="103">
        <f t="shared" si="7"/>
        <v>0.4811</v>
      </c>
      <c r="Y34" s="103">
        <f t="shared" si="8"/>
        <v>350.8326975</v>
      </c>
      <c r="Z34" s="237">
        <f t="shared" si="9"/>
        <v>19.806742499999984</v>
      </c>
      <c r="AB34" s="77"/>
    </row>
    <row r="35" spans="1:28" s="7" customFormat="1" ht="15">
      <c r="A35" s="193" t="s">
        <v>160</v>
      </c>
      <c r="B35" s="283">
        <v>2674650</v>
      </c>
      <c r="C35" s="163">
        <v>-54450</v>
      </c>
      <c r="D35" s="171">
        <v>-0.02</v>
      </c>
      <c r="E35" s="172">
        <v>15400</v>
      </c>
      <c r="F35" s="167">
        <v>1100</v>
      </c>
      <c r="G35" s="171">
        <v>0.08</v>
      </c>
      <c r="H35" s="165">
        <v>0</v>
      </c>
      <c r="I35" s="168">
        <v>0</v>
      </c>
      <c r="J35" s="171">
        <v>0</v>
      </c>
      <c r="K35" s="164">
        <v>2690050</v>
      </c>
      <c r="L35" s="112">
        <v>-53350</v>
      </c>
      <c r="M35" s="352">
        <v>-0.02</v>
      </c>
      <c r="N35" s="112">
        <v>2686200</v>
      </c>
      <c r="O35" s="173">
        <f t="shared" si="0"/>
        <v>0.9985687998364343</v>
      </c>
      <c r="P35" s="108">
        <f>Volume!K35</f>
        <v>374.95</v>
      </c>
      <c r="Q35" s="69">
        <f>Volume!J35</f>
        <v>361.4</v>
      </c>
      <c r="R35" s="237">
        <f t="shared" si="1"/>
        <v>97.21840699999998</v>
      </c>
      <c r="S35" s="103">
        <f t="shared" si="2"/>
        <v>97.07926799999998</v>
      </c>
      <c r="T35" s="109">
        <f t="shared" si="3"/>
        <v>2743400</v>
      </c>
      <c r="U35" s="103">
        <f t="shared" si="4"/>
        <v>-1.9446672012830795</v>
      </c>
      <c r="V35" s="103">
        <f t="shared" si="5"/>
        <v>96.66185099999998</v>
      </c>
      <c r="W35" s="103">
        <f t="shared" si="6"/>
        <v>0.556556</v>
      </c>
      <c r="X35" s="103">
        <f t="shared" si="7"/>
        <v>0</v>
      </c>
      <c r="Y35" s="103">
        <f t="shared" si="8"/>
        <v>102.863783</v>
      </c>
      <c r="Z35" s="237">
        <f t="shared" si="9"/>
        <v>-5.645376000000013</v>
      </c>
      <c r="AB35" s="77"/>
    </row>
    <row r="36" spans="1:28" s="58" customFormat="1" ht="15">
      <c r="A36" s="193" t="s">
        <v>161</v>
      </c>
      <c r="B36" s="164">
        <v>6141000</v>
      </c>
      <c r="C36" s="162">
        <v>-144900</v>
      </c>
      <c r="D36" s="170">
        <v>-0.02</v>
      </c>
      <c r="E36" s="164">
        <v>1131600</v>
      </c>
      <c r="F36" s="112">
        <v>103500</v>
      </c>
      <c r="G36" s="170">
        <v>0.1</v>
      </c>
      <c r="H36" s="164">
        <v>48300</v>
      </c>
      <c r="I36" s="112">
        <v>13800</v>
      </c>
      <c r="J36" s="170">
        <v>0.4</v>
      </c>
      <c r="K36" s="164">
        <v>7320900</v>
      </c>
      <c r="L36" s="112">
        <v>-27600</v>
      </c>
      <c r="M36" s="127">
        <v>0</v>
      </c>
      <c r="N36" s="112">
        <v>7300200</v>
      </c>
      <c r="O36" s="173">
        <f t="shared" si="0"/>
        <v>0.9971724787935909</v>
      </c>
      <c r="P36" s="108">
        <f>Volume!K36</f>
        <v>35.15</v>
      </c>
      <c r="Q36" s="69">
        <f>Volume!J36</f>
        <v>34.3</v>
      </c>
      <c r="R36" s="237">
        <f t="shared" si="1"/>
        <v>25.110687</v>
      </c>
      <c r="S36" s="103">
        <f t="shared" si="2"/>
        <v>25.039685999999996</v>
      </c>
      <c r="T36" s="109">
        <f t="shared" si="3"/>
        <v>7348500</v>
      </c>
      <c r="U36" s="103">
        <f t="shared" si="4"/>
        <v>-0.3755868544600939</v>
      </c>
      <c r="V36" s="103">
        <f t="shared" si="5"/>
        <v>21.063629999999996</v>
      </c>
      <c r="W36" s="103">
        <f t="shared" si="6"/>
        <v>3.881388</v>
      </c>
      <c r="X36" s="103">
        <f t="shared" si="7"/>
        <v>0.16566899999999998</v>
      </c>
      <c r="Y36" s="103">
        <f t="shared" si="8"/>
        <v>25.8299775</v>
      </c>
      <c r="Z36" s="237">
        <f t="shared" si="9"/>
        <v>-0.7192904999999996</v>
      </c>
      <c r="AA36" s="78"/>
      <c r="AB36" s="77"/>
    </row>
    <row r="37" spans="1:28" s="58" customFormat="1" ht="15">
      <c r="A37" s="193" t="s">
        <v>392</v>
      </c>
      <c r="B37" s="164">
        <v>95400</v>
      </c>
      <c r="C37" s="162">
        <v>1800</v>
      </c>
      <c r="D37" s="170">
        <v>0.02</v>
      </c>
      <c r="E37" s="164">
        <v>0</v>
      </c>
      <c r="F37" s="112">
        <v>0</v>
      </c>
      <c r="G37" s="170">
        <v>0</v>
      </c>
      <c r="H37" s="164">
        <v>0</v>
      </c>
      <c r="I37" s="112">
        <v>0</v>
      </c>
      <c r="J37" s="170">
        <v>0</v>
      </c>
      <c r="K37" s="164">
        <v>95400</v>
      </c>
      <c r="L37" s="112">
        <v>1800</v>
      </c>
      <c r="M37" s="127">
        <v>0.02</v>
      </c>
      <c r="N37" s="112">
        <v>95400</v>
      </c>
      <c r="O37" s="173">
        <f t="shared" si="0"/>
        <v>1</v>
      </c>
      <c r="P37" s="108">
        <f>Volume!K37</f>
        <v>221.05</v>
      </c>
      <c r="Q37" s="69">
        <f>Volume!J37</f>
        <v>221</v>
      </c>
      <c r="R37" s="237">
        <f t="shared" si="1"/>
        <v>2.10834</v>
      </c>
      <c r="S37" s="103">
        <f t="shared" si="2"/>
        <v>2.10834</v>
      </c>
      <c r="T37" s="109">
        <f t="shared" si="3"/>
        <v>93600</v>
      </c>
      <c r="U37" s="103">
        <f t="shared" si="4"/>
        <v>1.9230769230769231</v>
      </c>
      <c r="V37" s="103">
        <f t="shared" si="5"/>
        <v>2.10834</v>
      </c>
      <c r="W37" s="103">
        <f t="shared" si="6"/>
        <v>0</v>
      </c>
      <c r="X37" s="103">
        <f t="shared" si="7"/>
        <v>0</v>
      </c>
      <c r="Y37" s="103">
        <f t="shared" si="8"/>
        <v>2.069028</v>
      </c>
      <c r="Z37" s="237">
        <f t="shared" si="9"/>
        <v>0.039312000000000236</v>
      </c>
      <c r="AA37" s="78"/>
      <c r="AB37" s="77"/>
    </row>
    <row r="38" spans="1:28" s="7" customFormat="1" ht="15">
      <c r="A38" s="193" t="s">
        <v>3</v>
      </c>
      <c r="B38" s="283">
        <v>7151250</v>
      </c>
      <c r="C38" s="163">
        <v>83750</v>
      </c>
      <c r="D38" s="171">
        <v>0.01</v>
      </c>
      <c r="E38" s="172">
        <v>696250</v>
      </c>
      <c r="F38" s="167">
        <v>18750</v>
      </c>
      <c r="G38" s="171">
        <v>0.03</v>
      </c>
      <c r="H38" s="165">
        <v>170000</v>
      </c>
      <c r="I38" s="168">
        <v>13750</v>
      </c>
      <c r="J38" s="171">
        <v>0.09</v>
      </c>
      <c r="K38" s="164">
        <v>8017500</v>
      </c>
      <c r="L38" s="112">
        <v>116250</v>
      </c>
      <c r="M38" s="352">
        <v>0.01</v>
      </c>
      <c r="N38" s="112">
        <v>7821250</v>
      </c>
      <c r="O38" s="173">
        <f t="shared" si="0"/>
        <v>0.9755222949797319</v>
      </c>
      <c r="P38" s="108">
        <f>Volume!K38</f>
        <v>214.85</v>
      </c>
      <c r="Q38" s="69">
        <f>Volume!J38</f>
        <v>211.5</v>
      </c>
      <c r="R38" s="237">
        <f t="shared" si="1"/>
        <v>169.570125</v>
      </c>
      <c r="S38" s="103">
        <f t="shared" si="2"/>
        <v>165.4194375</v>
      </c>
      <c r="T38" s="109">
        <f t="shared" si="3"/>
        <v>7901250</v>
      </c>
      <c r="U38" s="103">
        <f t="shared" si="4"/>
        <v>1.4712861888941622</v>
      </c>
      <c r="V38" s="103">
        <f t="shared" si="5"/>
        <v>151.2489375</v>
      </c>
      <c r="W38" s="103">
        <f t="shared" si="6"/>
        <v>14.7256875</v>
      </c>
      <c r="X38" s="103">
        <f t="shared" si="7"/>
        <v>3.5955</v>
      </c>
      <c r="Y38" s="103">
        <f t="shared" si="8"/>
        <v>169.75835625</v>
      </c>
      <c r="Z38" s="237">
        <f t="shared" si="9"/>
        <v>-0.18823125000000118</v>
      </c>
      <c r="AB38" s="77"/>
    </row>
    <row r="39" spans="1:28" s="7" customFormat="1" ht="15">
      <c r="A39" s="193" t="s">
        <v>218</v>
      </c>
      <c r="B39" s="283">
        <v>656250</v>
      </c>
      <c r="C39" s="163">
        <v>-80850</v>
      </c>
      <c r="D39" s="171">
        <v>-0.11</v>
      </c>
      <c r="E39" s="172">
        <v>21000</v>
      </c>
      <c r="F39" s="167">
        <v>2100</v>
      </c>
      <c r="G39" s="171">
        <v>0.11</v>
      </c>
      <c r="H39" s="165">
        <v>0</v>
      </c>
      <c r="I39" s="168">
        <v>0</v>
      </c>
      <c r="J39" s="171">
        <v>0</v>
      </c>
      <c r="K39" s="164">
        <v>677250</v>
      </c>
      <c r="L39" s="112">
        <v>-78750</v>
      </c>
      <c r="M39" s="352">
        <v>-0.1</v>
      </c>
      <c r="N39" s="112">
        <v>653100</v>
      </c>
      <c r="O39" s="173">
        <f t="shared" si="0"/>
        <v>0.9643410852713178</v>
      </c>
      <c r="P39" s="108">
        <f>Volume!K39</f>
        <v>380.9</v>
      </c>
      <c r="Q39" s="69">
        <f>Volume!J39</f>
        <v>381.6</v>
      </c>
      <c r="R39" s="237">
        <f t="shared" si="1"/>
        <v>25.843860000000003</v>
      </c>
      <c r="S39" s="103">
        <f t="shared" si="2"/>
        <v>24.922296</v>
      </c>
      <c r="T39" s="109">
        <f t="shared" si="3"/>
        <v>756000</v>
      </c>
      <c r="U39" s="103">
        <f t="shared" si="4"/>
        <v>-10.416666666666668</v>
      </c>
      <c r="V39" s="103">
        <f t="shared" si="5"/>
        <v>25.042500000000004</v>
      </c>
      <c r="W39" s="103">
        <f t="shared" si="6"/>
        <v>0.8013600000000001</v>
      </c>
      <c r="X39" s="103">
        <f t="shared" si="7"/>
        <v>0</v>
      </c>
      <c r="Y39" s="103">
        <f t="shared" si="8"/>
        <v>28.79604</v>
      </c>
      <c r="Z39" s="237">
        <f t="shared" si="9"/>
        <v>-2.9521799999999985</v>
      </c>
      <c r="AB39" s="77"/>
    </row>
    <row r="40" spans="1:28" s="7" customFormat="1" ht="15">
      <c r="A40" s="193" t="s">
        <v>162</v>
      </c>
      <c r="B40" s="283">
        <v>272400</v>
      </c>
      <c r="C40" s="163">
        <v>18000</v>
      </c>
      <c r="D40" s="171">
        <v>0.07</v>
      </c>
      <c r="E40" s="172">
        <v>0</v>
      </c>
      <c r="F40" s="167">
        <v>0</v>
      </c>
      <c r="G40" s="171">
        <v>0</v>
      </c>
      <c r="H40" s="165">
        <v>0</v>
      </c>
      <c r="I40" s="168">
        <v>0</v>
      </c>
      <c r="J40" s="171">
        <v>0</v>
      </c>
      <c r="K40" s="164">
        <v>272400</v>
      </c>
      <c r="L40" s="112">
        <v>18000</v>
      </c>
      <c r="M40" s="352">
        <v>0.07</v>
      </c>
      <c r="N40" s="112">
        <v>247200</v>
      </c>
      <c r="O40" s="173">
        <f t="shared" si="0"/>
        <v>0.9074889867841409</v>
      </c>
      <c r="P40" s="108">
        <f>Volume!K40</f>
        <v>316.7</v>
      </c>
      <c r="Q40" s="69">
        <f>Volume!J40</f>
        <v>311.45</v>
      </c>
      <c r="R40" s="237">
        <f t="shared" si="1"/>
        <v>8.483898</v>
      </c>
      <c r="S40" s="103">
        <f t="shared" si="2"/>
        <v>7.699044</v>
      </c>
      <c r="T40" s="109">
        <f t="shared" si="3"/>
        <v>254400</v>
      </c>
      <c r="U40" s="103">
        <f t="shared" si="4"/>
        <v>7.0754716981132075</v>
      </c>
      <c r="V40" s="103">
        <f t="shared" si="5"/>
        <v>8.483898</v>
      </c>
      <c r="W40" s="103">
        <f t="shared" si="6"/>
        <v>0</v>
      </c>
      <c r="X40" s="103">
        <f t="shared" si="7"/>
        <v>0</v>
      </c>
      <c r="Y40" s="103">
        <f t="shared" si="8"/>
        <v>8.056848</v>
      </c>
      <c r="Z40" s="237">
        <f t="shared" si="9"/>
        <v>0.4270499999999995</v>
      </c>
      <c r="AB40" s="77"/>
    </row>
    <row r="41" spans="1:28" s="58" customFormat="1" ht="15">
      <c r="A41" s="193" t="s">
        <v>286</v>
      </c>
      <c r="B41" s="164">
        <v>433000</v>
      </c>
      <c r="C41" s="162">
        <v>-150000</v>
      </c>
      <c r="D41" s="170">
        <v>-0.26</v>
      </c>
      <c r="E41" s="164">
        <v>0</v>
      </c>
      <c r="F41" s="112">
        <v>0</v>
      </c>
      <c r="G41" s="170">
        <v>0</v>
      </c>
      <c r="H41" s="164">
        <v>0</v>
      </c>
      <c r="I41" s="112">
        <v>0</v>
      </c>
      <c r="J41" s="170">
        <v>0</v>
      </c>
      <c r="K41" s="164">
        <v>433000</v>
      </c>
      <c r="L41" s="112">
        <v>-150000</v>
      </c>
      <c r="M41" s="127">
        <v>-0.26</v>
      </c>
      <c r="N41" s="112">
        <v>429000</v>
      </c>
      <c r="O41" s="173">
        <f t="shared" si="0"/>
        <v>0.9907621247113164</v>
      </c>
      <c r="P41" s="108">
        <f>Volume!K41</f>
        <v>222.55</v>
      </c>
      <c r="Q41" s="69">
        <f>Volume!J41</f>
        <v>224.35</v>
      </c>
      <c r="R41" s="237">
        <f t="shared" si="1"/>
        <v>9.714355</v>
      </c>
      <c r="S41" s="103">
        <f t="shared" si="2"/>
        <v>9.624615</v>
      </c>
      <c r="T41" s="109">
        <f t="shared" si="3"/>
        <v>583000</v>
      </c>
      <c r="U41" s="103">
        <f t="shared" si="4"/>
        <v>-25.728987993138936</v>
      </c>
      <c r="V41" s="103">
        <f t="shared" si="5"/>
        <v>9.714355</v>
      </c>
      <c r="W41" s="103">
        <f t="shared" si="6"/>
        <v>0</v>
      </c>
      <c r="X41" s="103">
        <f t="shared" si="7"/>
        <v>0</v>
      </c>
      <c r="Y41" s="103">
        <f t="shared" si="8"/>
        <v>12.974665</v>
      </c>
      <c r="Z41" s="237">
        <f t="shared" si="9"/>
        <v>-3.2603100000000005</v>
      </c>
      <c r="AA41" s="78"/>
      <c r="AB41" s="77"/>
    </row>
    <row r="42" spans="1:28" s="58" customFormat="1" ht="15">
      <c r="A42" s="193" t="s">
        <v>183</v>
      </c>
      <c r="B42" s="164">
        <v>639350</v>
      </c>
      <c r="C42" s="162">
        <v>11400</v>
      </c>
      <c r="D42" s="170">
        <v>0.02</v>
      </c>
      <c r="E42" s="164">
        <v>3800</v>
      </c>
      <c r="F42" s="112">
        <v>0</v>
      </c>
      <c r="G42" s="170">
        <v>0</v>
      </c>
      <c r="H42" s="164">
        <v>0</v>
      </c>
      <c r="I42" s="112">
        <v>0</v>
      </c>
      <c r="J42" s="170">
        <v>0</v>
      </c>
      <c r="K42" s="164">
        <v>643150</v>
      </c>
      <c r="L42" s="112">
        <v>11400</v>
      </c>
      <c r="M42" s="127">
        <v>0.02</v>
      </c>
      <c r="N42" s="112">
        <v>641250</v>
      </c>
      <c r="O42" s="173">
        <f t="shared" si="0"/>
        <v>0.9970457902511078</v>
      </c>
      <c r="P42" s="108">
        <f>Volume!K42</f>
        <v>304.6</v>
      </c>
      <c r="Q42" s="69">
        <f>Volume!J42</f>
        <v>293.2</v>
      </c>
      <c r="R42" s="237">
        <f t="shared" si="1"/>
        <v>18.857158</v>
      </c>
      <c r="S42" s="103">
        <f t="shared" si="2"/>
        <v>18.80145</v>
      </c>
      <c r="T42" s="109">
        <f t="shared" si="3"/>
        <v>631750</v>
      </c>
      <c r="U42" s="103">
        <f t="shared" si="4"/>
        <v>1.8045112781954888</v>
      </c>
      <c r="V42" s="103">
        <f t="shared" si="5"/>
        <v>18.745742</v>
      </c>
      <c r="W42" s="103">
        <f t="shared" si="6"/>
        <v>0.111416</v>
      </c>
      <c r="X42" s="103">
        <f t="shared" si="7"/>
        <v>0</v>
      </c>
      <c r="Y42" s="103">
        <f t="shared" si="8"/>
        <v>19.243105</v>
      </c>
      <c r="Z42" s="237">
        <f t="shared" si="9"/>
        <v>-0.3859470000000016</v>
      </c>
      <c r="AA42" s="78"/>
      <c r="AB42" s="77"/>
    </row>
    <row r="43" spans="1:28" s="7" customFormat="1" ht="15">
      <c r="A43" s="193" t="s">
        <v>219</v>
      </c>
      <c r="B43" s="164">
        <v>5524200</v>
      </c>
      <c r="C43" s="162">
        <v>140400</v>
      </c>
      <c r="D43" s="170">
        <v>0.03</v>
      </c>
      <c r="E43" s="164">
        <v>110700</v>
      </c>
      <c r="F43" s="112">
        <v>21600</v>
      </c>
      <c r="G43" s="170">
        <v>0.24</v>
      </c>
      <c r="H43" s="164">
        <v>2700</v>
      </c>
      <c r="I43" s="112">
        <v>0</v>
      </c>
      <c r="J43" s="170">
        <v>0</v>
      </c>
      <c r="K43" s="164">
        <v>5637600</v>
      </c>
      <c r="L43" s="112">
        <v>162000</v>
      </c>
      <c r="M43" s="127">
        <v>0.03</v>
      </c>
      <c r="N43" s="112">
        <v>5535000</v>
      </c>
      <c r="O43" s="173">
        <f t="shared" si="0"/>
        <v>0.9818007662835249</v>
      </c>
      <c r="P43" s="108">
        <f>Volume!K43</f>
        <v>96.5</v>
      </c>
      <c r="Q43" s="69">
        <f>Volume!J43</f>
        <v>94.7</v>
      </c>
      <c r="R43" s="237">
        <f t="shared" si="1"/>
        <v>53.388072</v>
      </c>
      <c r="S43" s="103">
        <f t="shared" si="2"/>
        <v>52.41645</v>
      </c>
      <c r="T43" s="109">
        <f t="shared" si="3"/>
        <v>5475600</v>
      </c>
      <c r="U43" s="103">
        <f t="shared" si="4"/>
        <v>2.9585798816568047</v>
      </c>
      <c r="V43" s="103">
        <f t="shared" si="5"/>
        <v>52.314174</v>
      </c>
      <c r="W43" s="103">
        <f t="shared" si="6"/>
        <v>1.048329</v>
      </c>
      <c r="X43" s="103">
        <f t="shared" si="7"/>
        <v>0.025569</v>
      </c>
      <c r="Y43" s="103">
        <f t="shared" si="8"/>
        <v>52.83954</v>
      </c>
      <c r="Z43" s="237">
        <f t="shared" si="9"/>
        <v>0.5485320000000016</v>
      </c>
      <c r="AB43" s="77"/>
    </row>
    <row r="44" spans="1:28" s="7" customFormat="1" ht="15">
      <c r="A44" s="193" t="s">
        <v>163</v>
      </c>
      <c r="B44" s="164">
        <v>419430</v>
      </c>
      <c r="C44" s="162">
        <v>-20460</v>
      </c>
      <c r="D44" s="170">
        <v>-0.05</v>
      </c>
      <c r="E44" s="164">
        <v>744</v>
      </c>
      <c r="F44" s="112">
        <v>0</v>
      </c>
      <c r="G44" s="170">
        <v>0</v>
      </c>
      <c r="H44" s="164">
        <v>372</v>
      </c>
      <c r="I44" s="112">
        <v>0</v>
      </c>
      <c r="J44" s="170">
        <v>0</v>
      </c>
      <c r="K44" s="164">
        <v>420546</v>
      </c>
      <c r="L44" s="112">
        <v>-20460</v>
      </c>
      <c r="M44" s="127">
        <v>-0.05</v>
      </c>
      <c r="N44" s="112">
        <v>418128</v>
      </c>
      <c r="O44" s="173">
        <f t="shared" si="0"/>
        <v>0.994250331711632</v>
      </c>
      <c r="P44" s="108">
        <f>Volume!K44</f>
        <v>3776.1</v>
      </c>
      <c r="Q44" s="69">
        <f>Volume!J44</f>
        <v>3677.2</v>
      </c>
      <c r="R44" s="237">
        <f t="shared" si="1"/>
        <v>154.64317512</v>
      </c>
      <c r="S44" s="103">
        <f t="shared" si="2"/>
        <v>153.75402816</v>
      </c>
      <c r="T44" s="109">
        <f t="shared" si="3"/>
        <v>441006</v>
      </c>
      <c r="U44" s="103">
        <f t="shared" si="4"/>
        <v>-4.639392661324336</v>
      </c>
      <c r="V44" s="103">
        <f t="shared" si="5"/>
        <v>154.2327996</v>
      </c>
      <c r="W44" s="103">
        <f t="shared" si="6"/>
        <v>0.27358368</v>
      </c>
      <c r="X44" s="103">
        <f t="shared" si="7"/>
        <v>0.13679184</v>
      </c>
      <c r="Y44" s="103">
        <f t="shared" si="8"/>
        <v>166.52827566</v>
      </c>
      <c r="Z44" s="237">
        <f t="shared" si="9"/>
        <v>-11.885100539999996</v>
      </c>
      <c r="AB44" s="77"/>
    </row>
    <row r="45" spans="1:28" s="7" customFormat="1" ht="15">
      <c r="A45" s="193" t="s">
        <v>194</v>
      </c>
      <c r="B45" s="164">
        <v>2809600</v>
      </c>
      <c r="C45" s="162">
        <v>105600</v>
      </c>
      <c r="D45" s="170">
        <v>0.04</v>
      </c>
      <c r="E45" s="164">
        <v>47200</v>
      </c>
      <c r="F45" s="112">
        <v>6800</v>
      </c>
      <c r="G45" s="170">
        <v>0.17</v>
      </c>
      <c r="H45" s="164">
        <v>2800</v>
      </c>
      <c r="I45" s="112">
        <v>1200</v>
      </c>
      <c r="J45" s="170">
        <v>0.75</v>
      </c>
      <c r="K45" s="164">
        <v>2859600</v>
      </c>
      <c r="L45" s="112">
        <v>113600</v>
      </c>
      <c r="M45" s="127">
        <v>0.04</v>
      </c>
      <c r="N45" s="112">
        <v>2832400</v>
      </c>
      <c r="O45" s="173">
        <f t="shared" si="0"/>
        <v>0.990488180165058</v>
      </c>
      <c r="P45" s="108">
        <f>Volume!K45</f>
        <v>703.55</v>
      </c>
      <c r="Q45" s="69">
        <f>Volume!J45</f>
        <v>690.55</v>
      </c>
      <c r="R45" s="237">
        <f t="shared" si="1"/>
        <v>197.469678</v>
      </c>
      <c r="S45" s="103">
        <f t="shared" si="2"/>
        <v>195.59138199999998</v>
      </c>
      <c r="T45" s="109">
        <f t="shared" si="3"/>
        <v>2746000</v>
      </c>
      <c r="U45" s="103">
        <f t="shared" si="4"/>
        <v>4.136926438455936</v>
      </c>
      <c r="V45" s="103">
        <f t="shared" si="5"/>
        <v>194.01692799999998</v>
      </c>
      <c r="W45" s="103">
        <f t="shared" si="6"/>
        <v>3.2593959999999997</v>
      </c>
      <c r="X45" s="103">
        <f t="shared" si="7"/>
        <v>0.19335399999999997</v>
      </c>
      <c r="Y45" s="103">
        <f t="shared" si="8"/>
        <v>193.19482999999997</v>
      </c>
      <c r="Z45" s="237">
        <f t="shared" si="9"/>
        <v>4.27484800000002</v>
      </c>
      <c r="AB45" s="77"/>
    </row>
    <row r="46" spans="1:28" s="58" customFormat="1" ht="15">
      <c r="A46" s="193" t="s">
        <v>220</v>
      </c>
      <c r="B46" s="164">
        <v>3856800</v>
      </c>
      <c r="C46" s="162">
        <v>-84000</v>
      </c>
      <c r="D46" s="170">
        <v>-0.02</v>
      </c>
      <c r="E46" s="164">
        <v>194400</v>
      </c>
      <c r="F46" s="112">
        <v>4800</v>
      </c>
      <c r="G46" s="170">
        <v>0.03</v>
      </c>
      <c r="H46" s="164">
        <v>19200</v>
      </c>
      <c r="I46" s="112">
        <v>0</v>
      </c>
      <c r="J46" s="170">
        <v>0</v>
      </c>
      <c r="K46" s="164">
        <v>4070400</v>
      </c>
      <c r="L46" s="112">
        <v>-79200</v>
      </c>
      <c r="M46" s="127">
        <v>-0.02</v>
      </c>
      <c r="N46" s="112">
        <v>4044000</v>
      </c>
      <c r="O46" s="173">
        <f t="shared" si="0"/>
        <v>0.9935141509433962</v>
      </c>
      <c r="P46" s="108">
        <f>Volume!K46</f>
        <v>127.4</v>
      </c>
      <c r="Q46" s="69">
        <f>Volume!J46</f>
        <v>125.4</v>
      </c>
      <c r="R46" s="237">
        <f t="shared" si="1"/>
        <v>51.042816</v>
      </c>
      <c r="S46" s="103">
        <f t="shared" si="2"/>
        <v>50.71176</v>
      </c>
      <c r="T46" s="109">
        <f t="shared" si="3"/>
        <v>4149600</v>
      </c>
      <c r="U46" s="103">
        <f t="shared" si="4"/>
        <v>-1.9086176980913823</v>
      </c>
      <c r="V46" s="103">
        <f t="shared" si="5"/>
        <v>48.364272</v>
      </c>
      <c r="W46" s="103">
        <f t="shared" si="6"/>
        <v>2.437776</v>
      </c>
      <c r="X46" s="103">
        <f t="shared" si="7"/>
        <v>0.240768</v>
      </c>
      <c r="Y46" s="103">
        <f t="shared" si="8"/>
        <v>52.865904</v>
      </c>
      <c r="Z46" s="237">
        <f t="shared" si="9"/>
        <v>-1.8230879999999985</v>
      </c>
      <c r="AA46" s="78"/>
      <c r="AB46" s="77"/>
    </row>
    <row r="47" spans="1:28" s="58" customFormat="1" ht="15">
      <c r="A47" s="193" t="s">
        <v>164</v>
      </c>
      <c r="B47" s="164">
        <v>22221450</v>
      </c>
      <c r="C47" s="162">
        <v>-5650</v>
      </c>
      <c r="D47" s="170">
        <v>0</v>
      </c>
      <c r="E47" s="164">
        <v>689300</v>
      </c>
      <c r="F47" s="112">
        <v>90400</v>
      </c>
      <c r="G47" s="170">
        <v>0.15</v>
      </c>
      <c r="H47" s="164">
        <v>56500</v>
      </c>
      <c r="I47" s="112">
        <v>11300</v>
      </c>
      <c r="J47" s="170">
        <v>0.25</v>
      </c>
      <c r="K47" s="164">
        <v>22967250</v>
      </c>
      <c r="L47" s="112">
        <v>96050</v>
      </c>
      <c r="M47" s="127">
        <v>0</v>
      </c>
      <c r="N47" s="112">
        <v>22577400</v>
      </c>
      <c r="O47" s="173">
        <f t="shared" si="0"/>
        <v>0.9830258302583026</v>
      </c>
      <c r="P47" s="108">
        <f>Volume!K47</f>
        <v>56.4</v>
      </c>
      <c r="Q47" s="69">
        <f>Volume!J47</f>
        <v>55.35</v>
      </c>
      <c r="R47" s="237">
        <f t="shared" si="1"/>
        <v>127.12372875</v>
      </c>
      <c r="S47" s="103">
        <f t="shared" si="2"/>
        <v>124.965909</v>
      </c>
      <c r="T47" s="109">
        <f t="shared" si="3"/>
        <v>22871200</v>
      </c>
      <c r="U47" s="103">
        <f t="shared" si="4"/>
        <v>0.4199604743083004</v>
      </c>
      <c r="V47" s="103">
        <f t="shared" si="5"/>
        <v>122.99572575</v>
      </c>
      <c r="W47" s="103">
        <f t="shared" si="6"/>
        <v>3.8152755</v>
      </c>
      <c r="X47" s="103">
        <f t="shared" si="7"/>
        <v>0.3127275</v>
      </c>
      <c r="Y47" s="103">
        <f t="shared" si="8"/>
        <v>128.993568</v>
      </c>
      <c r="Z47" s="237">
        <f t="shared" si="9"/>
        <v>-1.8698392500000125</v>
      </c>
      <c r="AA47" s="78"/>
      <c r="AB47" s="77"/>
    </row>
    <row r="48" spans="1:28" s="58" customFormat="1" ht="15">
      <c r="A48" s="193" t="s">
        <v>165</v>
      </c>
      <c r="B48" s="164">
        <v>227500</v>
      </c>
      <c r="C48" s="162">
        <v>-23400</v>
      </c>
      <c r="D48" s="170">
        <v>-0.09</v>
      </c>
      <c r="E48" s="164">
        <v>0</v>
      </c>
      <c r="F48" s="112">
        <v>0</v>
      </c>
      <c r="G48" s="170">
        <v>0</v>
      </c>
      <c r="H48" s="164">
        <v>0</v>
      </c>
      <c r="I48" s="112">
        <v>0</v>
      </c>
      <c r="J48" s="170">
        <v>0</v>
      </c>
      <c r="K48" s="164">
        <v>227500</v>
      </c>
      <c r="L48" s="112">
        <v>-23400</v>
      </c>
      <c r="M48" s="127">
        <v>-0.09</v>
      </c>
      <c r="N48" s="112">
        <v>227500</v>
      </c>
      <c r="O48" s="173">
        <f t="shared" si="0"/>
        <v>1</v>
      </c>
      <c r="P48" s="108">
        <f>Volume!K48</f>
        <v>245.15</v>
      </c>
      <c r="Q48" s="69">
        <f>Volume!J48</f>
        <v>244.8</v>
      </c>
      <c r="R48" s="237">
        <f t="shared" si="1"/>
        <v>5.5692</v>
      </c>
      <c r="S48" s="103">
        <f t="shared" si="2"/>
        <v>5.5692</v>
      </c>
      <c r="T48" s="109">
        <f t="shared" si="3"/>
        <v>250900</v>
      </c>
      <c r="U48" s="103">
        <f t="shared" si="4"/>
        <v>-9.32642487046632</v>
      </c>
      <c r="V48" s="103">
        <f t="shared" si="5"/>
        <v>5.5692</v>
      </c>
      <c r="W48" s="103">
        <f t="shared" si="6"/>
        <v>0</v>
      </c>
      <c r="X48" s="103">
        <f t="shared" si="7"/>
        <v>0</v>
      </c>
      <c r="Y48" s="103">
        <f t="shared" si="8"/>
        <v>6.1508135</v>
      </c>
      <c r="Z48" s="237">
        <f t="shared" si="9"/>
        <v>-0.5816134999999996</v>
      </c>
      <c r="AA48" s="78"/>
      <c r="AB48" s="77"/>
    </row>
    <row r="49" spans="1:29" s="58" customFormat="1" ht="15">
      <c r="A49" s="193" t="s">
        <v>89</v>
      </c>
      <c r="B49" s="164">
        <v>3702750</v>
      </c>
      <c r="C49" s="162">
        <v>112500</v>
      </c>
      <c r="D49" s="170">
        <v>0.03</v>
      </c>
      <c r="E49" s="164">
        <v>144750</v>
      </c>
      <c r="F49" s="112">
        <v>24750</v>
      </c>
      <c r="G49" s="170">
        <v>0.21</v>
      </c>
      <c r="H49" s="164">
        <v>15750</v>
      </c>
      <c r="I49" s="112">
        <v>1500</v>
      </c>
      <c r="J49" s="170">
        <v>0.11</v>
      </c>
      <c r="K49" s="164">
        <v>3863250</v>
      </c>
      <c r="L49" s="112">
        <v>138750</v>
      </c>
      <c r="M49" s="127">
        <v>0.04</v>
      </c>
      <c r="N49" s="112">
        <v>3778500</v>
      </c>
      <c r="O49" s="173">
        <f t="shared" si="0"/>
        <v>0.9780625121335663</v>
      </c>
      <c r="P49" s="108">
        <f>Volume!K49</f>
        <v>306.85</v>
      </c>
      <c r="Q49" s="69">
        <f>Volume!J49</f>
        <v>293.55</v>
      </c>
      <c r="R49" s="237">
        <f t="shared" si="1"/>
        <v>113.40570375</v>
      </c>
      <c r="S49" s="103">
        <f t="shared" si="2"/>
        <v>110.9178675</v>
      </c>
      <c r="T49" s="109">
        <f t="shared" si="3"/>
        <v>3724500</v>
      </c>
      <c r="U49" s="103">
        <f t="shared" si="4"/>
        <v>3.7253322593636726</v>
      </c>
      <c r="V49" s="103">
        <f t="shared" si="5"/>
        <v>108.69422625</v>
      </c>
      <c r="W49" s="103">
        <f t="shared" si="6"/>
        <v>4.24913625</v>
      </c>
      <c r="X49" s="103">
        <f t="shared" si="7"/>
        <v>0.46234125</v>
      </c>
      <c r="Y49" s="103">
        <f t="shared" si="8"/>
        <v>114.2862825</v>
      </c>
      <c r="Z49" s="237">
        <f t="shared" si="9"/>
        <v>-0.880578749999998</v>
      </c>
      <c r="AA49" s="381"/>
      <c r="AB49" s="78"/>
      <c r="AC49"/>
    </row>
    <row r="50" spans="1:29" s="58" customFormat="1" ht="15">
      <c r="A50" s="193" t="s">
        <v>287</v>
      </c>
      <c r="B50" s="164">
        <v>1554000</v>
      </c>
      <c r="C50" s="162">
        <v>70000</v>
      </c>
      <c r="D50" s="170">
        <v>0.05</v>
      </c>
      <c r="E50" s="164">
        <v>2000</v>
      </c>
      <c r="F50" s="112">
        <v>0</v>
      </c>
      <c r="G50" s="170">
        <v>0</v>
      </c>
      <c r="H50" s="164">
        <v>0</v>
      </c>
      <c r="I50" s="112">
        <v>0</v>
      </c>
      <c r="J50" s="170">
        <v>0</v>
      </c>
      <c r="K50" s="164">
        <v>1556000</v>
      </c>
      <c r="L50" s="112">
        <v>70000</v>
      </c>
      <c r="M50" s="127">
        <v>0.05</v>
      </c>
      <c r="N50" s="112">
        <v>1550000</v>
      </c>
      <c r="O50" s="173">
        <f t="shared" si="0"/>
        <v>0.9961439588688946</v>
      </c>
      <c r="P50" s="108">
        <f>Volume!K50</f>
        <v>180.5</v>
      </c>
      <c r="Q50" s="69">
        <f>Volume!J50</f>
        <v>177.7</v>
      </c>
      <c r="R50" s="237">
        <f t="shared" si="1"/>
        <v>27.65012</v>
      </c>
      <c r="S50" s="103">
        <f t="shared" si="2"/>
        <v>27.5435</v>
      </c>
      <c r="T50" s="109">
        <f t="shared" si="3"/>
        <v>1486000</v>
      </c>
      <c r="U50" s="103">
        <f t="shared" si="4"/>
        <v>4.710632570659488</v>
      </c>
      <c r="V50" s="103">
        <f t="shared" si="5"/>
        <v>27.61458</v>
      </c>
      <c r="W50" s="103">
        <f t="shared" si="6"/>
        <v>0.03554</v>
      </c>
      <c r="X50" s="103">
        <f t="shared" si="7"/>
        <v>0</v>
      </c>
      <c r="Y50" s="103">
        <f t="shared" si="8"/>
        <v>26.8223</v>
      </c>
      <c r="Z50" s="237">
        <f t="shared" si="9"/>
        <v>0.8278200000000027</v>
      </c>
      <c r="AA50" s="78"/>
      <c r="AB50" s="77"/>
      <c r="AC50"/>
    </row>
    <row r="51" spans="1:29" s="58" customFormat="1" ht="15">
      <c r="A51" s="193" t="s">
        <v>271</v>
      </c>
      <c r="B51" s="164">
        <v>662400</v>
      </c>
      <c r="C51" s="162">
        <v>-19200</v>
      </c>
      <c r="D51" s="170">
        <v>-0.03</v>
      </c>
      <c r="E51" s="164">
        <v>26400</v>
      </c>
      <c r="F51" s="112">
        <v>12000</v>
      </c>
      <c r="G51" s="170">
        <v>0.83</v>
      </c>
      <c r="H51" s="164">
        <v>4800</v>
      </c>
      <c r="I51" s="112">
        <v>2400</v>
      </c>
      <c r="J51" s="170">
        <v>1</v>
      </c>
      <c r="K51" s="164">
        <v>693600</v>
      </c>
      <c r="L51" s="112">
        <v>-4800</v>
      </c>
      <c r="M51" s="127">
        <v>-0.01</v>
      </c>
      <c r="N51" s="112">
        <v>675600</v>
      </c>
      <c r="O51" s="173">
        <f t="shared" si="0"/>
        <v>0.9740484429065744</v>
      </c>
      <c r="P51" s="108">
        <f>Volume!K51</f>
        <v>256.2</v>
      </c>
      <c r="Q51" s="69">
        <f>Volume!J51</f>
        <v>256.1</v>
      </c>
      <c r="R51" s="237">
        <f t="shared" si="1"/>
        <v>17.763096000000004</v>
      </c>
      <c r="S51" s="103">
        <f t="shared" si="2"/>
        <v>17.302116</v>
      </c>
      <c r="T51" s="109">
        <f t="shared" si="3"/>
        <v>698400</v>
      </c>
      <c r="U51" s="103">
        <f t="shared" si="4"/>
        <v>-0.6872852233676976</v>
      </c>
      <c r="V51" s="103">
        <f t="shared" si="5"/>
        <v>16.964064000000004</v>
      </c>
      <c r="W51" s="103">
        <f t="shared" si="6"/>
        <v>0.676104</v>
      </c>
      <c r="X51" s="103">
        <f t="shared" si="7"/>
        <v>0.122928</v>
      </c>
      <c r="Y51" s="103">
        <f t="shared" si="8"/>
        <v>17.893008</v>
      </c>
      <c r="Z51" s="237">
        <f t="shared" si="9"/>
        <v>-0.1299119999999938</v>
      </c>
      <c r="AA51" s="78"/>
      <c r="AB51" s="77"/>
      <c r="AC51"/>
    </row>
    <row r="52" spans="1:29" s="58" customFormat="1" ht="15">
      <c r="A52" s="193" t="s">
        <v>221</v>
      </c>
      <c r="B52" s="164">
        <v>468300</v>
      </c>
      <c r="C52" s="162">
        <v>6300</v>
      </c>
      <c r="D52" s="170">
        <v>0.01</v>
      </c>
      <c r="E52" s="164">
        <v>1500</v>
      </c>
      <c r="F52" s="112">
        <v>600</v>
      </c>
      <c r="G52" s="170">
        <v>0.67</v>
      </c>
      <c r="H52" s="164">
        <v>0</v>
      </c>
      <c r="I52" s="112">
        <v>0</v>
      </c>
      <c r="J52" s="170">
        <v>0</v>
      </c>
      <c r="K52" s="164">
        <v>469800</v>
      </c>
      <c r="L52" s="112">
        <v>6900</v>
      </c>
      <c r="M52" s="127">
        <v>0.01</v>
      </c>
      <c r="N52" s="112">
        <v>462900</v>
      </c>
      <c r="O52" s="173">
        <f t="shared" si="0"/>
        <v>0.9853128991060025</v>
      </c>
      <c r="P52" s="108">
        <f>Volume!K52</f>
        <v>1201.4</v>
      </c>
      <c r="Q52" s="69">
        <f>Volume!J52</f>
        <v>1170.75</v>
      </c>
      <c r="R52" s="237">
        <f t="shared" si="1"/>
        <v>55.001835</v>
      </c>
      <c r="S52" s="103">
        <f t="shared" si="2"/>
        <v>54.1940175</v>
      </c>
      <c r="T52" s="109">
        <f t="shared" si="3"/>
        <v>462900</v>
      </c>
      <c r="U52" s="103">
        <f t="shared" si="4"/>
        <v>1.4906027219701878</v>
      </c>
      <c r="V52" s="103">
        <f t="shared" si="5"/>
        <v>54.8262225</v>
      </c>
      <c r="W52" s="103">
        <f t="shared" si="6"/>
        <v>0.1756125</v>
      </c>
      <c r="X52" s="103">
        <f t="shared" si="7"/>
        <v>0</v>
      </c>
      <c r="Y52" s="103">
        <f t="shared" si="8"/>
        <v>55.612806</v>
      </c>
      <c r="Z52" s="237">
        <f t="shared" si="9"/>
        <v>-0.6109709999999993</v>
      </c>
      <c r="AA52" s="78"/>
      <c r="AB52" s="77"/>
      <c r="AC52"/>
    </row>
    <row r="53" spans="1:29" s="58" customFormat="1" ht="15">
      <c r="A53" s="193" t="s">
        <v>233</v>
      </c>
      <c r="B53" s="164">
        <v>2682000</v>
      </c>
      <c r="C53" s="162">
        <v>85000</v>
      </c>
      <c r="D53" s="170">
        <v>0.03</v>
      </c>
      <c r="E53" s="164">
        <v>67000</v>
      </c>
      <c r="F53" s="112">
        <v>6000</v>
      </c>
      <c r="G53" s="170">
        <v>0.1</v>
      </c>
      <c r="H53" s="164">
        <v>15000</v>
      </c>
      <c r="I53" s="112">
        <v>1000</v>
      </c>
      <c r="J53" s="170">
        <v>0.07</v>
      </c>
      <c r="K53" s="164">
        <v>2764000</v>
      </c>
      <c r="L53" s="112">
        <v>92000</v>
      </c>
      <c r="M53" s="127">
        <v>0.03</v>
      </c>
      <c r="N53" s="112">
        <v>2751000</v>
      </c>
      <c r="O53" s="173">
        <f t="shared" si="0"/>
        <v>0.9952966714905933</v>
      </c>
      <c r="P53" s="108">
        <f>Volume!K53</f>
        <v>427.35</v>
      </c>
      <c r="Q53" s="69">
        <f>Volume!J53</f>
        <v>419.45</v>
      </c>
      <c r="R53" s="237">
        <f t="shared" si="1"/>
        <v>115.93598</v>
      </c>
      <c r="S53" s="103">
        <f t="shared" si="2"/>
        <v>115.390695</v>
      </c>
      <c r="T53" s="109">
        <f t="shared" si="3"/>
        <v>2672000</v>
      </c>
      <c r="U53" s="103">
        <f t="shared" si="4"/>
        <v>3.44311377245509</v>
      </c>
      <c r="V53" s="103">
        <f t="shared" si="5"/>
        <v>112.49649</v>
      </c>
      <c r="W53" s="103">
        <f t="shared" si="6"/>
        <v>2.810315</v>
      </c>
      <c r="X53" s="103">
        <f t="shared" si="7"/>
        <v>0.629175</v>
      </c>
      <c r="Y53" s="103">
        <f t="shared" si="8"/>
        <v>114.18792</v>
      </c>
      <c r="Z53" s="237">
        <f t="shared" si="9"/>
        <v>1.7480599999999953</v>
      </c>
      <c r="AA53" s="78"/>
      <c r="AB53" s="77"/>
      <c r="AC53"/>
    </row>
    <row r="54" spans="1:29" s="58" customFormat="1" ht="15">
      <c r="A54" s="193" t="s">
        <v>166</v>
      </c>
      <c r="B54" s="164">
        <v>3708150</v>
      </c>
      <c r="C54" s="162">
        <v>-29500</v>
      </c>
      <c r="D54" s="170">
        <v>-0.01</v>
      </c>
      <c r="E54" s="164">
        <v>230100</v>
      </c>
      <c r="F54" s="112">
        <v>8850</v>
      </c>
      <c r="G54" s="170">
        <v>0.04</v>
      </c>
      <c r="H54" s="164">
        <v>41300</v>
      </c>
      <c r="I54" s="112">
        <v>0</v>
      </c>
      <c r="J54" s="170">
        <v>0</v>
      </c>
      <c r="K54" s="164">
        <v>3979550</v>
      </c>
      <c r="L54" s="112">
        <v>-20650</v>
      </c>
      <c r="M54" s="127">
        <v>-0.01</v>
      </c>
      <c r="N54" s="112">
        <v>3973650</v>
      </c>
      <c r="O54" s="173">
        <f t="shared" si="0"/>
        <v>0.9985174203113417</v>
      </c>
      <c r="P54" s="108">
        <f>Volume!K54</f>
        <v>103</v>
      </c>
      <c r="Q54" s="69">
        <f>Volume!J54</f>
        <v>101.4</v>
      </c>
      <c r="R54" s="237">
        <f t="shared" si="1"/>
        <v>40.352637</v>
      </c>
      <c r="S54" s="103">
        <f t="shared" si="2"/>
        <v>40.292811</v>
      </c>
      <c r="T54" s="109">
        <f t="shared" si="3"/>
        <v>4000200</v>
      </c>
      <c r="U54" s="103">
        <f t="shared" si="4"/>
        <v>-0.5162241887905604</v>
      </c>
      <c r="V54" s="103">
        <f t="shared" si="5"/>
        <v>37.600641</v>
      </c>
      <c r="W54" s="103">
        <f t="shared" si="6"/>
        <v>2.333214</v>
      </c>
      <c r="X54" s="103">
        <f t="shared" si="7"/>
        <v>0.41878200000000004</v>
      </c>
      <c r="Y54" s="103">
        <f t="shared" si="8"/>
        <v>41.20206</v>
      </c>
      <c r="Z54" s="237">
        <f t="shared" si="9"/>
        <v>-0.8494230000000016</v>
      </c>
      <c r="AA54" s="78"/>
      <c r="AB54" s="77"/>
      <c r="AC54"/>
    </row>
    <row r="55" spans="1:28" s="58" customFormat="1" ht="15">
      <c r="A55" s="193" t="s">
        <v>222</v>
      </c>
      <c r="B55" s="164">
        <v>510840</v>
      </c>
      <c r="C55" s="162">
        <v>-2376</v>
      </c>
      <c r="D55" s="170">
        <v>0</v>
      </c>
      <c r="E55" s="164">
        <v>88</v>
      </c>
      <c r="F55" s="112">
        <v>0</v>
      </c>
      <c r="G55" s="170">
        <v>0</v>
      </c>
      <c r="H55" s="164">
        <v>0</v>
      </c>
      <c r="I55" s="112">
        <v>0</v>
      </c>
      <c r="J55" s="170">
        <v>0</v>
      </c>
      <c r="K55" s="164">
        <v>510928</v>
      </c>
      <c r="L55" s="112">
        <v>-2376</v>
      </c>
      <c r="M55" s="127">
        <v>0</v>
      </c>
      <c r="N55" s="112">
        <v>509168</v>
      </c>
      <c r="O55" s="173">
        <f t="shared" si="0"/>
        <v>0.9965552876334826</v>
      </c>
      <c r="P55" s="108">
        <f>Volume!K55</f>
        <v>2474.15</v>
      </c>
      <c r="Q55" s="69">
        <f>Volume!J55</f>
        <v>2485.75</v>
      </c>
      <c r="R55" s="237">
        <f t="shared" si="1"/>
        <v>127.0039276</v>
      </c>
      <c r="S55" s="103">
        <f t="shared" si="2"/>
        <v>126.5664356</v>
      </c>
      <c r="T55" s="109">
        <f t="shared" si="3"/>
        <v>513304</v>
      </c>
      <c r="U55" s="103">
        <f t="shared" si="4"/>
        <v>-0.4628835933481913</v>
      </c>
      <c r="V55" s="103">
        <f t="shared" si="5"/>
        <v>126.982053</v>
      </c>
      <c r="W55" s="103">
        <f t="shared" si="6"/>
        <v>0.0218746</v>
      </c>
      <c r="X55" s="103">
        <f t="shared" si="7"/>
        <v>0</v>
      </c>
      <c r="Y55" s="103">
        <f t="shared" si="8"/>
        <v>126.99910916000002</v>
      </c>
      <c r="Z55" s="237">
        <f t="shared" si="9"/>
        <v>0.004818439999979773</v>
      </c>
      <c r="AA55" s="78"/>
      <c r="AB55" s="77"/>
    </row>
    <row r="56" spans="1:28" s="58" customFormat="1" ht="15">
      <c r="A56" s="193" t="s">
        <v>288</v>
      </c>
      <c r="B56" s="164">
        <v>7615500</v>
      </c>
      <c r="C56" s="162">
        <v>-99000</v>
      </c>
      <c r="D56" s="170">
        <v>-0.01</v>
      </c>
      <c r="E56" s="164">
        <v>337500</v>
      </c>
      <c r="F56" s="112">
        <v>19500</v>
      </c>
      <c r="G56" s="170">
        <v>0.06</v>
      </c>
      <c r="H56" s="164">
        <v>12000</v>
      </c>
      <c r="I56" s="112">
        <v>0</v>
      </c>
      <c r="J56" s="170">
        <v>0</v>
      </c>
      <c r="K56" s="164">
        <v>7965000</v>
      </c>
      <c r="L56" s="112">
        <v>-79500</v>
      </c>
      <c r="M56" s="127">
        <v>-0.01</v>
      </c>
      <c r="N56" s="112">
        <v>7930500</v>
      </c>
      <c r="O56" s="173">
        <f t="shared" si="0"/>
        <v>0.9956685499058381</v>
      </c>
      <c r="P56" s="108">
        <f>Volume!K56</f>
        <v>175.7</v>
      </c>
      <c r="Q56" s="69">
        <f>Volume!J56</f>
        <v>171.6</v>
      </c>
      <c r="R56" s="237">
        <f t="shared" si="1"/>
        <v>136.6794</v>
      </c>
      <c r="S56" s="103">
        <f t="shared" si="2"/>
        <v>136.08738</v>
      </c>
      <c r="T56" s="109">
        <f t="shared" si="3"/>
        <v>8044500</v>
      </c>
      <c r="U56" s="103">
        <f t="shared" si="4"/>
        <v>-0.9882528435577101</v>
      </c>
      <c r="V56" s="103">
        <f t="shared" si="5"/>
        <v>130.68198</v>
      </c>
      <c r="W56" s="103">
        <f t="shared" si="6"/>
        <v>5.7915</v>
      </c>
      <c r="X56" s="103">
        <f t="shared" si="7"/>
        <v>0.20592</v>
      </c>
      <c r="Y56" s="103">
        <f t="shared" si="8"/>
        <v>141.341865</v>
      </c>
      <c r="Z56" s="237">
        <f t="shared" si="9"/>
        <v>-4.662465000000026</v>
      </c>
      <c r="AA56" s="382"/>
      <c r="AB56"/>
    </row>
    <row r="57" spans="1:28" s="7" customFormat="1" ht="15">
      <c r="A57" s="193" t="s">
        <v>289</v>
      </c>
      <c r="B57" s="164">
        <v>2471000</v>
      </c>
      <c r="C57" s="162">
        <v>-8400</v>
      </c>
      <c r="D57" s="170">
        <v>0</v>
      </c>
      <c r="E57" s="164">
        <v>46200</v>
      </c>
      <c r="F57" s="112">
        <v>2800</v>
      </c>
      <c r="G57" s="170">
        <v>0.06</v>
      </c>
      <c r="H57" s="164">
        <v>15400</v>
      </c>
      <c r="I57" s="112">
        <v>-35000</v>
      </c>
      <c r="J57" s="170">
        <v>-0.69</v>
      </c>
      <c r="K57" s="164">
        <v>2532600</v>
      </c>
      <c r="L57" s="112">
        <v>-40600</v>
      </c>
      <c r="M57" s="127">
        <v>-0.02</v>
      </c>
      <c r="N57" s="112">
        <v>2527000</v>
      </c>
      <c r="O57" s="173">
        <f t="shared" si="0"/>
        <v>0.9977888336097291</v>
      </c>
      <c r="P57" s="108">
        <f>Volume!K57</f>
        <v>137.05</v>
      </c>
      <c r="Q57" s="69">
        <f>Volume!J57</f>
        <v>135</v>
      </c>
      <c r="R57" s="237">
        <f t="shared" si="1"/>
        <v>34.1901</v>
      </c>
      <c r="S57" s="103">
        <f t="shared" si="2"/>
        <v>34.1145</v>
      </c>
      <c r="T57" s="109">
        <f t="shared" si="3"/>
        <v>2573200</v>
      </c>
      <c r="U57" s="103">
        <f t="shared" si="4"/>
        <v>-1.5778019586507073</v>
      </c>
      <c r="V57" s="103">
        <f t="shared" si="5"/>
        <v>33.3585</v>
      </c>
      <c r="W57" s="103">
        <f t="shared" si="6"/>
        <v>0.6237</v>
      </c>
      <c r="X57" s="103">
        <f t="shared" si="7"/>
        <v>0.2079</v>
      </c>
      <c r="Y57" s="103">
        <f t="shared" si="8"/>
        <v>35.265706</v>
      </c>
      <c r="Z57" s="237">
        <f t="shared" si="9"/>
        <v>-1.0756060000000005</v>
      </c>
      <c r="AA57"/>
      <c r="AB57"/>
    </row>
    <row r="58" spans="1:28" s="7" customFormat="1" ht="15">
      <c r="A58" s="193" t="s">
        <v>195</v>
      </c>
      <c r="B58" s="164">
        <v>19543636</v>
      </c>
      <c r="C58" s="162">
        <v>-1884668</v>
      </c>
      <c r="D58" s="170">
        <v>-0.09</v>
      </c>
      <c r="E58" s="164">
        <v>859854</v>
      </c>
      <c r="F58" s="112">
        <v>65984</v>
      </c>
      <c r="G58" s="170">
        <v>0.08</v>
      </c>
      <c r="H58" s="164">
        <v>171146</v>
      </c>
      <c r="I58" s="112">
        <v>16496</v>
      </c>
      <c r="J58" s="170">
        <v>0.11</v>
      </c>
      <c r="K58" s="164">
        <v>20574636</v>
      </c>
      <c r="L58" s="112">
        <v>-1802188</v>
      </c>
      <c r="M58" s="127">
        <v>-0.08</v>
      </c>
      <c r="N58" s="112">
        <v>20549892</v>
      </c>
      <c r="O58" s="173">
        <f t="shared" si="0"/>
        <v>0.9987973541791942</v>
      </c>
      <c r="P58" s="108">
        <f>Volume!K58</f>
        <v>120.1</v>
      </c>
      <c r="Q58" s="69">
        <f>Volume!J58</f>
        <v>120.6</v>
      </c>
      <c r="R58" s="237">
        <f t="shared" si="1"/>
        <v>248.13011016</v>
      </c>
      <c r="S58" s="103">
        <f t="shared" si="2"/>
        <v>247.83169751999998</v>
      </c>
      <c r="T58" s="109">
        <f t="shared" si="3"/>
        <v>22376824</v>
      </c>
      <c r="U58" s="103">
        <f t="shared" si="4"/>
        <v>-8.053814964983413</v>
      </c>
      <c r="V58" s="103">
        <f t="shared" si="5"/>
        <v>235.69625015999998</v>
      </c>
      <c r="W58" s="103">
        <f t="shared" si="6"/>
        <v>10.36983924</v>
      </c>
      <c r="X58" s="103">
        <f t="shared" si="7"/>
        <v>2.0640207599999996</v>
      </c>
      <c r="Y58" s="103">
        <f t="shared" si="8"/>
        <v>268.74565624</v>
      </c>
      <c r="Z58" s="237">
        <f t="shared" si="9"/>
        <v>-20.61554608000003</v>
      </c>
      <c r="AA58"/>
      <c r="AB58"/>
    </row>
    <row r="59" spans="1:28" s="7" customFormat="1" ht="15">
      <c r="A59" s="193" t="s">
        <v>290</v>
      </c>
      <c r="B59" s="164">
        <v>7225400</v>
      </c>
      <c r="C59" s="162">
        <v>176400</v>
      </c>
      <c r="D59" s="170">
        <v>0.03</v>
      </c>
      <c r="E59" s="164">
        <v>333200</v>
      </c>
      <c r="F59" s="112">
        <v>16800</v>
      </c>
      <c r="G59" s="170">
        <v>0.05</v>
      </c>
      <c r="H59" s="164">
        <v>35000</v>
      </c>
      <c r="I59" s="112">
        <v>2800</v>
      </c>
      <c r="J59" s="170">
        <v>0.09</v>
      </c>
      <c r="K59" s="164">
        <v>7593600</v>
      </c>
      <c r="L59" s="112">
        <v>196000</v>
      </c>
      <c r="M59" s="127">
        <v>0.03</v>
      </c>
      <c r="N59" s="112">
        <v>7532000</v>
      </c>
      <c r="O59" s="173">
        <f t="shared" si="0"/>
        <v>0.9918879056047197</v>
      </c>
      <c r="P59" s="108">
        <f>Volume!K59</f>
        <v>98.05</v>
      </c>
      <c r="Q59" s="69">
        <f>Volume!J59</f>
        <v>95.85</v>
      </c>
      <c r="R59" s="237">
        <f t="shared" si="1"/>
        <v>72.784656</v>
      </c>
      <c r="S59" s="103">
        <f t="shared" si="2"/>
        <v>72.19422</v>
      </c>
      <c r="T59" s="109">
        <f t="shared" si="3"/>
        <v>7397600</v>
      </c>
      <c r="U59" s="103">
        <f t="shared" si="4"/>
        <v>2.6495079485238455</v>
      </c>
      <c r="V59" s="103">
        <f t="shared" si="5"/>
        <v>69.255459</v>
      </c>
      <c r="W59" s="103">
        <f t="shared" si="6"/>
        <v>3.1937219999999997</v>
      </c>
      <c r="X59" s="103">
        <f t="shared" si="7"/>
        <v>0.335475</v>
      </c>
      <c r="Y59" s="103">
        <f t="shared" si="8"/>
        <v>72.533468</v>
      </c>
      <c r="Z59" s="237">
        <f t="shared" si="9"/>
        <v>0.2511879999999991</v>
      </c>
      <c r="AA59"/>
      <c r="AB59" s="77"/>
    </row>
    <row r="60" spans="1:28" s="7" customFormat="1" ht="15">
      <c r="A60" s="193" t="s">
        <v>197</v>
      </c>
      <c r="B60" s="164">
        <v>2786550</v>
      </c>
      <c r="C60" s="162">
        <v>-80600</v>
      </c>
      <c r="D60" s="170">
        <v>-0.03</v>
      </c>
      <c r="E60" s="164">
        <v>9100</v>
      </c>
      <c r="F60" s="112">
        <v>0</v>
      </c>
      <c r="G60" s="170">
        <v>0</v>
      </c>
      <c r="H60" s="164">
        <v>6500</v>
      </c>
      <c r="I60" s="112">
        <v>0</v>
      </c>
      <c r="J60" s="170">
        <v>0</v>
      </c>
      <c r="K60" s="164">
        <v>2802150</v>
      </c>
      <c r="L60" s="112">
        <v>-80600</v>
      </c>
      <c r="M60" s="127">
        <v>-0.03</v>
      </c>
      <c r="N60" s="112">
        <v>2798900</v>
      </c>
      <c r="O60" s="173">
        <f t="shared" si="0"/>
        <v>0.9988401762932034</v>
      </c>
      <c r="P60" s="108">
        <f>Volume!K60</f>
        <v>337.3</v>
      </c>
      <c r="Q60" s="69">
        <f>Volume!J60</f>
        <v>331.6</v>
      </c>
      <c r="R60" s="237">
        <f t="shared" si="1"/>
        <v>92.91929400000001</v>
      </c>
      <c r="S60" s="103">
        <f t="shared" si="2"/>
        <v>92.811524</v>
      </c>
      <c r="T60" s="109">
        <f t="shared" si="3"/>
        <v>2882750</v>
      </c>
      <c r="U60" s="103">
        <f t="shared" si="4"/>
        <v>-2.7959413754227733</v>
      </c>
      <c r="V60" s="103">
        <f t="shared" si="5"/>
        <v>92.401998</v>
      </c>
      <c r="W60" s="103">
        <f t="shared" si="6"/>
        <v>0.301756</v>
      </c>
      <c r="X60" s="103">
        <f t="shared" si="7"/>
        <v>0.21554</v>
      </c>
      <c r="Y60" s="103">
        <f t="shared" si="8"/>
        <v>97.2351575</v>
      </c>
      <c r="Z60" s="237">
        <f t="shared" si="9"/>
        <v>-4.315863499999992</v>
      </c>
      <c r="AA60"/>
      <c r="AB60" s="77"/>
    </row>
    <row r="61" spans="1:28" s="7" customFormat="1" ht="15">
      <c r="A61" s="193" t="s">
        <v>4</v>
      </c>
      <c r="B61" s="164">
        <v>972450</v>
      </c>
      <c r="C61" s="162">
        <v>13200</v>
      </c>
      <c r="D61" s="170">
        <v>0.01</v>
      </c>
      <c r="E61" s="164">
        <v>0</v>
      </c>
      <c r="F61" s="112">
        <v>0</v>
      </c>
      <c r="G61" s="170">
        <v>0</v>
      </c>
      <c r="H61" s="164">
        <v>0</v>
      </c>
      <c r="I61" s="112">
        <v>0</v>
      </c>
      <c r="J61" s="170">
        <v>0</v>
      </c>
      <c r="K61" s="164">
        <v>972450</v>
      </c>
      <c r="L61" s="112">
        <v>13200</v>
      </c>
      <c r="M61" s="127">
        <v>0.01</v>
      </c>
      <c r="N61" s="112">
        <v>964800</v>
      </c>
      <c r="O61" s="173">
        <f t="shared" si="0"/>
        <v>0.992133271633503</v>
      </c>
      <c r="P61" s="108">
        <f>Volume!K61</f>
        <v>1628.95</v>
      </c>
      <c r="Q61" s="69">
        <f>Volume!J61</f>
        <v>1604.1</v>
      </c>
      <c r="R61" s="237">
        <f t="shared" si="1"/>
        <v>155.9907045</v>
      </c>
      <c r="S61" s="103">
        <f t="shared" si="2"/>
        <v>154.763568</v>
      </c>
      <c r="T61" s="109">
        <f t="shared" si="3"/>
        <v>959250</v>
      </c>
      <c r="U61" s="103">
        <f t="shared" si="4"/>
        <v>1.3760750586395623</v>
      </c>
      <c r="V61" s="103">
        <f t="shared" si="5"/>
        <v>155.9907045</v>
      </c>
      <c r="W61" s="103">
        <f t="shared" si="6"/>
        <v>0</v>
      </c>
      <c r="X61" s="103">
        <f t="shared" si="7"/>
        <v>0</v>
      </c>
      <c r="Y61" s="103">
        <f t="shared" si="8"/>
        <v>156.25702875</v>
      </c>
      <c r="Z61" s="237">
        <f t="shared" si="9"/>
        <v>-0.2663242499999967</v>
      </c>
      <c r="AA61"/>
      <c r="AB61" s="77"/>
    </row>
    <row r="62" spans="1:28" s="7" customFormat="1" ht="15">
      <c r="A62" s="193" t="s">
        <v>79</v>
      </c>
      <c r="B62" s="164">
        <v>1834000</v>
      </c>
      <c r="C62" s="162">
        <v>2200</v>
      </c>
      <c r="D62" s="170">
        <v>0</v>
      </c>
      <c r="E62" s="164">
        <v>1800</v>
      </c>
      <c r="F62" s="112">
        <v>1200</v>
      </c>
      <c r="G62" s="170">
        <v>2</v>
      </c>
      <c r="H62" s="164">
        <v>0</v>
      </c>
      <c r="I62" s="112">
        <v>0</v>
      </c>
      <c r="J62" s="170">
        <v>0</v>
      </c>
      <c r="K62" s="164">
        <v>1835800</v>
      </c>
      <c r="L62" s="112">
        <v>3400</v>
      </c>
      <c r="M62" s="127">
        <v>0</v>
      </c>
      <c r="N62" s="112">
        <v>1794800</v>
      </c>
      <c r="O62" s="173">
        <f t="shared" si="0"/>
        <v>0.9776664124632313</v>
      </c>
      <c r="P62" s="108">
        <f>Volume!K62</f>
        <v>1000.05</v>
      </c>
      <c r="Q62" s="69">
        <f>Volume!J62</f>
        <v>991.3</v>
      </c>
      <c r="R62" s="237">
        <f t="shared" si="1"/>
        <v>181.982854</v>
      </c>
      <c r="S62" s="103">
        <f t="shared" si="2"/>
        <v>177.918524</v>
      </c>
      <c r="T62" s="109">
        <f t="shared" si="3"/>
        <v>1832400</v>
      </c>
      <c r="U62" s="103">
        <f t="shared" si="4"/>
        <v>0.18554900676708141</v>
      </c>
      <c r="V62" s="103">
        <f t="shared" si="5"/>
        <v>181.80442</v>
      </c>
      <c r="W62" s="103">
        <f t="shared" si="6"/>
        <v>0.178434</v>
      </c>
      <c r="X62" s="103">
        <f t="shared" si="7"/>
        <v>0</v>
      </c>
      <c r="Y62" s="103">
        <f t="shared" si="8"/>
        <v>183.249162</v>
      </c>
      <c r="Z62" s="237">
        <f t="shared" si="9"/>
        <v>-1.2663080000000093</v>
      </c>
      <c r="AA62"/>
      <c r="AB62" s="77"/>
    </row>
    <row r="63" spans="1:28" s="58" customFormat="1" ht="15">
      <c r="A63" s="193" t="s">
        <v>196</v>
      </c>
      <c r="B63" s="164">
        <v>2009600</v>
      </c>
      <c r="C63" s="162">
        <v>30000</v>
      </c>
      <c r="D63" s="170">
        <v>0.02</v>
      </c>
      <c r="E63" s="164">
        <v>2800</v>
      </c>
      <c r="F63" s="112">
        <v>0</v>
      </c>
      <c r="G63" s="170">
        <v>0</v>
      </c>
      <c r="H63" s="164">
        <v>0</v>
      </c>
      <c r="I63" s="112">
        <v>0</v>
      </c>
      <c r="J63" s="170">
        <v>0</v>
      </c>
      <c r="K63" s="164">
        <v>2012400</v>
      </c>
      <c r="L63" s="112">
        <v>30000</v>
      </c>
      <c r="M63" s="127">
        <v>0.02</v>
      </c>
      <c r="N63" s="112">
        <v>1994800</v>
      </c>
      <c r="O63" s="173">
        <f t="shared" si="0"/>
        <v>0.9912542238123634</v>
      </c>
      <c r="P63" s="108">
        <f>Volume!K63</f>
        <v>706.05</v>
      </c>
      <c r="Q63" s="69">
        <f>Volume!J63</f>
        <v>679.7</v>
      </c>
      <c r="R63" s="237">
        <f t="shared" si="1"/>
        <v>136.782828</v>
      </c>
      <c r="S63" s="103">
        <f t="shared" si="2"/>
        <v>135.586556</v>
      </c>
      <c r="T63" s="109">
        <f t="shared" si="3"/>
        <v>1982400</v>
      </c>
      <c r="U63" s="103">
        <f t="shared" si="4"/>
        <v>1.513317191283293</v>
      </c>
      <c r="V63" s="103">
        <f t="shared" si="5"/>
        <v>136.592512</v>
      </c>
      <c r="W63" s="103">
        <f t="shared" si="6"/>
        <v>0.190316</v>
      </c>
      <c r="X63" s="103">
        <f t="shared" si="7"/>
        <v>0</v>
      </c>
      <c r="Y63" s="103">
        <f t="shared" si="8"/>
        <v>139.967352</v>
      </c>
      <c r="Z63" s="237">
        <f t="shared" si="9"/>
        <v>-3.1845240000000103</v>
      </c>
      <c r="AA63"/>
      <c r="AB63" s="77"/>
    </row>
    <row r="64" spans="1:28" s="7" customFormat="1" ht="15">
      <c r="A64" s="193" t="s">
        <v>5</v>
      </c>
      <c r="B64" s="164">
        <v>27327135</v>
      </c>
      <c r="C64" s="162">
        <v>559845</v>
      </c>
      <c r="D64" s="170">
        <v>0.02</v>
      </c>
      <c r="E64" s="164">
        <v>2328700</v>
      </c>
      <c r="F64" s="112">
        <v>275935</v>
      </c>
      <c r="G64" s="170">
        <v>0.13</v>
      </c>
      <c r="H64" s="164">
        <v>285505</v>
      </c>
      <c r="I64" s="112">
        <v>54230</v>
      </c>
      <c r="J64" s="170">
        <v>0.23</v>
      </c>
      <c r="K64" s="164">
        <v>29941340</v>
      </c>
      <c r="L64" s="112">
        <v>890010</v>
      </c>
      <c r="M64" s="127">
        <v>0.03</v>
      </c>
      <c r="N64" s="112">
        <v>29298555</v>
      </c>
      <c r="O64" s="173">
        <f t="shared" si="0"/>
        <v>0.9785318559556787</v>
      </c>
      <c r="P64" s="108">
        <f>Volume!K64</f>
        <v>144.9</v>
      </c>
      <c r="Q64" s="69">
        <f>Volume!J64</f>
        <v>144.8</v>
      </c>
      <c r="R64" s="237">
        <f t="shared" si="1"/>
        <v>433.5506032</v>
      </c>
      <c r="S64" s="103">
        <f t="shared" si="2"/>
        <v>424.24307640000006</v>
      </c>
      <c r="T64" s="109">
        <f t="shared" si="3"/>
        <v>29051330</v>
      </c>
      <c r="U64" s="103">
        <f t="shared" si="4"/>
        <v>3.0635774678818493</v>
      </c>
      <c r="V64" s="103">
        <f t="shared" si="5"/>
        <v>395.69691480000006</v>
      </c>
      <c r="W64" s="103">
        <f t="shared" si="6"/>
        <v>33.719576</v>
      </c>
      <c r="X64" s="103">
        <f t="shared" si="7"/>
        <v>4.1341124</v>
      </c>
      <c r="Y64" s="103">
        <f t="shared" si="8"/>
        <v>420.9537717</v>
      </c>
      <c r="Z64" s="237">
        <f t="shared" si="9"/>
        <v>12.596831500000008</v>
      </c>
      <c r="AB64" s="77"/>
    </row>
    <row r="65" spans="1:28" s="58" customFormat="1" ht="15">
      <c r="A65" s="193" t="s">
        <v>198</v>
      </c>
      <c r="B65" s="164">
        <v>9337000</v>
      </c>
      <c r="C65" s="162">
        <v>-30000</v>
      </c>
      <c r="D65" s="170">
        <v>0</v>
      </c>
      <c r="E65" s="164">
        <v>1531000</v>
      </c>
      <c r="F65" s="112">
        <v>72000</v>
      </c>
      <c r="G65" s="170">
        <v>0.05</v>
      </c>
      <c r="H65" s="164">
        <v>239000</v>
      </c>
      <c r="I65" s="112">
        <v>17000</v>
      </c>
      <c r="J65" s="170">
        <v>0.08</v>
      </c>
      <c r="K65" s="164">
        <v>11107000</v>
      </c>
      <c r="L65" s="112">
        <v>59000</v>
      </c>
      <c r="M65" s="127">
        <v>0.01</v>
      </c>
      <c r="N65" s="112">
        <v>11048000</v>
      </c>
      <c r="O65" s="173">
        <f t="shared" si="0"/>
        <v>0.994688034572792</v>
      </c>
      <c r="P65" s="108">
        <f>Volume!K65</f>
        <v>195.9</v>
      </c>
      <c r="Q65" s="69">
        <f>Volume!J65</f>
        <v>194.55</v>
      </c>
      <c r="R65" s="237">
        <f t="shared" si="1"/>
        <v>216.086685</v>
      </c>
      <c r="S65" s="103">
        <f t="shared" si="2"/>
        <v>214.93884</v>
      </c>
      <c r="T65" s="109">
        <f t="shared" si="3"/>
        <v>11048000</v>
      </c>
      <c r="U65" s="103">
        <f t="shared" si="4"/>
        <v>0.5340333091962346</v>
      </c>
      <c r="V65" s="103">
        <f t="shared" si="5"/>
        <v>181.651335</v>
      </c>
      <c r="W65" s="103">
        <f t="shared" si="6"/>
        <v>29.785605</v>
      </c>
      <c r="X65" s="103">
        <f t="shared" si="7"/>
        <v>4.649745</v>
      </c>
      <c r="Y65" s="103">
        <f t="shared" si="8"/>
        <v>216.43032</v>
      </c>
      <c r="Z65" s="237">
        <f t="shared" si="9"/>
        <v>-0.34363500000000613</v>
      </c>
      <c r="AA65" s="78"/>
      <c r="AB65" s="77"/>
    </row>
    <row r="66" spans="1:28" s="58" customFormat="1" ht="15">
      <c r="A66" s="193" t="s">
        <v>199</v>
      </c>
      <c r="B66" s="164">
        <v>3443700</v>
      </c>
      <c r="C66" s="162">
        <v>-122200</v>
      </c>
      <c r="D66" s="170">
        <v>-0.03</v>
      </c>
      <c r="E66" s="164">
        <v>161200</v>
      </c>
      <c r="F66" s="112">
        <v>14300</v>
      </c>
      <c r="G66" s="170">
        <v>0.1</v>
      </c>
      <c r="H66" s="164">
        <v>71500</v>
      </c>
      <c r="I66" s="112">
        <v>2600</v>
      </c>
      <c r="J66" s="170">
        <v>0.04</v>
      </c>
      <c r="K66" s="164">
        <v>3676400</v>
      </c>
      <c r="L66" s="112">
        <v>-105300</v>
      </c>
      <c r="M66" s="127">
        <v>-0.03</v>
      </c>
      <c r="N66" s="112">
        <v>3673800</v>
      </c>
      <c r="O66" s="173">
        <f t="shared" si="0"/>
        <v>0.9992927864214993</v>
      </c>
      <c r="P66" s="108">
        <f>Volume!K66</f>
        <v>288.75</v>
      </c>
      <c r="Q66" s="69">
        <f>Volume!J66</f>
        <v>281.9</v>
      </c>
      <c r="R66" s="237">
        <f t="shared" si="1"/>
        <v>103.63771599999998</v>
      </c>
      <c r="S66" s="103">
        <f t="shared" si="2"/>
        <v>103.564422</v>
      </c>
      <c r="T66" s="109">
        <f t="shared" si="3"/>
        <v>3781700</v>
      </c>
      <c r="U66" s="103">
        <f t="shared" si="4"/>
        <v>-2.7844620144379513</v>
      </c>
      <c r="V66" s="103">
        <f t="shared" si="5"/>
        <v>97.07790299999999</v>
      </c>
      <c r="W66" s="103">
        <f t="shared" si="6"/>
        <v>4.544228</v>
      </c>
      <c r="X66" s="103">
        <f t="shared" si="7"/>
        <v>2.015585</v>
      </c>
      <c r="Y66" s="103">
        <f t="shared" si="8"/>
        <v>109.1965875</v>
      </c>
      <c r="Z66" s="237">
        <f t="shared" si="9"/>
        <v>-5.5588715000000235</v>
      </c>
      <c r="AA66" s="78"/>
      <c r="AB66" s="77"/>
    </row>
    <row r="67" spans="1:28" s="58" customFormat="1" ht="15">
      <c r="A67" s="193" t="s">
        <v>405</v>
      </c>
      <c r="B67" s="164">
        <v>139500</v>
      </c>
      <c r="C67" s="162">
        <v>-1250</v>
      </c>
      <c r="D67" s="170">
        <v>-0.01</v>
      </c>
      <c r="E67" s="164">
        <v>0</v>
      </c>
      <c r="F67" s="112">
        <v>0</v>
      </c>
      <c r="G67" s="170">
        <v>0</v>
      </c>
      <c r="H67" s="164">
        <v>0</v>
      </c>
      <c r="I67" s="112">
        <v>0</v>
      </c>
      <c r="J67" s="170">
        <v>0</v>
      </c>
      <c r="K67" s="164">
        <v>139500</v>
      </c>
      <c r="L67" s="112">
        <v>-1250</v>
      </c>
      <c r="M67" s="127">
        <v>-0.01</v>
      </c>
      <c r="N67" s="112">
        <v>139500</v>
      </c>
      <c r="O67" s="173">
        <f t="shared" si="0"/>
        <v>1</v>
      </c>
      <c r="P67" s="108">
        <f>Volume!K67</f>
        <v>595.55</v>
      </c>
      <c r="Q67" s="69">
        <f>Volume!J67</f>
        <v>595.2</v>
      </c>
      <c r="R67" s="237">
        <f t="shared" si="1"/>
        <v>8.30304</v>
      </c>
      <c r="S67" s="103">
        <f t="shared" si="2"/>
        <v>8.30304</v>
      </c>
      <c r="T67" s="109">
        <f t="shared" si="3"/>
        <v>140750</v>
      </c>
      <c r="U67" s="103">
        <f t="shared" si="4"/>
        <v>-0.8880994671403196</v>
      </c>
      <c r="V67" s="103">
        <f t="shared" si="5"/>
        <v>8.30304</v>
      </c>
      <c r="W67" s="103">
        <f t="shared" si="6"/>
        <v>0</v>
      </c>
      <c r="X67" s="103">
        <f t="shared" si="7"/>
        <v>0</v>
      </c>
      <c r="Y67" s="103">
        <f t="shared" si="8"/>
        <v>8.38236625</v>
      </c>
      <c r="Z67" s="237">
        <f t="shared" si="9"/>
        <v>-0.07932625000000115</v>
      </c>
      <c r="AA67" s="78"/>
      <c r="AB67" s="77"/>
    </row>
    <row r="68" spans="1:28" s="7" customFormat="1" ht="15">
      <c r="A68" s="193" t="s">
        <v>43</v>
      </c>
      <c r="B68" s="164">
        <v>411450</v>
      </c>
      <c r="C68" s="162">
        <v>-17850</v>
      </c>
      <c r="D68" s="170">
        <v>-0.04</v>
      </c>
      <c r="E68" s="164">
        <v>300</v>
      </c>
      <c r="F68" s="112">
        <v>150</v>
      </c>
      <c r="G68" s="170">
        <v>1</v>
      </c>
      <c r="H68" s="164">
        <v>0</v>
      </c>
      <c r="I68" s="112">
        <v>0</v>
      </c>
      <c r="J68" s="170">
        <v>0</v>
      </c>
      <c r="K68" s="164">
        <v>411750</v>
      </c>
      <c r="L68" s="112">
        <v>-17700</v>
      </c>
      <c r="M68" s="127">
        <v>-0.04</v>
      </c>
      <c r="N68" s="112">
        <v>409200</v>
      </c>
      <c r="O68" s="173">
        <f t="shared" si="0"/>
        <v>0.9938069216757741</v>
      </c>
      <c r="P68" s="108">
        <f>Volume!K68</f>
        <v>2356.2</v>
      </c>
      <c r="Q68" s="69">
        <f>Volume!J68</f>
        <v>2279.7</v>
      </c>
      <c r="R68" s="237">
        <f t="shared" si="1"/>
        <v>93.86664749999998</v>
      </c>
      <c r="S68" s="103">
        <f t="shared" si="2"/>
        <v>93.28532399999999</v>
      </c>
      <c r="T68" s="109">
        <f t="shared" si="3"/>
        <v>429450</v>
      </c>
      <c r="U68" s="103">
        <f t="shared" si="4"/>
        <v>-4.121550820817324</v>
      </c>
      <c r="V68" s="103">
        <f t="shared" si="5"/>
        <v>93.7982565</v>
      </c>
      <c r="W68" s="103">
        <f t="shared" si="6"/>
        <v>0.068391</v>
      </c>
      <c r="X68" s="103">
        <f t="shared" si="7"/>
        <v>0</v>
      </c>
      <c r="Y68" s="103">
        <f t="shared" si="8"/>
        <v>101.18700899999999</v>
      </c>
      <c r="Z68" s="237">
        <f t="shared" si="9"/>
        <v>-7.320361500000004</v>
      </c>
      <c r="AB68" s="77"/>
    </row>
    <row r="69" spans="1:28" s="7" customFormat="1" ht="15">
      <c r="A69" s="193" t="s">
        <v>200</v>
      </c>
      <c r="B69" s="164">
        <v>7643300</v>
      </c>
      <c r="C69" s="162">
        <v>31850</v>
      </c>
      <c r="D69" s="170">
        <v>0</v>
      </c>
      <c r="E69" s="164">
        <v>656950</v>
      </c>
      <c r="F69" s="112">
        <v>113750</v>
      </c>
      <c r="G69" s="170">
        <v>0.21</v>
      </c>
      <c r="H69" s="164">
        <v>70000</v>
      </c>
      <c r="I69" s="112">
        <v>1050</v>
      </c>
      <c r="J69" s="170">
        <v>0.02</v>
      </c>
      <c r="K69" s="164">
        <v>8370250</v>
      </c>
      <c r="L69" s="112">
        <v>146650</v>
      </c>
      <c r="M69" s="127">
        <v>0.02</v>
      </c>
      <c r="N69" s="112">
        <v>8148350</v>
      </c>
      <c r="O69" s="173">
        <f aca="true" t="shared" si="10" ref="O69:O132">N69/K69</f>
        <v>0.9734894417729458</v>
      </c>
      <c r="P69" s="108">
        <f>Volume!K69</f>
        <v>843.75</v>
      </c>
      <c r="Q69" s="69">
        <f>Volume!J69</f>
        <v>839.8</v>
      </c>
      <c r="R69" s="237">
        <f aca="true" t="shared" si="11" ref="R69:R132">Q69*K69/10000000</f>
        <v>702.933595</v>
      </c>
      <c r="S69" s="103">
        <f aca="true" t="shared" si="12" ref="S69:S132">Q69*N69/10000000</f>
        <v>684.298433</v>
      </c>
      <c r="T69" s="109">
        <f aca="true" t="shared" si="13" ref="T69:T132">K69-L69</f>
        <v>8223600</v>
      </c>
      <c r="U69" s="103">
        <f aca="true" t="shared" si="14" ref="U69:U132">L69/T69*100</f>
        <v>1.7832822608103507</v>
      </c>
      <c r="V69" s="103">
        <f aca="true" t="shared" si="15" ref="V69:V132">Q69*B69/10000000</f>
        <v>641.884334</v>
      </c>
      <c r="W69" s="103">
        <f aca="true" t="shared" si="16" ref="W69:W132">Q69*E69/10000000</f>
        <v>55.170661</v>
      </c>
      <c r="X69" s="103">
        <f aca="true" t="shared" si="17" ref="X69:X132">Q69*H69/10000000</f>
        <v>5.8786</v>
      </c>
      <c r="Y69" s="103">
        <f aca="true" t="shared" si="18" ref="Y69:Y132">(T69*P69)/10000000</f>
        <v>693.86625</v>
      </c>
      <c r="Z69" s="237">
        <f aca="true" t="shared" si="19" ref="Z69:Z132">R69-Y69</f>
        <v>9.067344999999932</v>
      </c>
      <c r="AB69" s="77"/>
    </row>
    <row r="70" spans="1:28" s="58" customFormat="1" ht="15">
      <c r="A70" s="193" t="s">
        <v>141</v>
      </c>
      <c r="B70" s="164">
        <v>38865600</v>
      </c>
      <c r="C70" s="162">
        <v>2311200</v>
      </c>
      <c r="D70" s="170">
        <v>0.06</v>
      </c>
      <c r="E70" s="164">
        <v>5392800</v>
      </c>
      <c r="F70" s="112">
        <v>1120800</v>
      </c>
      <c r="G70" s="170">
        <v>0.26</v>
      </c>
      <c r="H70" s="164">
        <v>1267200</v>
      </c>
      <c r="I70" s="112">
        <v>96000</v>
      </c>
      <c r="J70" s="170">
        <v>0.08</v>
      </c>
      <c r="K70" s="164">
        <v>45525600</v>
      </c>
      <c r="L70" s="112">
        <v>3528000</v>
      </c>
      <c r="M70" s="127">
        <v>0.08</v>
      </c>
      <c r="N70" s="112">
        <v>45302400</v>
      </c>
      <c r="O70" s="173">
        <f t="shared" si="10"/>
        <v>0.9950972639569824</v>
      </c>
      <c r="P70" s="108">
        <f>Volume!K70</f>
        <v>91.45</v>
      </c>
      <c r="Q70" s="69">
        <f>Volume!J70</f>
        <v>87.95</v>
      </c>
      <c r="R70" s="237">
        <f t="shared" si="11"/>
        <v>400.397652</v>
      </c>
      <c r="S70" s="103">
        <f t="shared" si="12"/>
        <v>398.434608</v>
      </c>
      <c r="T70" s="109">
        <f t="shared" si="13"/>
        <v>41997600</v>
      </c>
      <c r="U70" s="103">
        <f t="shared" si="14"/>
        <v>8.40048002743014</v>
      </c>
      <c r="V70" s="103">
        <f t="shared" si="15"/>
        <v>341.822952</v>
      </c>
      <c r="W70" s="103">
        <f t="shared" si="16"/>
        <v>47.429676</v>
      </c>
      <c r="X70" s="103">
        <f t="shared" si="17"/>
        <v>11.145024</v>
      </c>
      <c r="Y70" s="103">
        <f t="shared" si="18"/>
        <v>384.068052</v>
      </c>
      <c r="Z70" s="237">
        <f t="shared" si="19"/>
        <v>16.32959999999997</v>
      </c>
      <c r="AA70" s="78"/>
      <c r="AB70" s="77"/>
    </row>
    <row r="71" spans="1:28" s="58" customFormat="1" ht="15">
      <c r="A71" s="193" t="s">
        <v>398</v>
      </c>
      <c r="B71" s="164">
        <v>16429500</v>
      </c>
      <c r="C71" s="162">
        <v>-237600</v>
      </c>
      <c r="D71" s="170">
        <v>-0.01</v>
      </c>
      <c r="E71" s="164">
        <v>3285900</v>
      </c>
      <c r="F71" s="112">
        <v>332100</v>
      </c>
      <c r="G71" s="170">
        <v>0.11</v>
      </c>
      <c r="H71" s="164">
        <v>224100</v>
      </c>
      <c r="I71" s="112">
        <v>35100</v>
      </c>
      <c r="J71" s="170">
        <v>0.19</v>
      </c>
      <c r="K71" s="164">
        <v>19939500</v>
      </c>
      <c r="L71" s="112">
        <v>129600</v>
      </c>
      <c r="M71" s="127">
        <v>0.01</v>
      </c>
      <c r="N71" s="112">
        <v>19731600</v>
      </c>
      <c r="O71" s="173">
        <f t="shared" si="10"/>
        <v>0.9895734597156398</v>
      </c>
      <c r="P71" s="108">
        <f>Volume!K71</f>
        <v>112.9</v>
      </c>
      <c r="Q71" s="69">
        <f>Volume!J71</f>
        <v>113.3</v>
      </c>
      <c r="R71" s="237">
        <f t="shared" si="11"/>
        <v>225.914535</v>
      </c>
      <c r="S71" s="103">
        <f t="shared" si="12"/>
        <v>223.559028</v>
      </c>
      <c r="T71" s="109">
        <f t="shared" si="13"/>
        <v>19809900</v>
      </c>
      <c r="U71" s="103">
        <f t="shared" si="14"/>
        <v>0.6542183453727681</v>
      </c>
      <c r="V71" s="103">
        <f t="shared" si="15"/>
        <v>186.146235</v>
      </c>
      <c r="W71" s="103">
        <f t="shared" si="16"/>
        <v>37.229247</v>
      </c>
      <c r="X71" s="103">
        <f t="shared" si="17"/>
        <v>2.539053</v>
      </c>
      <c r="Y71" s="103">
        <f t="shared" si="18"/>
        <v>223.653771</v>
      </c>
      <c r="Z71" s="237">
        <f t="shared" si="19"/>
        <v>2.2607639999999947</v>
      </c>
      <c r="AA71" s="78"/>
      <c r="AB71" s="77"/>
    </row>
    <row r="72" spans="1:28" s="7" customFormat="1" ht="15">
      <c r="A72" s="193" t="s">
        <v>184</v>
      </c>
      <c r="B72" s="164">
        <v>16009650</v>
      </c>
      <c r="C72" s="162">
        <v>53100</v>
      </c>
      <c r="D72" s="170">
        <v>0</v>
      </c>
      <c r="E72" s="164">
        <v>2879200</v>
      </c>
      <c r="F72" s="112">
        <v>247800</v>
      </c>
      <c r="G72" s="170">
        <v>0.09</v>
      </c>
      <c r="H72" s="164">
        <v>368750</v>
      </c>
      <c r="I72" s="112">
        <v>26550</v>
      </c>
      <c r="J72" s="170">
        <v>0.08</v>
      </c>
      <c r="K72" s="164">
        <v>19257600</v>
      </c>
      <c r="L72" s="112">
        <v>327450</v>
      </c>
      <c r="M72" s="127">
        <v>0.02</v>
      </c>
      <c r="N72" s="112">
        <v>19074700</v>
      </c>
      <c r="O72" s="173">
        <f t="shared" si="10"/>
        <v>0.9905024509803921</v>
      </c>
      <c r="P72" s="108">
        <f>Volume!K72</f>
        <v>101.45</v>
      </c>
      <c r="Q72" s="69">
        <f>Volume!J72</f>
        <v>98.1</v>
      </c>
      <c r="R72" s="237">
        <f t="shared" si="11"/>
        <v>188.917056</v>
      </c>
      <c r="S72" s="103">
        <f t="shared" si="12"/>
        <v>187.122807</v>
      </c>
      <c r="T72" s="109">
        <f t="shared" si="13"/>
        <v>18930150</v>
      </c>
      <c r="U72" s="103">
        <f t="shared" si="14"/>
        <v>1.729780271154745</v>
      </c>
      <c r="V72" s="103">
        <f t="shared" si="15"/>
        <v>157.0546665</v>
      </c>
      <c r="W72" s="103">
        <f t="shared" si="16"/>
        <v>28.244952</v>
      </c>
      <c r="X72" s="103">
        <f t="shared" si="17"/>
        <v>3.6174375</v>
      </c>
      <c r="Y72" s="103">
        <f t="shared" si="18"/>
        <v>192.04637175</v>
      </c>
      <c r="Z72" s="237">
        <f t="shared" si="19"/>
        <v>-3.1293157499999893</v>
      </c>
      <c r="AB72" s="77"/>
    </row>
    <row r="73" spans="1:28" s="58" customFormat="1" ht="15">
      <c r="A73" s="193" t="s">
        <v>175</v>
      </c>
      <c r="B73" s="164">
        <v>72087750</v>
      </c>
      <c r="C73" s="162">
        <v>-4709250</v>
      </c>
      <c r="D73" s="170">
        <v>-0.06</v>
      </c>
      <c r="E73" s="164">
        <v>16372125</v>
      </c>
      <c r="F73" s="112">
        <v>-2346750</v>
      </c>
      <c r="G73" s="170">
        <v>-0.13</v>
      </c>
      <c r="H73" s="164">
        <v>8749125</v>
      </c>
      <c r="I73" s="112">
        <v>-378000</v>
      </c>
      <c r="J73" s="170">
        <v>-0.04</v>
      </c>
      <c r="K73" s="164">
        <v>97209000</v>
      </c>
      <c r="L73" s="112">
        <v>-7434000</v>
      </c>
      <c r="M73" s="127">
        <v>-0.07</v>
      </c>
      <c r="N73" s="112">
        <v>96248250</v>
      </c>
      <c r="O73" s="173">
        <f t="shared" si="10"/>
        <v>0.9901166558651977</v>
      </c>
      <c r="P73" s="108">
        <f>Volume!K73</f>
        <v>48.35</v>
      </c>
      <c r="Q73" s="69">
        <f>Volume!J73</f>
        <v>47.7</v>
      </c>
      <c r="R73" s="237">
        <f t="shared" si="11"/>
        <v>463.68693</v>
      </c>
      <c r="S73" s="103">
        <f t="shared" si="12"/>
        <v>459.1041525</v>
      </c>
      <c r="T73" s="109">
        <f t="shared" si="13"/>
        <v>104643000</v>
      </c>
      <c r="U73" s="103">
        <f t="shared" si="14"/>
        <v>-7.104154124021673</v>
      </c>
      <c r="V73" s="103">
        <f t="shared" si="15"/>
        <v>343.8585675</v>
      </c>
      <c r="W73" s="103">
        <f t="shared" si="16"/>
        <v>78.09503625</v>
      </c>
      <c r="X73" s="103">
        <f t="shared" si="17"/>
        <v>41.73332625</v>
      </c>
      <c r="Y73" s="103">
        <f t="shared" si="18"/>
        <v>505.948905</v>
      </c>
      <c r="Z73" s="237">
        <f t="shared" si="19"/>
        <v>-42.26197500000001</v>
      </c>
      <c r="AA73" s="78"/>
      <c r="AB73" s="77"/>
    </row>
    <row r="74" spans="1:28" s="7" customFormat="1" ht="15">
      <c r="A74" s="193" t="s">
        <v>142</v>
      </c>
      <c r="B74" s="164">
        <v>5162500</v>
      </c>
      <c r="C74" s="162">
        <v>173250</v>
      </c>
      <c r="D74" s="170">
        <v>0.03</v>
      </c>
      <c r="E74" s="164">
        <v>68250</v>
      </c>
      <c r="F74" s="112">
        <v>8750</v>
      </c>
      <c r="G74" s="170">
        <v>0.15</v>
      </c>
      <c r="H74" s="164">
        <v>0</v>
      </c>
      <c r="I74" s="112">
        <v>0</v>
      </c>
      <c r="J74" s="170">
        <v>0</v>
      </c>
      <c r="K74" s="164">
        <v>5230750</v>
      </c>
      <c r="L74" s="112">
        <v>182000</v>
      </c>
      <c r="M74" s="127">
        <v>0.04</v>
      </c>
      <c r="N74" s="112">
        <v>5209750</v>
      </c>
      <c r="O74" s="173">
        <f t="shared" si="10"/>
        <v>0.9959852793576447</v>
      </c>
      <c r="P74" s="108">
        <f>Volume!K74</f>
        <v>141.4</v>
      </c>
      <c r="Q74" s="69">
        <f>Volume!J74</f>
        <v>138.8</v>
      </c>
      <c r="R74" s="237">
        <f t="shared" si="11"/>
        <v>72.60281</v>
      </c>
      <c r="S74" s="103">
        <f t="shared" si="12"/>
        <v>72.31133</v>
      </c>
      <c r="T74" s="109">
        <f t="shared" si="13"/>
        <v>5048750</v>
      </c>
      <c r="U74" s="103">
        <f t="shared" si="14"/>
        <v>3.604852686308492</v>
      </c>
      <c r="V74" s="103">
        <f t="shared" si="15"/>
        <v>71.6555</v>
      </c>
      <c r="W74" s="103">
        <f t="shared" si="16"/>
        <v>0.94731</v>
      </c>
      <c r="X74" s="103">
        <f t="shared" si="17"/>
        <v>0</v>
      </c>
      <c r="Y74" s="103">
        <f t="shared" si="18"/>
        <v>71.389325</v>
      </c>
      <c r="Z74" s="237">
        <f t="shared" si="19"/>
        <v>1.2134850000000057</v>
      </c>
      <c r="AB74" s="77"/>
    </row>
    <row r="75" spans="1:28" s="7" customFormat="1" ht="15">
      <c r="A75" s="193" t="s">
        <v>176</v>
      </c>
      <c r="B75" s="164">
        <v>12172750</v>
      </c>
      <c r="C75" s="162">
        <v>-458200</v>
      </c>
      <c r="D75" s="170">
        <v>-0.04</v>
      </c>
      <c r="E75" s="164">
        <v>1070100</v>
      </c>
      <c r="F75" s="112">
        <v>91350</v>
      </c>
      <c r="G75" s="170">
        <v>0.09</v>
      </c>
      <c r="H75" s="164">
        <v>179800</v>
      </c>
      <c r="I75" s="112">
        <v>8700</v>
      </c>
      <c r="J75" s="170">
        <v>0.05</v>
      </c>
      <c r="K75" s="164">
        <v>13422650</v>
      </c>
      <c r="L75" s="112">
        <v>-358150</v>
      </c>
      <c r="M75" s="127">
        <v>-0.03</v>
      </c>
      <c r="N75" s="112">
        <v>13374800</v>
      </c>
      <c r="O75" s="173">
        <f t="shared" si="10"/>
        <v>0.9964351301717619</v>
      </c>
      <c r="P75" s="108">
        <f>Volume!K75</f>
        <v>183.8</v>
      </c>
      <c r="Q75" s="69">
        <f>Volume!J75</f>
        <v>182.45</v>
      </c>
      <c r="R75" s="237">
        <f t="shared" si="11"/>
        <v>244.89624925</v>
      </c>
      <c r="S75" s="103">
        <f t="shared" si="12"/>
        <v>244.023226</v>
      </c>
      <c r="T75" s="109">
        <f t="shared" si="13"/>
        <v>13780800</v>
      </c>
      <c r="U75" s="103">
        <f t="shared" si="14"/>
        <v>-2.598905723905724</v>
      </c>
      <c r="V75" s="103">
        <f t="shared" si="15"/>
        <v>222.09182375</v>
      </c>
      <c r="W75" s="103">
        <f t="shared" si="16"/>
        <v>19.5239745</v>
      </c>
      <c r="X75" s="103">
        <f t="shared" si="17"/>
        <v>3.280451</v>
      </c>
      <c r="Y75" s="103">
        <f t="shared" si="18"/>
        <v>253.291104</v>
      </c>
      <c r="Z75" s="237">
        <f t="shared" si="19"/>
        <v>-8.394854749999979</v>
      </c>
      <c r="AB75" s="77"/>
    </row>
    <row r="76" spans="1:28" s="7" customFormat="1" ht="15">
      <c r="A76" s="193" t="s">
        <v>397</v>
      </c>
      <c r="B76" s="164">
        <v>1086800</v>
      </c>
      <c r="C76" s="162">
        <v>-343200</v>
      </c>
      <c r="D76" s="170">
        <v>-0.24</v>
      </c>
      <c r="E76" s="164">
        <v>2200</v>
      </c>
      <c r="F76" s="112">
        <v>0</v>
      </c>
      <c r="G76" s="170">
        <v>0</v>
      </c>
      <c r="H76" s="164">
        <v>0</v>
      </c>
      <c r="I76" s="112">
        <v>0</v>
      </c>
      <c r="J76" s="170">
        <v>0</v>
      </c>
      <c r="K76" s="164">
        <v>1089000</v>
      </c>
      <c r="L76" s="112">
        <v>-343200</v>
      </c>
      <c r="M76" s="127">
        <v>-0.24</v>
      </c>
      <c r="N76" s="112">
        <v>1084600</v>
      </c>
      <c r="O76" s="173">
        <f t="shared" si="10"/>
        <v>0.9959595959595959</v>
      </c>
      <c r="P76" s="108">
        <f>Volume!K76</f>
        <v>115.75</v>
      </c>
      <c r="Q76" s="69">
        <f>Volume!J76</f>
        <v>117.05</v>
      </c>
      <c r="R76" s="237">
        <f t="shared" si="11"/>
        <v>12.746745</v>
      </c>
      <c r="S76" s="103">
        <f t="shared" si="12"/>
        <v>12.695243</v>
      </c>
      <c r="T76" s="109">
        <f t="shared" si="13"/>
        <v>1432200</v>
      </c>
      <c r="U76" s="103">
        <f t="shared" si="14"/>
        <v>-23.963133640552993</v>
      </c>
      <c r="V76" s="103">
        <f t="shared" si="15"/>
        <v>12.720994</v>
      </c>
      <c r="W76" s="103">
        <f t="shared" si="16"/>
        <v>0.025751</v>
      </c>
      <c r="X76" s="103">
        <f t="shared" si="17"/>
        <v>0</v>
      </c>
      <c r="Y76" s="103">
        <f t="shared" si="18"/>
        <v>16.577715</v>
      </c>
      <c r="Z76" s="237">
        <f t="shared" si="19"/>
        <v>-3.8309700000000007</v>
      </c>
      <c r="AB76" s="77"/>
    </row>
    <row r="77" spans="1:28" s="7" customFormat="1" ht="15">
      <c r="A77" s="193" t="s">
        <v>167</v>
      </c>
      <c r="B77" s="164">
        <v>13725250</v>
      </c>
      <c r="C77" s="162">
        <v>-188650</v>
      </c>
      <c r="D77" s="170">
        <v>-0.01</v>
      </c>
      <c r="E77" s="164">
        <v>1062600</v>
      </c>
      <c r="F77" s="112">
        <v>50050</v>
      </c>
      <c r="G77" s="170">
        <v>0.05</v>
      </c>
      <c r="H77" s="164">
        <v>30800</v>
      </c>
      <c r="I77" s="112">
        <v>0</v>
      </c>
      <c r="J77" s="170">
        <v>0</v>
      </c>
      <c r="K77" s="164">
        <v>14818650</v>
      </c>
      <c r="L77" s="112">
        <v>-138600</v>
      </c>
      <c r="M77" s="127">
        <v>-0.01</v>
      </c>
      <c r="N77" s="112">
        <v>14772450</v>
      </c>
      <c r="O77" s="173">
        <f t="shared" si="10"/>
        <v>0.9968823070927514</v>
      </c>
      <c r="P77" s="108">
        <f>Volume!K77</f>
        <v>46.9</v>
      </c>
      <c r="Q77" s="69">
        <f>Volume!J77</f>
        <v>45.45</v>
      </c>
      <c r="R77" s="237">
        <f t="shared" si="11"/>
        <v>67.35076425</v>
      </c>
      <c r="S77" s="103">
        <f t="shared" si="12"/>
        <v>67.14078525</v>
      </c>
      <c r="T77" s="109">
        <f t="shared" si="13"/>
        <v>14957250</v>
      </c>
      <c r="U77" s="103">
        <f t="shared" si="14"/>
        <v>-0.9266409266409266</v>
      </c>
      <c r="V77" s="103">
        <f t="shared" si="15"/>
        <v>62.38126125</v>
      </c>
      <c r="W77" s="103">
        <f t="shared" si="16"/>
        <v>4.829517</v>
      </c>
      <c r="X77" s="103">
        <f t="shared" si="17"/>
        <v>0.139986</v>
      </c>
      <c r="Y77" s="103">
        <f t="shared" si="18"/>
        <v>70.1495025</v>
      </c>
      <c r="Z77" s="237">
        <f t="shared" si="19"/>
        <v>-2.7987382499999995</v>
      </c>
      <c r="AB77" s="77"/>
    </row>
    <row r="78" spans="1:28" s="7" customFormat="1" ht="15">
      <c r="A78" s="193" t="s">
        <v>201</v>
      </c>
      <c r="B78" s="164">
        <v>3679000</v>
      </c>
      <c r="C78" s="162">
        <v>424300</v>
      </c>
      <c r="D78" s="170">
        <v>0.13</v>
      </c>
      <c r="E78" s="164">
        <v>357400</v>
      </c>
      <c r="F78" s="112">
        <v>80000</v>
      </c>
      <c r="G78" s="170">
        <v>0.29</v>
      </c>
      <c r="H78" s="164">
        <v>157700</v>
      </c>
      <c r="I78" s="112">
        <v>2600</v>
      </c>
      <c r="J78" s="170">
        <v>0.02</v>
      </c>
      <c r="K78" s="164">
        <v>4194100</v>
      </c>
      <c r="L78" s="112">
        <v>506900</v>
      </c>
      <c r="M78" s="127">
        <v>0.14</v>
      </c>
      <c r="N78" s="112">
        <v>4116700</v>
      </c>
      <c r="O78" s="173">
        <f t="shared" si="10"/>
        <v>0.9815455043990368</v>
      </c>
      <c r="P78" s="108">
        <f>Volume!K78</f>
        <v>2041.85</v>
      </c>
      <c r="Q78" s="69">
        <f>Volume!J78</f>
        <v>2002.25</v>
      </c>
      <c r="R78" s="237">
        <f t="shared" si="11"/>
        <v>839.7636725</v>
      </c>
      <c r="S78" s="103">
        <f t="shared" si="12"/>
        <v>824.2662575</v>
      </c>
      <c r="T78" s="109">
        <f t="shared" si="13"/>
        <v>3687200</v>
      </c>
      <c r="U78" s="103">
        <f t="shared" si="14"/>
        <v>13.747559123454112</v>
      </c>
      <c r="V78" s="103">
        <f t="shared" si="15"/>
        <v>736.627775</v>
      </c>
      <c r="W78" s="103">
        <f t="shared" si="16"/>
        <v>71.560415</v>
      </c>
      <c r="X78" s="103">
        <f t="shared" si="17"/>
        <v>31.5754825</v>
      </c>
      <c r="Y78" s="103">
        <f t="shared" si="18"/>
        <v>752.870932</v>
      </c>
      <c r="Z78" s="237">
        <f t="shared" si="19"/>
        <v>86.89274049999995</v>
      </c>
      <c r="AB78" s="77"/>
    </row>
    <row r="79" spans="1:28" s="7" customFormat="1" ht="15">
      <c r="A79" s="193" t="s">
        <v>143</v>
      </c>
      <c r="B79" s="164">
        <v>1542850</v>
      </c>
      <c r="C79" s="162">
        <v>-47200</v>
      </c>
      <c r="D79" s="170">
        <v>-0.03</v>
      </c>
      <c r="E79" s="164">
        <v>0</v>
      </c>
      <c r="F79" s="112">
        <v>0</v>
      </c>
      <c r="G79" s="170">
        <v>0</v>
      </c>
      <c r="H79" s="164">
        <v>0</v>
      </c>
      <c r="I79" s="112">
        <v>0</v>
      </c>
      <c r="J79" s="170">
        <v>0</v>
      </c>
      <c r="K79" s="164">
        <v>1542850</v>
      </c>
      <c r="L79" s="112">
        <v>-47200</v>
      </c>
      <c r="M79" s="127">
        <v>-0.03</v>
      </c>
      <c r="N79" s="112">
        <v>1539900</v>
      </c>
      <c r="O79" s="173">
        <f t="shared" si="10"/>
        <v>0.9980879541108987</v>
      </c>
      <c r="P79" s="108">
        <f>Volume!K79</f>
        <v>112.55</v>
      </c>
      <c r="Q79" s="69">
        <f>Volume!J79</f>
        <v>110.85</v>
      </c>
      <c r="R79" s="237">
        <f t="shared" si="11"/>
        <v>17.10249225</v>
      </c>
      <c r="S79" s="103">
        <f t="shared" si="12"/>
        <v>17.0697915</v>
      </c>
      <c r="T79" s="109">
        <f t="shared" si="13"/>
        <v>1590050</v>
      </c>
      <c r="U79" s="103">
        <f t="shared" si="14"/>
        <v>-2.9684601113172544</v>
      </c>
      <c r="V79" s="103">
        <f t="shared" si="15"/>
        <v>17.10249225</v>
      </c>
      <c r="W79" s="103">
        <f t="shared" si="16"/>
        <v>0</v>
      </c>
      <c r="X79" s="103">
        <f t="shared" si="17"/>
        <v>0</v>
      </c>
      <c r="Y79" s="103">
        <f t="shared" si="18"/>
        <v>17.89601275</v>
      </c>
      <c r="Z79" s="237">
        <f t="shared" si="19"/>
        <v>-0.7935204999999996</v>
      </c>
      <c r="AB79" s="77"/>
    </row>
    <row r="80" spans="1:28" s="58" customFormat="1" ht="15">
      <c r="A80" s="193" t="s">
        <v>90</v>
      </c>
      <c r="B80" s="164">
        <v>1132800</v>
      </c>
      <c r="C80" s="162">
        <v>-2400</v>
      </c>
      <c r="D80" s="170">
        <v>0</v>
      </c>
      <c r="E80" s="164">
        <v>2400</v>
      </c>
      <c r="F80" s="112">
        <v>0</v>
      </c>
      <c r="G80" s="170">
        <v>0</v>
      </c>
      <c r="H80" s="164">
        <v>0</v>
      </c>
      <c r="I80" s="112">
        <v>0</v>
      </c>
      <c r="J80" s="170">
        <v>0</v>
      </c>
      <c r="K80" s="164">
        <v>1135200</v>
      </c>
      <c r="L80" s="112">
        <v>-2400</v>
      </c>
      <c r="M80" s="127">
        <v>0</v>
      </c>
      <c r="N80" s="112">
        <v>1041000</v>
      </c>
      <c r="O80" s="173">
        <f t="shared" si="10"/>
        <v>0.9170190274841438</v>
      </c>
      <c r="P80" s="108">
        <f>Volume!K80</f>
        <v>460.7</v>
      </c>
      <c r="Q80" s="69">
        <f>Volume!J80</f>
        <v>455.1</v>
      </c>
      <c r="R80" s="237">
        <f t="shared" si="11"/>
        <v>51.662952</v>
      </c>
      <c r="S80" s="103">
        <f t="shared" si="12"/>
        <v>47.37591</v>
      </c>
      <c r="T80" s="109">
        <f t="shared" si="13"/>
        <v>1137600</v>
      </c>
      <c r="U80" s="103">
        <f t="shared" si="14"/>
        <v>-0.21097046413502107</v>
      </c>
      <c r="V80" s="103">
        <f t="shared" si="15"/>
        <v>51.553728</v>
      </c>
      <c r="W80" s="103">
        <f t="shared" si="16"/>
        <v>0.109224</v>
      </c>
      <c r="X80" s="103">
        <f t="shared" si="17"/>
        <v>0</v>
      </c>
      <c r="Y80" s="103">
        <f t="shared" si="18"/>
        <v>52.409232</v>
      </c>
      <c r="Z80" s="237">
        <f t="shared" si="19"/>
        <v>-0.7462800000000058</v>
      </c>
      <c r="AA80" s="78"/>
      <c r="AB80" s="77"/>
    </row>
    <row r="81" spans="1:28" s="7" customFormat="1" ht="15">
      <c r="A81" s="193" t="s">
        <v>35</v>
      </c>
      <c r="B81" s="164">
        <v>2314400</v>
      </c>
      <c r="C81" s="162">
        <v>-47300</v>
      </c>
      <c r="D81" s="170">
        <v>-0.02</v>
      </c>
      <c r="E81" s="164">
        <v>42900</v>
      </c>
      <c r="F81" s="112">
        <v>1100</v>
      </c>
      <c r="G81" s="170">
        <v>0.03</v>
      </c>
      <c r="H81" s="164">
        <v>1100</v>
      </c>
      <c r="I81" s="112">
        <v>0</v>
      </c>
      <c r="J81" s="170">
        <v>0</v>
      </c>
      <c r="K81" s="164">
        <v>2358400</v>
      </c>
      <c r="L81" s="112">
        <v>-46200</v>
      </c>
      <c r="M81" s="127">
        <v>-0.02</v>
      </c>
      <c r="N81" s="112">
        <v>2356200</v>
      </c>
      <c r="O81" s="173">
        <f t="shared" si="10"/>
        <v>0.9990671641791045</v>
      </c>
      <c r="P81" s="108">
        <f>Volume!K81</f>
        <v>318.15</v>
      </c>
      <c r="Q81" s="69">
        <f>Volume!J81</f>
        <v>316.9</v>
      </c>
      <c r="R81" s="237">
        <f t="shared" si="11"/>
        <v>74.737696</v>
      </c>
      <c r="S81" s="103">
        <f t="shared" si="12"/>
        <v>74.667978</v>
      </c>
      <c r="T81" s="109">
        <f t="shared" si="13"/>
        <v>2404600</v>
      </c>
      <c r="U81" s="103">
        <f t="shared" si="14"/>
        <v>-1.9213174748398902</v>
      </c>
      <c r="V81" s="103">
        <f t="shared" si="15"/>
        <v>73.343336</v>
      </c>
      <c r="W81" s="103">
        <f t="shared" si="16"/>
        <v>1.3595009999999998</v>
      </c>
      <c r="X81" s="103">
        <f t="shared" si="17"/>
        <v>0.034859</v>
      </c>
      <c r="Y81" s="103">
        <f t="shared" si="18"/>
        <v>76.502349</v>
      </c>
      <c r="Z81" s="237">
        <f t="shared" si="19"/>
        <v>-1.7646529999999956</v>
      </c>
      <c r="AB81" s="77"/>
    </row>
    <row r="82" spans="1:28" s="7" customFormat="1" ht="15">
      <c r="A82" s="193" t="s">
        <v>6</v>
      </c>
      <c r="B82" s="164">
        <v>10451250</v>
      </c>
      <c r="C82" s="162">
        <v>-155250</v>
      </c>
      <c r="D82" s="170">
        <v>-0.01</v>
      </c>
      <c r="E82" s="164">
        <v>1014750</v>
      </c>
      <c r="F82" s="112">
        <v>49500</v>
      </c>
      <c r="G82" s="170">
        <v>0.05</v>
      </c>
      <c r="H82" s="164">
        <v>123750</v>
      </c>
      <c r="I82" s="112">
        <v>6750</v>
      </c>
      <c r="J82" s="170">
        <v>0.06</v>
      </c>
      <c r="K82" s="164">
        <v>11589750</v>
      </c>
      <c r="L82" s="112">
        <v>-99000</v>
      </c>
      <c r="M82" s="127">
        <v>-0.01</v>
      </c>
      <c r="N82" s="112">
        <v>11504250</v>
      </c>
      <c r="O82" s="173">
        <f t="shared" si="10"/>
        <v>0.9926227916909338</v>
      </c>
      <c r="P82" s="108">
        <f>Volume!K82</f>
        <v>161</v>
      </c>
      <c r="Q82" s="69">
        <f>Volume!J82</f>
        <v>160</v>
      </c>
      <c r="R82" s="237">
        <f t="shared" si="11"/>
        <v>185.436</v>
      </c>
      <c r="S82" s="103">
        <f t="shared" si="12"/>
        <v>184.068</v>
      </c>
      <c r="T82" s="109">
        <f t="shared" si="13"/>
        <v>11688750</v>
      </c>
      <c r="U82" s="103">
        <f t="shared" si="14"/>
        <v>-0.8469682386910491</v>
      </c>
      <c r="V82" s="103">
        <f t="shared" si="15"/>
        <v>167.22</v>
      </c>
      <c r="W82" s="103">
        <f t="shared" si="16"/>
        <v>16.236</v>
      </c>
      <c r="X82" s="103">
        <f t="shared" si="17"/>
        <v>1.98</v>
      </c>
      <c r="Y82" s="103">
        <f t="shared" si="18"/>
        <v>188.188875</v>
      </c>
      <c r="Z82" s="237">
        <f t="shared" si="19"/>
        <v>-2.752874999999989</v>
      </c>
      <c r="AB82" s="77"/>
    </row>
    <row r="83" spans="1:28" s="58" customFormat="1" ht="15">
      <c r="A83" s="193" t="s">
        <v>177</v>
      </c>
      <c r="B83" s="164">
        <v>6522500</v>
      </c>
      <c r="C83" s="162">
        <v>630500</v>
      </c>
      <c r="D83" s="170">
        <v>0.11</v>
      </c>
      <c r="E83" s="164">
        <v>249000</v>
      </c>
      <c r="F83" s="112">
        <v>73000</v>
      </c>
      <c r="G83" s="170">
        <v>0.41</v>
      </c>
      <c r="H83" s="164">
        <v>15000</v>
      </c>
      <c r="I83" s="112">
        <v>5000</v>
      </c>
      <c r="J83" s="170">
        <v>0.5</v>
      </c>
      <c r="K83" s="164">
        <v>6786500</v>
      </c>
      <c r="L83" s="112">
        <v>708500</v>
      </c>
      <c r="M83" s="127">
        <v>0.12</v>
      </c>
      <c r="N83" s="112">
        <v>6738000</v>
      </c>
      <c r="O83" s="173">
        <f t="shared" si="10"/>
        <v>0.9928534590731599</v>
      </c>
      <c r="P83" s="108">
        <f>Volume!K83</f>
        <v>311.75</v>
      </c>
      <c r="Q83" s="69">
        <f>Volume!J83</f>
        <v>292.45</v>
      </c>
      <c r="R83" s="237">
        <f t="shared" si="11"/>
        <v>198.4711925</v>
      </c>
      <c r="S83" s="103">
        <f t="shared" si="12"/>
        <v>197.05281</v>
      </c>
      <c r="T83" s="109">
        <f t="shared" si="13"/>
        <v>6078000</v>
      </c>
      <c r="U83" s="103">
        <f t="shared" si="14"/>
        <v>11.656794998354721</v>
      </c>
      <c r="V83" s="103">
        <f t="shared" si="15"/>
        <v>190.7505125</v>
      </c>
      <c r="W83" s="103">
        <f t="shared" si="16"/>
        <v>7.282005</v>
      </c>
      <c r="X83" s="103">
        <f t="shared" si="17"/>
        <v>0.438675</v>
      </c>
      <c r="Y83" s="103">
        <f t="shared" si="18"/>
        <v>189.48165</v>
      </c>
      <c r="Z83" s="237">
        <f t="shared" si="19"/>
        <v>8.989542499999999</v>
      </c>
      <c r="AA83" s="78"/>
      <c r="AB83" s="77"/>
    </row>
    <row r="84" spans="1:28" s="7" customFormat="1" ht="15">
      <c r="A84" s="193" t="s">
        <v>168</v>
      </c>
      <c r="B84" s="164">
        <v>225900</v>
      </c>
      <c r="C84" s="162">
        <v>29700</v>
      </c>
      <c r="D84" s="170">
        <v>0.15</v>
      </c>
      <c r="E84" s="164">
        <v>0</v>
      </c>
      <c r="F84" s="112">
        <v>0</v>
      </c>
      <c r="G84" s="170">
        <v>0</v>
      </c>
      <c r="H84" s="164">
        <v>0</v>
      </c>
      <c r="I84" s="112">
        <v>0</v>
      </c>
      <c r="J84" s="170">
        <v>0</v>
      </c>
      <c r="K84" s="164">
        <v>225900</v>
      </c>
      <c r="L84" s="112">
        <v>29700</v>
      </c>
      <c r="M84" s="127">
        <v>0.15</v>
      </c>
      <c r="N84" s="112">
        <v>210900</v>
      </c>
      <c r="O84" s="173">
        <f t="shared" si="10"/>
        <v>0.9335989375830013</v>
      </c>
      <c r="P84" s="108">
        <f>Volume!K84</f>
        <v>697.3</v>
      </c>
      <c r="Q84" s="69">
        <f>Volume!J84</f>
        <v>677.1</v>
      </c>
      <c r="R84" s="237">
        <f t="shared" si="11"/>
        <v>15.295689</v>
      </c>
      <c r="S84" s="103">
        <f t="shared" si="12"/>
        <v>14.280039</v>
      </c>
      <c r="T84" s="109">
        <f t="shared" si="13"/>
        <v>196200</v>
      </c>
      <c r="U84" s="103">
        <f t="shared" si="14"/>
        <v>15.137614678899084</v>
      </c>
      <c r="V84" s="103">
        <f t="shared" si="15"/>
        <v>15.295689</v>
      </c>
      <c r="W84" s="103">
        <f t="shared" si="16"/>
        <v>0</v>
      </c>
      <c r="X84" s="103">
        <f t="shared" si="17"/>
        <v>0</v>
      </c>
      <c r="Y84" s="103">
        <f t="shared" si="18"/>
        <v>13.681026</v>
      </c>
      <c r="Z84" s="237">
        <f t="shared" si="19"/>
        <v>1.6146630000000002</v>
      </c>
      <c r="AB84" s="77"/>
    </row>
    <row r="85" spans="1:28" s="7" customFormat="1" ht="15">
      <c r="A85" s="193" t="s">
        <v>132</v>
      </c>
      <c r="B85" s="164">
        <v>1685200</v>
      </c>
      <c r="C85" s="162">
        <v>-9600</v>
      </c>
      <c r="D85" s="170">
        <v>-0.01</v>
      </c>
      <c r="E85" s="164">
        <v>11200</v>
      </c>
      <c r="F85" s="112">
        <v>400</v>
      </c>
      <c r="G85" s="170">
        <v>0.04</v>
      </c>
      <c r="H85" s="164">
        <v>400</v>
      </c>
      <c r="I85" s="112">
        <v>0</v>
      </c>
      <c r="J85" s="170">
        <v>0</v>
      </c>
      <c r="K85" s="164">
        <v>1696800</v>
      </c>
      <c r="L85" s="112">
        <v>-9200</v>
      </c>
      <c r="M85" s="127">
        <v>-0.01</v>
      </c>
      <c r="N85" s="112">
        <v>1691600</v>
      </c>
      <c r="O85" s="173">
        <f t="shared" si="10"/>
        <v>0.9969354078264969</v>
      </c>
      <c r="P85" s="108">
        <f>Volume!K85</f>
        <v>723.55</v>
      </c>
      <c r="Q85" s="69">
        <f>Volume!J85</f>
        <v>715.9</v>
      </c>
      <c r="R85" s="237">
        <f t="shared" si="11"/>
        <v>121.473912</v>
      </c>
      <c r="S85" s="103">
        <f t="shared" si="12"/>
        <v>121.101644</v>
      </c>
      <c r="T85" s="109">
        <f t="shared" si="13"/>
        <v>1706000</v>
      </c>
      <c r="U85" s="103">
        <f t="shared" si="14"/>
        <v>-0.5392731535756156</v>
      </c>
      <c r="V85" s="103">
        <f t="shared" si="15"/>
        <v>120.643468</v>
      </c>
      <c r="W85" s="103">
        <f t="shared" si="16"/>
        <v>0.801808</v>
      </c>
      <c r="X85" s="103">
        <f t="shared" si="17"/>
        <v>0.028636</v>
      </c>
      <c r="Y85" s="103">
        <f t="shared" si="18"/>
        <v>123.43763</v>
      </c>
      <c r="Z85" s="237">
        <f t="shared" si="19"/>
        <v>-1.963718</v>
      </c>
      <c r="AB85" s="77"/>
    </row>
    <row r="86" spans="1:28" s="58" customFormat="1" ht="15">
      <c r="A86" s="193" t="s">
        <v>144</v>
      </c>
      <c r="B86" s="164">
        <v>183625</v>
      </c>
      <c r="C86" s="162">
        <v>3000</v>
      </c>
      <c r="D86" s="170">
        <v>0.02</v>
      </c>
      <c r="E86" s="164">
        <v>0</v>
      </c>
      <c r="F86" s="112">
        <v>0</v>
      </c>
      <c r="G86" s="170">
        <v>0</v>
      </c>
      <c r="H86" s="164">
        <v>0</v>
      </c>
      <c r="I86" s="112">
        <v>0</v>
      </c>
      <c r="J86" s="170">
        <v>0</v>
      </c>
      <c r="K86" s="164">
        <v>183625</v>
      </c>
      <c r="L86" s="112">
        <v>3000</v>
      </c>
      <c r="M86" s="127">
        <v>0.02</v>
      </c>
      <c r="N86" s="112">
        <v>182875</v>
      </c>
      <c r="O86" s="173">
        <f t="shared" si="10"/>
        <v>0.9959155888359428</v>
      </c>
      <c r="P86" s="108">
        <f>Volume!K86</f>
        <v>2884.4</v>
      </c>
      <c r="Q86" s="69">
        <f>Volume!J86</f>
        <v>2897.2</v>
      </c>
      <c r="R86" s="237">
        <f t="shared" si="11"/>
        <v>53.19983499999999</v>
      </c>
      <c r="S86" s="103">
        <f t="shared" si="12"/>
        <v>52.982544999999995</v>
      </c>
      <c r="T86" s="109">
        <f t="shared" si="13"/>
        <v>180625</v>
      </c>
      <c r="U86" s="103">
        <f t="shared" si="14"/>
        <v>1.6608996539792389</v>
      </c>
      <c r="V86" s="103">
        <f t="shared" si="15"/>
        <v>53.19983499999999</v>
      </c>
      <c r="W86" s="103">
        <f t="shared" si="16"/>
        <v>0</v>
      </c>
      <c r="X86" s="103">
        <f t="shared" si="17"/>
        <v>0</v>
      </c>
      <c r="Y86" s="103">
        <f t="shared" si="18"/>
        <v>52.099475</v>
      </c>
      <c r="Z86" s="237">
        <f t="shared" si="19"/>
        <v>1.100359999999995</v>
      </c>
      <c r="AA86" s="78"/>
      <c r="AB86" s="77"/>
    </row>
    <row r="87" spans="1:28" s="7" customFormat="1" ht="15">
      <c r="A87" s="193" t="s">
        <v>291</v>
      </c>
      <c r="B87" s="164">
        <v>1079100</v>
      </c>
      <c r="C87" s="162">
        <v>39900</v>
      </c>
      <c r="D87" s="170">
        <v>0.04</v>
      </c>
      <c r="E87" s="164">
        <v>600</v>
      </c>
      <c r="F87" s="112">
        <v>0</v>
      </c>
      <c r="G87" s="170">
        <v>0</v>
      </c>
      <c r="H87" s="164">
        <v>0</v>
      </c>
      <c r="I87" s="112">
        <v>0</v>
      </c>
      <c r="J87" s="170">
        <v>0</v>
      </c>
      <c r="K87" s="164">
        <v>1079700</v>
      </c>
      <c r="L87" s="112">
        <v>39900</v>
      </c>
      <c r="M87" s="127">
        <v>0.04</v>
      </c>
      <c r="N87" s="112">
        <v>1078500</v>
      </c>
      <c r="O87" s="173">
        <f t="shared" si="10"/>
        <v>0.9988885801611559</v>
      </c>
      <c r="P87" s="108">
        <f>Volume!K87</f>
        <v>614.15</v>
      </c>
      <c r="Q87" s="69">
        <f>Volume!J87</f>
        <v>605.3</v>
      </c>
      <c r="R87" s="237">
        <f t="shared" si="11"/>
        <v>65.354241</v>
      </c>
      <c r="S87" s="103">
        <f t="shared" si="12"/>
        <v>65.281605</v>
      </c>
      <c r="T87" s="109">
        <f t="shared" si="13"/>
        <v>1039800</v>
      </c>
      <c r="U87" s="103">
        <f t="shared" si="14"/>
        <v>3.837276399307559</v>
      </c>
      <c r="V87" s="103">
        <f t="shared" si="15"/>
        <v>65.317923</v>
      </c>
      <c r="W87" s="103">
        <f t="shared" si="16"/>
        <v>0.036318</v>
      </c>
      <c r="X87" s="103">
        <f t="shared" si="17"/>
        <v>0</v>
      </c>
      <c r="Y87" s="103">
        <f t="shared" si="18"/>
        <v>63.859317</v>
      </c>
      <c r="Z87" s="237">
        <f t="shared" si="19"/>
        <v>1.4949240000000046</v>
      </c>
      <c r="AB87" s="77"/>
    </row>
    <row r="88" spans="1:28" s="58" customFormat="1" ht="15">
      <c r="A88" s="193" t="s">
        <v>133</v>
      </c>
      <c r="B88" s="164">
        <v>25512500</v>
      </c>
      <c r="C88" s="162">
        <v>231250</v>
      </c>
      <c r="D88" s="170">
        <v>0.01</v>
      </c>
      <c r="E88" s="164">
        <v>2931250</v>
      </c>
      <c r="F88" s="112">
        <v>225000</v>
      </c>
      <c r="G88" s="170">
        <v>0.08</v>
      </c>
      <c r="H88" s="164">
        <v>150000</v>
      </c>
      <c r="I88" s="112">
        <v>25000</v>
      </c>
      <c r="J88" s="170">
        <v>0.2</v>
      </c>
      <c r="K88" s="164">
        <v>28593750</v>
      </c>
      <c r="L88" s="112">
        <v>481250</v>
      </c>
      <c r="M88" s="127">
        <v>0.02</v>
      </c>
      <c r="N88" s="112">
        <v>28462500</v>
      </c>
      <c r="O88" s="173">
        <f t="shared" si="10"/>
        <v>0.9954098360655738</v>
      </c>
      <c r="P88" s="108">
        <f>Volume!K88</f>
        <v>33.35</v>
      </c>
      <c r="Q88" s="69">
        <f>Volume!J88</f>
        <v>32.25</v>
      </c>
      <c r="R88" s="237">
        <f t="shared" si="11"/>
        <v>92.21484375</v>
      </c>
      <c r="S88" s="103">
        <f t="shared" si="12"/>
        <v>91.7915625</v>
      </c>
      <c r="T88" s="109">
        <f t="shared" si="13"/>
        <v>28112500</v>
      </c>
      <c r="U88" s="103">
        <f t="shared" si="14"/>
        <v>1.711871943085816</v>
      </c>
      <c r="V88" s="103">
        <f t="shared" si="15"/>
        <v>82.2778125</v>
      </c>
      <c r="W88" s="103">
        <f t="shared" si="16"/>
        <v>9.45328125</v>
      </c>
      <c r="X88" s="103">
        <f t="shared" si="17"/>
        <v>0.48375</v>
      </c>
      <c r="Y88" s="103">
        <f t="shared" si="18"/>
        <v>93.7551875</v>
      </c>
      <c r="Z88" s="237">
        <f t="shared" si="19"/>
        <v>-1.5403437500000052</v>
      </c>
      <c r="AA88" s="78"/>
      <c r="AB88" s="77"/>
    </row>
    <row r="89" spans="1:28" s="7" customFormat="1" ht="15">
      <c r="A89" s="193" t="s">
        <v>169</v>
      </c>
      <c r="B89" s="164">
        <v>8804000</v>
      </c>
      <c r="C89" s="162">
        <v>346000</v>
      </c>
      <c r="D89" s="170">
        <v>0.04</v>
      </c>
      <c r="E89" s="164">
        <v>34000</v>
      </c>
      <c r="F89" s="112">
        <v>12000</v>
      </c>
      <c r="G89" s="170">
        <v>0.55</v>
      </c>
      <c r="H89" s="164">
        <v>2000</v>
      </c>
      <c r="I89" s="112">
        <v>2000</v>
      </c>
      <c r="J89" s="170">
        <v>0</v>
      </c>
      <c r="K89" s="164">
        <v>8840000</v>
      </c>
      <c r="L89" s="112">
        <v>360000</v>
      </c>
      <c r="M89" s="127">
        <v>0.04</v>
      </c>
      <c r="N89" s="112">
        <v>8822000</v>
      </c>
      <c r="O89" s="173">
        <f t="shared" si="10"/>
        <v>0.9979638009049774</v>
      </c>
      <c r="P89" s="108">
        <f>Volume!K89</f>
        <v>157</v>
      </c>
      <c r="Q89" s="69">
        <f>Volume!J89</f>
        <v>152.35</v>
      </c>
      <c r="R89" s="237">
        <f t="shared" si="11"/>
        <v>134.6774</v>
      </c>
      <c r="S89" s="103">
        <f t="shared" si="12"/>
        <v>134.40317</v>
      </c>
      <c r="T89" s="109">
        <f t="shared" si="13"/>
        <v>8480000</v>
      </c>
      <c r="U89" s="103">
        <f t="shared" si="14"/>
        <v>4.245283018867925</v>
      </c>
      <c r="V89" s="103">
        <f t="shared" si="15"/>
        <v>134.12894</v>
      </c>
      <c r="W89" s="103">
        <f t="shared" si="16"/>
        <v>0.51799</v>
      </c>
      <c r="X89" s="103">
        <f t="shared" si="17"/>
        <v>0.03047</v>
      </c>
      <c r="Y89" s="103">
        <f t="shared" si="18"/>
        <v>133.136</v>
      </c>
      <c r="Z89" s="237">
        <f t="shared" si="19"/>
        <v>1.54140000000001</v>
      </c>
      <c r="AB89" s="77"/>
    </row>
    <row r="90" spans="1:28" s="7" customFormat="1" ht="15">
      <c r="A90" s="193" t="s">
        <v>292</v>
      </c>
      <c r="B90" s="164">
        <v>3320900</v>
      </c>
      <c r="C90" s="162">
        <v>134750</v>
      </c>
      <c r="D90" s="170">
        <v>0.04</v>
      </c>
      <c r="E90" s="164">
        <v>7700</v>
      </c>
      <c r="F90" s="112">
        <v>1100</v>
      </c>
      <c r="G90" s="170">
        <v>0.17</v>
      </c>
      <c r="H90" s="164">
        <v>0</v>
      </c>
      <c r="I90" s="112">
        <v>0</v>
      </c>
      <c r="J90" s="170">
        <v>0</v>
      </c>
      <c r="K90" s="164">
        <v>3328600</v>
      </c>
      <c r="L90" s="112">
        <v>135850</v>
      </c>
      <c r="M90" s="127">
        <v>0.04</v>
      </c>
      <c r="N90" s="112">
        <v>3290100</v>
      </c>
      <c r="O90" s="173">
        <f t="shared" si="10"/>
        <v>0.988433575677462</v>
      </c>
      <c r="P90" s="108">
        <f>Volume!K90</f>
        <v>598.85</v>
      </c>
      <c r="Q90" s="69">
        <f>Volume!J90</f>
        <v>586.65</v>
      </c>
      <c r="R90" s="237">
        <f t="shared" si="11"/>
        <v>195.272319</v>
      </c>
      <c r="S90" s="103">
        <f t="shared" si="12"/>
        <v>193.0137165</v>
      </c>
      <c r="T90" s="109">
        <f t="shared" si="13"/>
        <v>3192750</v>
      </c>
      <c r="U90" s="103">
        <f t="shared" si="14"/>
        <v>4.25495262704565</v>
      </c>
      <c r="V90" s="103">
        <f t="shared" si="15"/>
        <v>194.8205985</v>
      </c>
      <c r="W90" s="103">
        <f t="shared" si="16"/>
        <v>0.4517205</v>
      </c>
      <c r="X90" s="103">
        <f t="shared" si="17"/>
        <v>0</v>
      </c>
      <c r="Y90" s="103">
        <f t="shared" si="18"/>
        <v>191.19783375</v>
      </c>
      <c r="Z90" s="237">
        <f t="shared" si="19"/>
        <v>4.074485250000009</v>
      </c>
      <c r="AB90" s="77"/>
    </row>
    <row r="91" spans="1:28" s="7" customFormat="1" ht="15">
      <c r="A91" s="193" t="s">
        <v>293</v>
      </c>
      <c r="B91" s="164">
        <v>2998600</v>
      </c>
      <c r="C91" s="162">
        <v>71500</v>
      </c>
      <c r="D91" s="170">
        <v>0.02</v>
      </c>
      <c r="E91" s="164">
        <v>4950</v>
      </c>
      <c r="F91" s="112">
        <v>0</v>
      </c>
      <c r="G91" s="170">
        <v>0</v>
      </c>
      <c r="H91" s="164">
        <v>0</v>
      </c>
      <c r="I91" s="112">
        <v>0</v>
      </c>
      <c r="J91" s="170">
        <v>0</v>
      </c>
      <c r="K91" s="164">
        <v>3003550</v>
      </c>
      <c r="L91" s="112">
        <v>71500</v>
      </c>
      <c r="M91" s="127">
        <v>0.02</v>
      </c>
      <c r="N91" s="112">
        <v>2987050</v>
      </c>
      <c r="O91" s="173">
        <f t="shared" si="10"/>
        <v>0.9945065006409083</v>
      </c>
      <c r="P91" s="108">
        <f>Volume!K91</f>
        <v>547.3</v>
      </c>
      <c r="Q91" s="69">
        <f>Volume!J91</f>
        <v>541.35</v>
      </c>
      <c r="R91" s="237">
        <f t="shared" si="11"/>
        <v>162.59717925</v>
      </c>
      <c r="S91" s="103">
        <f t="shared" si="12"/>
        <v>161.70395175</v>
      </c>
      <c r="T91" s="109">
        <f t="shared" si="13"/>
        <v>2932050</v>
      </c>
      <c r="U91" s="103">
        <f t="shared" si="14"/>
        <v>2.4385668730069407</v>
      </c>
      <c r="V91" s="103">
        <f t="shared" si="15"/>
        <v>162.329211</v>
      </c>
      <c r="W91" s="103">
        <f t="shared" si="16"/>
        <v>0.26796825</v>
      </c>
      <c r="X91" s="103">
        <f t="shared" si="17"/>
        <v>0</v>
      </c>
      <c r="Y91" s="103">
        <f t="shared" si="18"/>
        <v>160.4710965</v>
      </c>
      <c r="Z91" s="237">
        <f t="shared" si="19"/>
        <v>2.1260827500000232</v>
      </c>
      <c r="AB91" s="77"/>
    </row>
    <row r="92" spans="1:28" s="58" customFormat="1" ht="15">
      <c r="A92" s="193" t="s">
        <v>178</v>
      </c>
      <c r="B92" s="164">
        <v>2637500</v>
      </c>
      <c r="C92" s="162">
        <v>-330000</v>
      </c>
      <c r="D92" s="170">
        <v>-0.11</v>
      </c>
      <c r="E92" s="164">
        <v>62500</v>
      </c>
      <c r="F92" s="112">
        <v>6250</v>
      </c>
      <c r="G92" s="170">
        <v>0.11</v>
      </c>
      <c r="H92" s="164">
        <v>0</v>
      </c>
      <c r="I92" s="112">
        <v>0</v>
      </c>
      <c r="J92" s="170">
        <v>0</v>
      </c>
      <c r="K92" s="164">
        <v>2700000</v>
      </c>
      <c r="L92" s="112">
        <v>-323750</v>
      </c>
      <c r="M92" s="127">
        <v>-0.11</v>
      </c>
      <c r="N92" s="112">
        <v>2675000</v>
      </c>
      <c r="O92" s="173">
        <f t="shared" si="10"/>
        <v>0.9907407407407407</v>
      </c>
      <c r="P92" s="108">
        <f>Volume!K92</f>
        <v>170.45</v>
      </c>
      <c r="Q92" s="69">
        <f>Volume!J92</f>
        <v>170.9</v>
      </c>
      <c r="R92" s="237">
        <f t="shared" si="11"/>
        <v>46.143</v>
      </c>
      <c r="S92" s="103">
        <f t="shared" si="12"/>
        <v>45.71575</v>
      </c>
      <c r="T92" s="109">
        <f t="shared" si="13"/>
        <v>3023750</v>
      </c>
      <c r="U92" s="103">
        <f t="shared" si="14"/>
        <v>-10.706903679206285</v>
      </c>
      <c r="V92" s="103">
        <f t="shared" si="15"/>
        <v>45.074875</v>
      </c>
      <c r="W92" s="103">
        <f t="shared" si="16"/>
        <v>1.068125</v>
      </c>
      <c r="X92" s="103">
        <f t="shared" si="17"/>
        <v>0</v>
      </c>
      <c r="Y92" s="103">
        <f t="shared" si="18"/>
        <v>51.539818749999995</v>
      </c>
      <c r="Z92" s="237">
        <f t="shared" si="19"/>
        <v>-5.396818749999994</v>
      </c>
      <c r="AA92" s="78"/>
      <c r="AB92" s="77"/>
    </row>
    <row r="93" spans="1:28" s="58" customFormat="1" ht="15">
      <c r="A93" s="193" t="s">
        <v>145</v>
      </c>
      <c r="B93" s="164">
        <v>2458200</v>
      </c>
      <c r="C93" s="162">
        <v>-68000</v>
      </c>
      <c r="D93" s="170">
        <v>-0.03</v>
      </c>
      <c r="E93" s="164">
        <v>112200</v>
      </c>
      <c r="F93" s="112">
        <v>5100</v>
      </c>
      <c r="G93" s="170">
        <v>0.05</v>
      </c>
      <c r="H93" s="164">
        <v>0</v>
      </c>
      <c r="I93" s="112">
        <v>0</v>
      </c>
      <c r="J93" s="170">
        <v>0</v>
      </c>
      <c r="K93" s="164">
        <v>2570400</v>
      </c>
      <c r="L93" s="112">
        <v>-62900</v>
      </c>
      <c r="M93" s="127">
        <v>-0.02</v>
      </c>
      <c r="N93" s="112">
        <v>2556800</v>
      </c>
      <c r="O93" s="173">
        <f t="shared" si="10"/>
        <v>0.9947089947089947</v>
      </c>
      <c r="P93" s="108">
        <f>Volume!K93</f>
        <v>153.8</v>
      </c>
      <c r="Q93" s="69">
        <f>Volume!J93</f>
        <v>152.2</v>
      </c>
      <c r="R93" s="237">
        <f t="shared" si="11"/>
        <v>39.121488</v>
      </c>
      <c r="S93" s="103">
        <f t="shared" si="12"/>
        <v>38.914496</v>
      </c>
      <c r="T93" s="109">
        <f t="shared" si="13"/>
        <v>2633300</v>
      </c>
      <c r="U93" s="103">
        <f t="shared" si="14"/>
        <v>-2.3886378308586185</v>
      </c>
      <c r="V93" s="103">
        <f t="shared" si="15"/>
        <v>37.413804</v>
      </c>
      <c r="W93" s="103">
        <f t="shared" si="16"/>
        <v>1.707684</v>
      </c>
      <c r="X93" s="103">
        <f t="shared" si="17"/>
        <v>0</v>
      </c>
      <c r="Y93" s="103">
        <f t="shared" si="18"/>
        <v>40.50015400000001</v>
      </c>
      <c r="Z93" s="237">
        <f t="shared" si="19"/>
        <v>-1.3786660000000097</v>
      </c>
      <c r="AA93" s="78"/>
      <c r="AB93" s="77"/>
    </row>
    <row r="94" spans="1:28" s="7" customFormat="1" ht="15">
      <c r="A94" s="193" t="s">
        <v>272</v>
      </c>
      <c r="B94" s="164">
        <v>3333700</v>
      </c>
      <c r="C94" s="162">
        <v>-27200</v>
      </c>
      <c r="D94" s="170">
        <v>-0.01</v>
      </c>
      <c r="E94" s="164">
        <v>51000</v>
      </c>
      <c r="F94" s="112">
        <v>1700</v>
      </c>
      <c r="G94" s="170">
        <v>0.03</v>
      </c>
      <c r="H94" s="164">
        <v>5950</v>
      </c>
      <c r="I94" s="112">
        <v>0</v>
      </c>
      <c r="J94" s="170">
        <v>0</v>
      </c>
      <c r="K94" s="164">
        <v>3390650</v>
      </c>
      <c r="L94" s="112">
        <v>-25500</v>
      </c>
      <c r="M94" s="127">
        <v>-0.01</v>
      </c>
      <c r="N94" s="112">
        <v>3377900</v>
      </c>
      <c r="O94" s="173">
        <f t="shared" si="10"/>
        <v>0.9962396590624216</v>
      </c>
      <c r="P94" s="108">
        <f>Volume!K94</f>
        <v>166.75</v>
      </c>
      <c r="Q94" s="69">
        <f>Volume!J94</f>
        <v>162.9</v>
      </c>
      <c r="R94" s="237">
        <f t="shared" si="11"/>
        <v>55.2336885</v>
      </c>
      <c r="S94" s="103">
        <f t="shared" si="12"/>
        <v>55.025991</v>
      </c>
      <c r="T94" s="109">
        <f t="shared" si="13"/>
        <v>3416150</v>
      </c>
      <c r="U94" s="103">
        <f t="shared" si="14"/>
        <v>-0.7464543418760886</v>
      </c>
      <c r="V94" s="103">
        <f t="shared" si="15"/>
        <v>54.305973</v>
      </c>
      <c r="W94" s="103">
        <f t="shared" si="16"/>
        <v>0.83079</v>
      </c>
      <c r="X94" s="103">
        <f t="shared" si="17"/>
        <v>0.0969255</v>
      </c>
      <c r="Y94" s="103">
        <f t="shared" si="18"/>
        <v>56.96430125</v>
      </c>
      <c r="Z94" s="237">
        <f t="shared" si="19"/>
        <v>-1.7306127499999988</v>
      </c>
      <c r="AB94" s="77"/>
    </row>
    <row r="95" spans="1:28" s="58" customFormat="1" ht="15">
      <c r="A95" s="193" t="s">
        <v>210</v>
      </c>
      <c r="B95" s="164">
        <v>1391400</v>
      </c>
      <c r="C95" s="162">
        <v>-20800</v>
      </c>
      <c r="D95" s="170">
        <v>-0.01</v>
      </c>
      <c r="E95" s="164">
        <v>16000</v>
      </c>
      <c r="F95" s="112">
        <v>600</v>
      </c>
      <c r="G95" s="170">
        <v>0.04</v>
      </c>
      <c r="H95" s="164">
        <v>800</v>
      </c>
      <c r="I95" s="112">
        <v>0</v>
      </c>
      <c r="J95" s="170">
        <v>0</v>
      </c>
      <c r="K95" s="164">
        <v>1408200</v>
      </c>
      <c r="L95" s="112">
        <v>-20200</v>
      </c>
      <c r="M95" s="127">
        <v>-0.01</v>
      </c>
      <c r="N95" s="112">
        <v>1401800</v>
      </c>
      <c r="O95" s="173">
        <f t="shared" si="10"/>
        <v>0.9954551910240023</v>
      </c>
      <c r="P95" s="108">
        <f>Volume!K95</f>
        <v>1697.55</v>
      </c>
      <c r="Q95" s="69">
        <f>Volume!J95</f>
        <v>1699.5</v>
      </c>
      <c r="R95" s="237">
        <f t="shared" si="11"/>
        <v>239.32359</v>
      </c>
      <c r="S95" s="103">
        <f t="shared" si="12"/>
        <v>238.23591</v>
      </c>
      <c r="T95" s="109">
        <f t="shared" si="13"/>
        <v>1428400</v>
      </c>
      <c r="U95" s="103">
        <f t="shared" si="14"/>
        <v>-1.4141697003640437</v>
      </c>
      <c r="V95" s="103">
        <f t="shared" si="15"/>
        <v>236.46843</v>
      </c>
      <c r="W95" s="103">
        <f t="shared" si="16"/>
        <v>2.7192</v>
      </c>
      <c r="X95" s="103">
        <f t="shared" si="17"/>
        <v>0.13596</v>
      </c>
      <c r="Y95" s="103">
        <f t="shared" si="18"/>
        <v>242.478042</v>
      </c>
      <c r="Z95" s="237">
        <f t="shared" si="19"/>
        <v>-3.154451999999992</v>
      </c>
      <c r="AA95" s="78"/>
      <c r="AB95" s="77"/>
    </row>
    <row r="96" spans="1:28" s="58" customFormat="1" ht="15">
      <c r="A96" s="193" t="s">
        <v>294</v>
      </c>
      <c r="B96" s="164">
        <v>2568300</v>
      </c>
      <c r="C96" s="162">
        <v>-3150</v>
      </c>
      <c r="D96" s="170">
        <v>0</v>
      </c>
      <c r="E96" s="164">
        <v>0</v>
      </c>
      <c r="F96" s="112">
        <v>0</v>
      </c>
      <c r="G96" s="170">
        <v>0</v>
      </c>
      <c r="H96" s="164">
        <v>0</v>
      </c>
      <c r="I96" s="112">
        <v>0</v>
      </c>
      <c r="J96" s="170">
        <v>0</v>
      </c>
      <c r="K96" s="164">
        <v>2568300</v>
      </c>
      <c r="L96" s="112">
        <v>-3150</v>
      </c>
      <c r="M96" s="127">
        <v>0</v>
      </c>
      <c r="N96" s="112">
        <v>2557450</v>
      </c>
      <c r="O96" s="173">
        <f t="shared" si="10"/>
        <v>0.9957754156445898</v>
      </c>
      <c r="P96" s="108">
        <f>Volume!K96</f>
        <v>726.65</v>
      </c>
      <c r="Q96" s="69">
        <f>Volume!J96</f>
        <v>722.55</v>
      </c>
      <c r="R96" s="237">
        <f t="shared" si="11"/>
        <v>185.5725165</v>
      </c>
      <c r="S96" s="103">
        <f t="shared" si="12"/>
        <v>184.78854975</v>
      </c>
      <c r="T96" s="109">
        <f t="shared" si="13"/>
        <v>2571450</v>
      </c>
      <c r="U96" s="103">
        <f t="shared" si="14"/>
        <v>-0.12249897917517355</v>
      </c>
      <c r="V96" s="103">
        <f t="shared" si="15"/>
        <v>185.5725165</v>
      </c>
      <c r="W96" s="103">
        <f t="shared" si="16"/>
        <v>0</v>
      </c>
      <c r="X96" s="103">
        <f t="shared" si="17"/>
        <v>0</v>
      </c>
      <c r="Y96" s="103">
        <f t="shared" si="18"/>
        <v>186.85441425</v>
      </c>
      <c r="Z96" s="237">
        <f t="shared" si="19"/>
        <v>-1.2818977499999846</v>
      </c>
      <c r="AA96" s="78"/>
      <c r="AB96" s="77"/>
    </row>
    <row r="97" spans="1:28" s="7" customFormat="1" ht="15">
      <c r="A97" s="193" t="s">
        <v>7</v>
      </c>
      <c r="B97" s="164">
        <v>1660152</v>
      </c>
      <c r="C97" s="162">
        <v>23088</v>
      </c>
      <c r="D97" s="170">
        <v>0.01</v>
      </c>
      <c r="E97" s="164">
        <v>30576</v>
      </c>
      <c r="F97" s="112">
        <v>312</v>
      </c>
      <c r="G97" s="170">
        <v>0.01</v>
      </c>
      <c r="H97" s="164">
        <v>2808</v>
      </c>
      <c r="I97" s="112">
        <v>0</v>
      </c>
      <c r="J97" s="170">
        <v>0</v>
      </c>
      <c r="K97" s="164">
        <v>1693536</v>
      </c>
      <c r="L97" s="112">
        <v>23400</v>
      </c>
      <c r="M97" s="127">
        <v>0.01</v>
      </c>
      <c r="N97" s="112">
        <v>1687296</v>
      </c>
      <c r="O97" s="173">
        <f t="shared" si="10"/>
        <v>0.9963154016212233</v>
      </c>
      <c r="P97" s="108">
        <f>Volume!K97</f>
        <v>775.75</v>
      </c>
      <c r="Q97" s="69">
        <f>Volume!J97</f>
        <v>759.6</v>
      </c>
      <c r="R97" s="237">
        <f t="shared" si="11"/>
        <v>128.64099456000002</v>
      </c>
      <c r="S97" s="103">
        <f t="shared" si="12"/>
        <v>128.16700416</v>
      </c>
      <c r="T97" s="109">
        <f t="shared" si="13"/>
        <v>1670136</v>
      </c>
      <c r="U97" s="103">
        <f t="shared" si="14"/>
        <v>1.4010835045768728</v>
      </c>
      <c r="V97" s="103">
        <f t="shared" si="15"/>
        <v>126.10514592</v>
      </c>
      <c r="W97" s="103">
        <f t="shared" si="16"/>
        <v>2.3225529600000003</v>
      </c>
      <c r="X97" s="103">
        <f t="shared" si="17"/>
        <v>0.21329568000000002</v>
      </c>
      <c r="Y97" s="103">
        <f t="shared" si="18"/>
        <v>129.5608002</v>
      </c>
      <c r="Z97" s="237">
        <f t="shared" si="19"/>
        <v>-0.9198056399999643</v>
      </c>
      <c r="AB97" s="77"/>
    </row>
    <row r="98" spans="1:28" s="58" customFormat="1" ht="15">
      <c r="A98" s="193" t="s">
        <v>170</v>
      </c>
      <c r="B98" s="164">
        <v>1633200</v>
      </c>
      <c r="C98" s="162">
        <v>-164400</v>
      </c>
      <c r="D98" s="170">
        <v>-0.09</v>
      </c>
      <c r="E98" s="164">
        <v>1200</v>
      </c>
      <c r="F98" s="112">
        <v>1200</v>
      </c>
      <c r="G98" s="170">
        <v>0</v>
      </c>
      <c r="H98" s="164">
        <v>0</v>
      </c>
      <c r="I98" s="112">
        <v>0</v>
      </c>
      <c r="J98" s="170">
        <v>0</v>
      </c>
      <c r="K98" s="164">
        <v>1634400</v>
      </c>
      <c r="L98" s="112">
        <v>-163200</v>
      </c>
      <c r="M98" s="127">
        <v>-0.09</v>
      </c>
      <c r="N98" s="112">
        <v>1627200</v>
      </c>
      <c r="O98" s="173">
        <f t="shared" si="10"/>
        <v>0.9955947136563876</v>
      </c>
      <c r="P98" s="108">
        <f>Volume!K98</f>
        <v>576.1</v>
      </c>
      <c r="Q98" s="69">
        <f>Volume!J98</f>
        <v>579.3</v>
      </c>
      <c r="R98" s="237">
        <f t="shared" si="11"/>
        <v>94.68079199999998</v>
      </c>
      <c r="S98" s="103">
        <f t="shared" si="12"/>
        <v>94.26369599999998</v>
      </c>
      <c r="T98" s="109">
        <f t="shared" si="13"/>
        <v>1797600</v>
      </c>
      <c r="U98" s="103">
        <f t="shared" si="14"/>
        <v>-9.078771695594126</v>
      </c>
      <c r="V98" s="103">
        <f t="shared" si="15"/>
        <v>94.61127599999999</v>
      </c>
      <c r="W98" s="103">
        <f t="shared" si="16"/>
        <v>0.069516</v>
      </c>
      <c r="X98" s="103">
        <f t="shared" si="17"/>
        <v>0</v>
      </c>
      <c r="Y98" s="103">
        <f t="shared" si="18"/>
        <v>103.559736</v>
      </c>
      <c r="Z98" s="237">
        <f t="shared" si="19"/>
        <v>-8.878944000000018</v>
      </c>
      <c r="AA98" s="78"/>
      <c r="AB98" s="77"/>
    </row>
    <row r="99" spans="1:28" s="58" customFormat="1" ht="15">
      <c r="A99" s="193" t="s">
        <v>223</v>
      </c>
      <c r="B99" s="164">
        <v>2313200</v>
      </c>
      <c r="C99" s="162">
        <v>-54400</v>
      </c>
      <c r="D99" s="170">
        <v>-0.02</v>
      </c>
      <c r="E99" s="164">
        <v>41200</v>
      </c>
      <c r="F99" s="112">
        <v>2400</v>
      </c>
      <c r="G99" s="170">
        <v>0.06</v>
      </c>
      <c r="H99" s="164">
        <v>8400</v>
      </c>
      <c r="I99" s="112">
        <v>400</v>
      </c>
      <c r="J99" s="170">
        <v>0.05</v>
      </c>
      <c r="K99" s="164">
        <v>2362800</v>
      </c>
      <c r="L99" s="112">
        <v>-51600</v>
      </c>
      <c r="M99" s="127">
        <v>-0.02</v>
      </c>
      <c r="N99" s="112">
        <v>2351600</v>
      </c>
      <c r="O99" s="173">
        <f t="shared" si="10"/>
        <v>0.9952598611816489</v>
      </c>
      <c r="P99" s="108">
        <f>Volume!K99</f>
        <v>804.95</v>
      </c>
      <c r="Q99" s="69">
        <f>Volume!J99</f>
        <v>800.75</v>
      </c>
      <c r="R99" s="237">
        <f t="shared" si="11"/>
        <v>189.20121</v>
      </c>
      <c r="S99" s="103">
        <f t="shared" si="12"/>
        <v>188.30437</v>
      </c>
      <c r="T99" s="109">
        <f t="shared" si="13"/>
        <v>2414400</v>
      </c>
      <c r="U99" s="103">
        <f t="shared" si="14"/>
        <v>-2.137176938369781</v>
      </c>
      <c r="V99" s="103">
        <f t="shared" si="15"/>
        <v>185.22949</v>
      </c>
      <c r="W99" s="103">
        <f t="shared" si="16"/>
        <v>3.29909</v>
      </c>
      <c r="X99" s="103">
        <f t="shared" si="17"/>
        <v>0.67263</v>
      </c>
      <c r="Y99" s="103">
        <f t="shared" si="18"/>
        <v>194.347128</v>
      </c>
      <c r="Z99" s="237">
        <f t="shared" si="19"/>
        <v>-5.145917999999995</v>
      </c>
      <c r="AA99" s="78"/>
      <c r="AB99" s="77"/>
    </row>
    <row r="100" spans="1:28" s="58" customFormat="1" ht="15">
      <c r="A100" s="193" t="s">
        <v>207</v>
      </c>
      <c r="B100" s="164">
        <v>3435000</v>
      </c>
      <c r="C100" s="162">
        <v>-93750</v>
      </c>
      <c r="D100" s="170">
        <v>-0.03</v>
      </c>
      <c r="E100" s="164">
        <v>65000</v>
      </c>
      <c r="F100" s="112">
        <v>3750</v>
      </c>
      <c r="G100" s="170">
        <v>0.06</v>
      </c>
      <c r="H100" s="164">
        <v>1250</v>
      </c>
      <c r="I100" s="112">
        <v>0</v>
      </c>
      <c r="J100" s="170">
        <v>0</v>
      </c>
      <c r="K100" s="164">
        <v>3501250</v>
      </c>
      <c r="L100" s="112">
        <v>-90000</v>
      </c>
      <c r="M100" s="127">
        <v>-0.03</v>
      </c>
      <c r="N100" s="112">
        <v>3498750</v>
      </c>
      <c r="O100" s="173">
        <f t="shared" si="10"/>
        <v>0.9992859692966798</v>
      </c>
      <c r="P100" s="108">
        <f>Volume!K100</f>
        <v>189.25</v>
      </c>
      <c r="Q100" s="69">
        <f>Volume!J100</f>
        <v>190.85</v>
      </c>
      <c r="R100" s="237">
        <f t="shared" si="11"/>
        <v>66.82135625</v>
      </c>
      <c r="S100" s="103">
        <f t="shared" si="12"/>
        <v>66.77364375</v>
      </c>
      <c r="T100" s="109">
        <f t="shared" si="13"/>
        <v>3591250</v>
      </c>
      <c r="U100" s="103">
        <f t="shared" si="14"/>
        <v>-2.506091193873999</v>
      </c>
      <c r="V100" s="103">
        <f t="shared" si="15"/>
        <v>65.556975</v>
      </c>
      <c r="W100" s="103">
        <f t="shared" si="16"/>
        <v>1.240525</v>
      </c>
      <c r="X100" s="103">
        <f t="shared" si="17"/>
        <v>0.02385625</v>
      </c>
      <c r="Y100" s="103">
        <f t="shared" si="18"/>
        <v>67.96440625</v>
      </c>
      <c r="Z100" s="237">
        <f t="shared" si="19"/>
        <v>-1.1430500000000023</v>
      </c>
      <c r="AA100" s="78"/>
      <c r="AB100" s="77"/>
    </row>
    <row r="101" spans="1:28" s="58" customFormat="1" ht="15">
      <c r="A101" s="193" t="s">
        <v>295</v>
      </c>
      <c r="B101" s="164">
        <v>437000</v>
      </c>
      <c r="C101" s="162">
        <v>-25250</v>
      </c>
      <c r="D101" s="170">
        <v>-0.05</v>
      </c>
      <c r="E101" s="164">
        <v>1250</v>
      </c>
      <c r="F101" s="112">
        <v>0</v>
      </c>
      <c r="G101" s="170">
        <v>0</v>
      </c>
      <c r="H101" s="164">
        <v>0</v>
      </c>
      <c r="I101" s="112">
        <v>0</v>
      </c>
      <c r="J101" s="170">
        <v>0</v>
      </c>
      <c r="K101" s="164">
        <v>438250</v>
      </c>
      <c r="L101" s="112">
        <v>-25250</v>
      </c>
      <c r="M101" s="127">
        <v>-0.05</v>
      </c>
      <c r="N101" s="112">
        <v>437750</v>
      </c>
      <c r="O101" s="173">
        <f t="shared" si="10"/>
        <v>0.9988590986879635</v>
      </c>
      <c r="P101" s="108">
        <f>Volume!K101</f>
        <v>869.05</v>
      </c>
      <c r="Q101" s="69">
        <f>Volume!J101</f>
        <v>868.05</v>
      </c>
      <c r="R101" s="237">
        <f t="shared" si="11"/>
        <v>38.04229125</v>
      </c>
      <c r="S101" s="103">
        <f t="shared" si="12"/>
        <v>37.99888875</v>
      </c>
      <c r="T101" s="109">
        <f t="shared" si="13"/>
        <v>463500</v>
      </c>
      <c r="U101" s="103">
        <f t="shared" si="14"/>
        <v>-5.447680690399137</v>
      </c>
      <c r="V101" s="103">
        <f t="shared" si="15"/>
        <v>37.933785</v>
      </c>
      <c r="W101" s="103">
        <f t="shared" si="16"/>
        <v>0.10850625</v>
      </c>
      <c r="X101" s="103">
        <f t="shared" si="17"/>
        <v>0</v>
      </c>
      <c r="Y101" s="103">
        <f t="shared" si="18"/>
        <v>40.2804675</v>
      </c>
      <c r="Z101" s="237">
        <f t="shared" si="19"/>
        <v>-2.238176250000002</v>
      </c>
      <c r="AA101" s="78"/>
      <c r="AB101" s="77"/>
    </row>
    <row r="102" spans="1:28" s="58" customFormat="1" ht="15">
      <c r="A102" s="193" t="s">
        <v>277</v>
      </c>
      <c r="B102" s="164">
        <v>4174400</v>
      </c>
      <c r="C102" s="162">
        <v>-375200</v>
      </c>
      <c r="D102" s="170">
        <v>-0.08</v>
      </c>
      <c r="E102" s="164">
        <v>32800</v>
      </c>
      <c r="F102" s="112">
        <v>2400</v>
      </c>
      <c r="G102" s="170">
        <v>0.08</v>
      </c>
      <c r="H102" s="164">
        <v>2400</v>
      </c>
      <c r="I102" s="112">
        <v>0</v>
      </c>
      <c r="J102" s="170">
        <v>0</v>
      </c>
      <c r="K102" s="164">
        <v>4209600</v>
      </c>
      <c r="L102" s="112">
        <v>-372800</v>
      </c>
      <c r="M102" s="127">
        <v>-0.08</v>
      </c>
      <c r="N102" s="112">
        <v>4200800</v>
      </c>
      <c r="O102" s="173">
        <f t="shared" si="10"/>
        <v>0.9979095400988217</v>
      </c>
      <c r="P102" s="108">
        <f>Volume!K102</f>
        <v>326.1</v>
      </c>
      <c r="Q102" s="69">
        <f>Volume!J102</f>
        <v>313.65</v>
      </c>
      <c r="R102" s="237">
        <f t="shared" si="11"/>
        <v>132.034104</v>
      </c>
      <c r="S102" s="103">
        <f t="shared" si="12"/>
        <v>131.758092</v>
      </c>
      <c r="T102" s="109">
        <f t="shared" si="13"/>
        <v>4582400</v>
      </c>
      <c r="U102" s="103">
        <f t="shared" si="14"/>
        <v>-8.135474860335195</v>
      </c>
      <c r="V102" s="103">
        <f t="shared" si="15"/>
        <v>130.930056</v>
      </c>
      <c r="W102" s="103">
        <f t="shared" si="16"/>
        <v>1.028772</v>
      </c>
      <c r="X102" s="103">
        <f t="shared" si="17"/>
        <v>0.075276</v>
      </c>
      <c r="Y102" s="103">
        <f t="shared" si="18"/>
        <v>149.432064</v>
      </c>
      <c r="Z102" s="237">
        <f t="shared" si="19"/>
        <v>-17.397959999999983</v>
      </c>
      <c r="AA102" s="78"/>
      <c r="AB102" s="77"/>
    </row>
    <row r="103" spans="1:28" s="58" customFormat="1" ht="15">
      <c r="A103" s="193" t="s">
        <v>146</v>
      </c>
      <c r="B103" s="164">
        <v>9247100</v>
      </c>
      <c r="C103" s="162">
        <v>302600</v>
      </c>
      <c r="D103" s="170">
        <v>0.03</v>
      </c>
      <c r="E103" s="164">
        <v>1263800</v>
      </c>
      <c r="F103" s="112">
        <v>195800</v>
      </c>
      <c r="G103" s="170">
        <v>0.18</v>
      </c>
      <c r="H103" s="164">
        <v>89000</v>
      </c>
      <c r="I103" s="112">
        <v>8900</v>
      </c>
      <c r="J103" s="170">
        <v>0.11</v>
      </c>
      <c r="K103" s="164">
        <v>10599900</v>
      </c>
      <c r="L103" s="112">
        <v>507300</v>
      </c>
      <c r="M103" s="127">
        <v>0.05</v>
      </c>
      <c r="N103" s="112">
        <v>10386300</v>
      </c>
      <c r="O103" s="173">
        <f t="shared" si="10"/>
        <v>0.9798488664987406</v>
      </c>
      <c r="P103" s="108">
        <f>Volume!K103</f>
        <v>40.5</v>
      </c>
      <c r="Q103" s="69">
        <f>Volume!J103</f>
        <v>40.95</v>
      </c>
      <c r="R103" s="237">
        <f t="shared" si="11"/>
        <v>43.40659050000001</v>
      </c>
      <c r="S103" s="103">
        <f t="shared" si="12"/>
        <v>42.5318985</v>
      </c>
      <c r="T103" s="109">
        <f t="shared" si="13"/>
        <v>10092600</v>
      </c>
      <c r="U103" s="103">
        <f t="shared" si="14"/>
        <v>5.026455026455026</v>
      </c>
      <c r="V103" s="103">
        <f t="shared" si="15"/>
        <v>37.8668745</v>
      </c>
      <c r="W103" s="103">
        <f t="shared" si="16"/>
        <v>5.175261</v>
      </c>
      <c r="X103" s="103">
        <f t="shared" si="17"/>
        <v>0.36445500000000003</v>
      </c>
      <c r="Y103" s="103">
        <f t="shared" si="18"/>
        <v>40.87503</v>
      </c>
      <c r="Z103" s="237">
        <f t="shared" si="19"/>
        <v>2.5315605000000048</v>
      </c>
      <c r="AA103" s="78"/>
      <c r="AB103" s="77"/>
    </row>
    <row r="104" spans="1:28" s="7" customFormat="1" ht="15">
      <c r="A104" s="193" t="s">
        <v>8</v>
      </c>
      <c r="B104" s="164">
        <v>21249600</v>
      </c>
      <c r="C104" s="162">
        <v>1352000</v>
      </c>
      <c r="D104" s="170">
        <v>0.07</v>
      </c>
      <c r="E104" s="164">
        <v>2352000</v>
      </c>
      <c r="F104" s="112">
        <v>374400</v>
      </c>
      <c r="G104" s="170">
        <v>0.19</v>
      </c>
      <c r="H104" s="164">
        <v>304000</v>
      </c>
      <c r="I104" s="112">
        <v>70400</v>
      </c>
      <c r="J104" s="170">
        <v>0.3</v>
      </c>
      <c r="K104" s="164">
        <v>23905600</v>
      </c>
      <c r="L104" s="112">
        <v>1796800</v>
      </c>
      <c r="M104" s="127">
        <v>0.08</v>
      </c>
      <c r="N104" s="112">
        <v>23734400</v>
      </c>
      <c r="O104" s="173">
        <f t="shared" si="10"/>
        <v>0.9928384980924971</v>
      </c>
      <c r="P104" s="108">
        <f>Volume!K104</f>
        <v>152.2</v>
      </c>
      <c r="Q104" s="69">
        <f>Volume!J104</f>
        <v>148.45</v>
      </c>
      <c r="R104" s="237">
        <f t="shared" si="11"/>
        <v>354.8786319999999</v>
      </c>
      <c r="S104" s="103">
        <f t="shared" si="12"/>
        <v>352.33716799999996</v>
      </c>
      <c r="T104" s="109">
        <f t="shared" si="13"/>
        <v>22108800</v>
      </c>
      <c r="U104" s="103">
        <f t="shared" si="14"/>
        <v>8.127080619481836</v>
      </c>
      <c r="V104" s="103">
        <f t="shared" si="15"/>
        <v>315.45031199999994</v>
      </c>
      <c r="W104" s="103">
        <f t="shared" si="16"/>
        <v>34.91544</v>
      </c>
      <c r="X104" s="103">
        <f t="shared" si="17"/>
        <v>4.51288</v>
      </c>
      <c r="Y104" s="103">
        <f t="shared" si="18"/>
        <v>336.495936</v>
      </c>
      <c r="Z104" s="237">
        <f t="shared" si="19"/>
        <v>18.382695999999953</v>
      </c>
      <c r="AB104" s="77"/>
    </row>
    <row r="105" spans="1:28" s="58" customFormat="1" ht="15">
      <c r="A105" s="193" t="s">
        <v>296</v>
      </c>
      <c r="B105" s="164">
        <v>2041000</v>
      </c>
      <c r="C105" s="162">
        <v>-61000</v>
      </c>
      <c r="D105" s="170">
        <v>-0.03</v>
      </c>
      <c r="E105" s="164">
        <v>26000</v>
      </c>
      <c r="F105" s="112">
        <v>1000</v>
      </c>
      <c r="G105" s="170">
        <v>0.04</v>
      </c>
      <c r="H105" s="164">
        <v>0</v>
      </c>
      <c r="I105" s="112">
        <v>0</v>
      </c>
      <c r="J105" s="170">
        <v>0</v>
      </c>
      <c r="K105" s="164">
        <v>2067000</v>
      </c>
      <c r="L105" s="112">
        <v>-60000</v>
      </c>
      <c r="M105" s="127">
        <v>-0.03</v>
      </c>
      <c r="N105" s="112">
        <v>2066000</v>
      </c>
      <c r="O105" s="173">
        <f t="shared" si="10"/>
        <v>0.9995162070633768</v>
      </c>
      <c r="P105" s="108">
        <f>Volume!K105</f>
        <v>169</v>
      </c>
      <c r="Q105" s="69">
        <f>Volume!J105</f>
        <v>165.3</v>
      </c>
      <c r="R105" s="237">
        <f t="shared" si="11"/>
        <v>34.16751</v>
      </c>
      <c r="S105" s="103">
        <f t="shared" si="12"/>
        <v>34.15098</v>
      </c>
      <c r="T105" s="109">
        <f t="shared" si="13"/>
        <v>2127000</v>
      </c>
      <c r="U105" s="103">
        <f t="shared" si="14"/>
        <v>-2.8208744710860367</v>
      </c>
      <c r="V105" s="103">
        <f t="shared" si="15"/>
        <v>33.73773</v>
      </c>
      <c r="W105" s="103">
        <f t="shared" si="16"/>
        <v>0.42978</v>
      </c>
      <c r="X105" s="103">
        <f t="shared" si="17"/>
        <v>0</v>
      </c>
      <c r="Y105" s="103">
        <f t="shared" si="18"/>
        <v>35.9463</v>
      </c>
      <c r="Z105" s="237">
        <f t="shared" si="19"/>
        <v>-1.7787900000000008</v>
      </c>
      <c r="AA105" s="78"/>
      <c r="AB105" s="77"/>
    </row>
    <row r="106" spans="1:28" s="58" customFormat="1" ht="15">
      <c r="A106" s="193" t="s">
        <v>179</v>
      </c>
      <c r="B106" s="164">
        <v>37254000</v>
      </c>
      <c r="C106" s="162">
        <v>-5600000</v>
      </c>
      <c r="D106" s="170">
        <v>-0.13</v>
      </c>
      <c r="E106" s="164">
        <v>10710000</v>
      </c>
      <c r="F106" s="112">
        <v>-882000</v>
      </c>
      <c r="G106" s="170">
        <v>-0.08</v>
      </c>
      <c r="H106" s="164">
        <v>3388000</v>
      </c>
      <c r="I106" s="112">
        <v>-126000</v>
      </c>
      <c r="J106" s="170">
        <v>-0.04</v>
      </c>
      <c r="K106" s="164">
        <v>51352000</v>
      </c>
      <c r="L106" s="112">
        <v>-6608000</v>
      </c>
      <c r="M106" s="127">
        <v>-0.11</v>
      </c>
      <c r="N106" s="112">
        <v>50680000</v>
      </c>
      <c r="O106" s="173">
        <f t="shared" si="10"/>
        <v>0.9869138495092693</v>
      </c>
      <c r="P106" s="108">
        <f>Volume!K106</f>
        <v>20.45</v>
      </c>
      <c r="Q106" s="69">
        <f>Volume!J106</f>
        <v>19.25</v>
      </c>
      <c r="R106" s="237">
        <f t="shared" si="11"/>
        <v>98.8526</v>
      </c>
      <c r="S106" s="103">
        <f t="shared" si="12"/>
        <v>97.559</v>
      </c>
      <c r="T106" s="109">
        <f t="shared" si="13"/>
        <v>57960000</v>
      </c>
      <c r="U106" s="103">
        <f t="shared" si="14"/>
        <v>-11.400966183574878</v>
      </c>
      <c r="V106" s="103">
        <f t="shared" si="15"/>
        <v>71.71395</v>
      </c>
      <c r="W106" s="103">
        <f t="shared" si="16"/>
        <v>20.61675</v>
      </c>
      <c r="X106" s="103">
        <f t="shared" si="17"/>
        <v>6.5219</v>
      </c>
      <c r="Y106" s="103">
        <f t="shared" si="18"/>
        <v>118.5282</v>
      </c>
      <c r="Z106" s="237">
        <f t="shared" si="19"/>
        <v>-19.675600000000003</v>
      </c>
      <c r="AA106" s="78"/>
      <c r="AB106" s="77"/>
    </row>
    <row r="107" spans="1:28" s="58" customFormat="1" ht="15">
      <c r="A107" s="193" t="s">
        <v>202</v>
      </c>
      <c r="B107" s="164">
        <v>2717450</v>
      </c>
      <c r="C107" s="162">
        <v>93150</v>
      </c>
      <c r="D107" s="170">
        <v>0.04</v>
      </c>
      <c r="E107" s="164">
        <v>50600</v>
      </c>
      <c r="F107" s="112">
        <v>10350</v>
      </c>
      <c r="G107" s="170">
        <v>0.26</v>
      </c>
      <c r="H107" s="164">
        <v>0</v>
      </c>
      <c r="I107" s="112">
        <v>0</v>
      </c>
      <c r="J107" s="170">
        <v>0</v>
      </c>
      <c r="K107" s="164">
        <v>2768050</v>
      </c>
      <c r="L107" s="112">
        <v>103500</v>
      </c>
      <c r="M107" s="127">
        <v>0.04</v>
      </c>
      <c r="N107" s="112">
        <v>2645000</v>
      </c>
      <c r="O107" s="173">
        <f t="shared" si="10"/>
        <v>0.9555463232239302</v>
      </c>
      <c r="P107" s="108">
        <f>Volume!K107</f>
        <v>251.9</v>
      </c>
      <c r="Q107" s="69">
        <f>Volume!J107</f>
        <v>256.45</v>
      </c>
      <c r="R107" s="237">
        <f t="shared" si="11"/>
        <v>70.98664225</v>
      </c>
      <c r="S107" s="103">
        <f t="shared" si="12"/>
        <v>67.831025</v>
      </c>
      <c r="T107" s="109">
        <f t="shared" si="13"/>
        <v>2664550</v>
      </c>
      <c r="U107" s="103">
        <f t="shared" si="14"/>
        <v>3.8843331894691415</v>
      </c>
      <c r="V107" s="103">
        <f t="shared" si="15"/>
        <v>69.68900525</v>
      </c>
      <c r="W107" s="103">
        <f t="shared" si="16"/>
        <v>1.297637</v>
      </c>
      <c r="X107" s="103">
        <f t="shared" si="17"/>
        <v>0</v>
      </c>
      <c r="Y107" s="103">
        <f t="shared" si="18"/>
        <v>67.1200145</v>
      </c>
      <c r="Z107" s="237">
        <f t="shared" si="19"/>
        <v>3.8666277500000064</v>
      </c>
      <c r="AA107" s="78"/>
      <c r="AB107" s="77"/>
    </row>
    <row r="108" spans="1:28" s="58" customFormat="1" ht="15">
      <c r="A108" s="193" t="s">
        <v>171</v>
      </c>
      <c r="B108" s="164">
        <v>3691600</v>
      </c>
      <c r="C108" s="162">
        <v>-12100</v>
      </c>
      <c r="D108" s="170">
        <v>0</v>
      </c>
      <c r="E108" s="164">
        <v>6600</v>
      </c>
      <c r="F108" s="112">
        <v>0</v>
      </c>
      <c r="G108" s="170">
        <v>0</v>
      </c>
      <c r="H108" s="164">
        <v>0</v>
      </c>
      <c r="I108" s="112">
        <v>0</v>
      </c>
      <c r="J108" s="170">
        <v>0</v>
      </c>
      <c r="K108" s="164">
        <v>3698200</v>
      </c>
      <c r="L108" s="112">
        <v>-12100</v>
      </c>
      <c r="M108" s="127">
        <v>0</v>
      </c>
      <c r="N108" s="112">
        <v>3690500</v>
      </c>
      <c r="O108" s="173">
        <f t="shared" si="10"/>
        <v>0.9979179060083284</v>
      </c>
      <c r="P108" s="108">
        <f>Volume!K108</f>
        <v>333.5</v>
      </c>
      <c r="Q108" s="69">
        <f>Volume!J108</f>
        <v>335.05</v>
      </c>
      <c r="R108" s="237">
        <f t="shared" si="11"/>
        <v>123.908191</v>
      </c>
      <c r="S108" s="103">
        <f t="shared" si="12"/>
        <v>123.6502025</v>
      </c>
      <c r="T108" s="109">
        <f t="shared" si="13"/>
        <v>3710300</v>
      </c>
      <c r="U108" s="103">
        <f t="shared" si="14"/>
        <v>-0.3261191817373258</v>
      </c>
      <c r="V108" s="103">
        <f t="shared" si="15"/>
        <v>123.687058</v>
      </c>
      <c r="W108" s="103">
        <f t="shared" si="16"/>
        <v>0.221133</v>
      </c>
      <c r="X108" s="103">
        <f t="shared" si="17"/>
        <v>0</v>
      </c>
      <c r="Y108" s="103">
        <f t="shared" si="18"/>
        <v>123.738505</v>
      </c>
      <c r="Z108" s="237">
        <f t="shared" si="19"/>
        <v>0.16968599999999867</v>
      </c>
      <c r="AA108" s="78"/>
      <c r="AB108" s="77"/>
    </row>
    <row r="109" spans="1:28" s="58" customFormat="1" ht="15">
      <c r="A109" s="193" t="s">
        <v>147</v>
      </c>
      <c r="B109" s="164">
        <v>4543000</v>
      </c>
      <c r="C109" s="162">
        <v>11800</v>
      </c>
      <c r="D109" s="170">
        <v>0</v>
      </c>
      <c r="E109" s="164">
        <v>194700</v>
      </c>
      <c r="F109" s="112">
        <v>5900</v>
      </c>
      <c r="G109" s="170">
        <v>0.03</v>
      </c>
      <c r="H109" s="164">
        <v>5900</v>
      </c>
      <c r="I109" s="112">
        <v>0</v>
      </c>
      <c r="J109" s="170">
        <v>0</v>
      </c>
      <c r="K109" s="164">
        <v>4743600</v>
      </c>
      <c r="L109" s="112">
        <v>17700</v>
      </c>
      <c r="M109" s="127">
        <v>0</v>
      </c>
      <c r="N109" s="112">
        <v>4684600</v>
      </c>
      <c r="O109" s="173">
        <f t="shared" si="10"/>
        <v>0.9875621890547264</v>
      </c>
      <c r="P109" s="108">
        <f>Volume!K109</f>
        <v>63.15</v>
      </c>
      <c r="Q109" s="69">
        <f>Volume!J109</f>
        <v>63.05</v>
      </c>
      <c r="R109" s="237">
        <f t="shared" si="11"/>
        <v>29.908398</v>
      </c>
      <c r="S109" s="103">
        <f t="shared" si="12"/>
        <v>29.536403</v>
      </c>
      <c r="T109" s="109">
        <f t="shared" si="13"/>
        <v>4725900</v>
      </c>
      <c r="U109" s="103">
        <f t="shared" si="14"/>
        <v>0.37453183520599254</v>
      </c>
      <c r="V109" s="103">
        <f t="shared" si="15"/>
        <v>28.643615</v>
      </c>
      <c r="W109" s="103">
        <f t="shared" si="16"/>
        <v>1.2275835</v>
      </c>
      <c r="X109" s="103">
        <f t="shared" si="17"/>
        <v>0.0371995</v>
      </c>
      <c r="Y109" s="103">
        <f t="shared" si="18"/>
        <v>29.8440585</v>
      </c>
      <c r="Z109" s="237">
        <f t="shared" si="19"/>
        <v>0.0643394999999991</v>
      </c>
      <c r="AA109" s="78"/>
      <c r="AB109" s="77"/>
    </row>
    <row r="110" spans="1:28" s="7" customFormat="1" ht="15">
      <c r="A110" s="193" t="s">
        <v>148</v>
      </c>
      <c r="B110" s="164">
        <v>768075</v>
      </c>
      <c r="C110" s="162">
        <v>-58520</v>
      </c>
      <c r="D110" s="170">
        <v>-0.07</v>
      </c>
      <c r="E110" s="164">
        <v>12540</v>
      </c>
      <c r="F110" s="112">
        <v>0</v>
      </c>
      <c r="G110" s="170">
        <v>0</v>
      </c>
      <c r="H110" s="164">
        <v>0</v>
      </c>
      <c r="I110" s="112">
        <v>0</v>
      </c>
      <c r="J110" s="170">
        <v>0</v>
      </c>
      <c r="K110" s="164">
        <v>780615</v>
      </c>
      <c r="L110" s="112">
        <v>-58520</v>
      </c>
      <c r="M110" s="127">
        <v>-0.07</v>
      </c>
      <c r="N110" s="112">
        <v>777480</v>
      </c>
      <c r="O110" s="173">
        <f t="shared" si="10"/>
        <v>0.9959839357429718</v>
      </c>
      <c r="P110" s="108">
        <f>Volume!K110</f>
        <v>264.9</v>
      </c>
      <c r="Q110" s="69">
        <f>Volume!J110</f>
        <v>266.15</v>
      </c>
      <c r="R110" s="237">
        <f t="shared" si="11"/>
        <v>20.776068224999996</v>
      </c>
      <c r="S110" s="103">
        <f t="shared" si="12"/>
        <v>20.692630199999996</v>
      </c>
      <c r="T110" s="109">
        <f t="shared" si="13"/>
        <v>839135</v>
      </c>
      <c r="U110" s="103">
        <f t="shared" si="14"/>
        <v>-6.973848069738481</v>
      </c>
      <c r="V110" s="103">
        <f t="shared" si="15"/>
        <v>20.442316124999998</v>
      </c>
      <c r="W110" s="103">
        <f t="shared" si="16"/>
        <v>0.33375209999999994</v>
      </c>
      <c r="X110" s="103">
        <f t="shared" si="17"/>
        <v>0</v>
      </c>
      <c r="Y110" s="103">
        <f t="shared" si="18"/>
        <v>22.228686149999998</v>
      </c>
      <c r="Z110" s="237">
        <f t="shared" si="19"/>
        <v>-1.452617925000002</v>
      </c>
      <c r="AB110" s="77"/>
    </row>
    <row r="111" spans="1:28" s="7" customFormat="1" ht="15">
      <c r="A111" s="193" t="s">
        <v>122</v>
      </c>
      <c r="B111" s="164">
        <v>7128875</v>
      </c>
      <c r="C111" s="162">
        <v>-27625</v>
      </c>
      <c r="D111" s="170">
        <v>0</v>
      </c>
      <c r="E111" s="164">
        <v>1194375</v>
      </c>
      <c r="F111" s="112">
        <v>110500</v>
      </c>
      <c r="G111" s="170">
        <v>0.1</v>
      </c>
      <c r="H111" s="164">
        <v>110500</v>
      </c>
      <c r="I111" s="112">
        <v>11375</v>
      </c>
      <c r="J111" s="170">
        <v>0.11</v>
      </c>
      <c r="K111" s="164">
        <v>8433750</v>
      </c>
      <c r="L111" s="112">
        <v>94250</v>
      </c>
      <c r="M111" s="127">
        <v>0.01</v>
      </c>
      <c r="N111" s="112">
        <v>8393125</v>
      </c>
      <c r="O111" s="173">
        <f t="shared" si="10"/>
        <v>0.9951830443159922</v>
      </c>
      <c r="P111" s="108">
        <f>Volume!K111</f>
        <v>155.9</v>
      </c>
      <c r="Q111" s="69">
        <f>Volume!J111</f>
        <v>154.6</v>
      </c>
      <c r="R111" s="237">
        <f t="shared" si="11"/>
        <v>130.385775</v>
      </c>
      <c r="S111" s="103">
        <f t="shared" si="12"/>
        <v>129.7577125</v>
      </c>
      <c r="T111" s="109">
        <f t="shared" si="13"/>
        <v>8339500</v>
      </c>
      <c r="U111" s="103">
        <f t="shared" si="14"/>
        <v>1.1301636788776306</v>
      </c>
      <c r="V111" s="103">
        <f t="shared" si="15"/>
        <v>110.2124075</v>
      </c>
      <c r="W111" s="103">
        <f t="shared" si="16"/>
        <v>18.4650375</v>
      </c>
      <c r="X111" s="103">
        <f t="shared" si="17"/>
        <v>1.70833</v>
      </c>
      <c r="Y111" s="103">
        <f t="shared" si="18"/>
        <v>130.012805</v>
      </c>
      <c r="Z111" s="237">
        <f t="shared" si="19"/>
        <v>0.37297000000000935</v>
      </c>
      <c r="AB111" s="77"/>
    </row>
    <row r="112" spans="1:28" s="7" customFormat="1" ht="15">
      <c r="A112" s="201" t="s">
        <v>36</v>
      </c>
      <c r="B112" s="164">
        <v>6210900</v>
      </c>
      <c r="C112" s="162">
        <v>92025</v>
      </c>
      <c r="D112" s="170">
        <v>0.02</v>
      </c>
      <c r="E112" s="164">
        <v>65925</v>
      </c>
      <c r="F112" s="112">
        <v>1125</v>
      </c>
      <c r="G112" s="170">
        <v>0.02</v>
      </c>
      <c r="H112" s="164">
        <v>3825</v>
      </c>
      <c r="I112" s="112">
        <v>225</v>
      </c>
      <c r="J112" s="170">
        <v>0.06</v>
      </c>
      <c r="K112" s="164">
        <v>6280650</v>
      </c>
      <c r="L112" s="112">
        <v>93375</v>
      </c>
      <c r="M112" s="127">
        <v>0.02</v>
      </c>
      <c r="N112" s="112">
        <v>6256350</v>
      </c>
      <c r="O112" s="173">
        <f t="shared" si="10"/>
        <v>0.996130973704951</v>
      </c>
      <c r="P112" s="108">
        <f>Volume!K112</f>
        <v>925.05</v>
      </c>
      <c r="Q112" s="69">
        <f>Volume!J112</f>
        <v>918.6</v>
      </c>
      <c r="R112" s="237">
        <f t="shared" si="11"/>
        <v>576.940509</v>
      </c>
      <c r="S112" s="103">
        <f t="shared" si="12"/>
        <v>574.708311</v>
      </c>
      <c r="T112" s="109">
        <f t="shared" si="13"/>
        <v>6187275</v>
      </c>
      <c r="U112" s="103">
        <f t="shared" si="14"/>
        <v>1.5091457871195317</v>
      </c>
      <c r="V112" s="103">
        <f t="shared" si="15"/>
        <v>570.533274</v>
      </c>
      <c r="W112" s="103">
        <f t="shared" si="16"/>
        <v>6.0558705</v>
      </c>
      <c r="X112" s="103">
        <f t="shared" si="17"/>
        <v>0.3513645</v>
      </c>
      <c r="Y112" s="103">
        <f t="shared" si="18"/>
        <v>572.353873875</v>
      </c>
      <c r="Z112" s="237">
        <f t="shared" si="19"/>
        <v>4.5866351250000434</v>
      </c>
      <c r="AB112" s="77"/>
    </row>
    <row r="113" spans="1:28" s="7" customFormat="1" ht="15">
      <c r="A113" s="193" t="s">
        <v>172</v>
      </c>
      <c r="B113" s="164">
        <v>7719600</v>
      </c>
      <c r="C113" s="162">
        <v>56700</v>
      </c>
      <c r="D113" s="170">
        <v>0.01</v>
      </c>
      <c r="E113" s="164">
        <v>95550</v>
      </c>
      <c r="F113" s="112">
        <v>14700</v>
      </c>
      <c r="G113" s="170">
        <v>0.18</v>
      </c>
      <c r="H113" s="164">
        <v>3150</v>
      </c>
      <c r="I113" s="112">
        <v>2100</v>
      </c>
      <c r="J113" s="170">
        <v>2</v>
      </c>
      <c r="K113" s="164">
        <v>7818300</v>
      </c>
      <c r="L113" s="112">
        <v>73500</v>
      </c>
      <c r="M113" s="127">
        <v>0.01</v>
      </c>
      <c r="N113" s="112">
        <v>7802550</v>
      </c>
      <c r="O113" s="173">
        <f t="shared" si="10"/>
        <v>0.9979854955680902</v>
      </c>
      <c r="P113" s="108">
        <f>Volume!K113</f>
        <v>260.1</v>
      </c>
      <c r="Q113" s="69">
        <f>Volume!J113</f>
        <v>255.35</v>
      </c>
      <c r="R113" s="237">
        <f t="shared" si="11"/>
        <v>199.6402905</v>
      </c>
      <c r="S113" s="103">
        <f t="shared" si="12"/>
        <v>199.23811425</v>
      </c>
      <c r="T113" s="109">
        <f t="shared" si="13"/>
        <v>7744800</v>
      </c>
      <c r="U113" s="103">
        <f t="shared" si="14"/>
        <v>0.9490238611713666</v>
      </c>
      <c r="V113" s="103">
        <f t="shared" si="15"/>
        <v>197.119986</v>
      </c>
      <c r="W113" s="103">
        <f t="shared" si="16"/>
        <v>2.43986925</v>
      </c>
      <c r="X113" s="103">
        <f t="shared" si="17"/>
        <v>0.08043525</v>
      </c>
      <c r="Y113" s="103">
        <f t="shared" si="18"/>
        <v>201.44224800000003</v>
      </c>
      <c r="Z113" s="237">
        <f t="shared" si="19"/>
        <v>-1.801957500000043</v>
      </c>
      <c r="AB113" s="77"/>
    </row>
    <row r="114" spans="1:28" s="7" customFormat="1" ht="15">
      <c r="A114" s="193" t="s">
        <v>80</v>
      </c>
      <c r="B114" s="164">
        <v>1827600</v>
      </c>
      <c r="C114" s="162">
        <v>16800</v>
      </c>
      <c r="D114" s="170">
        <v>0.01</v>
      </c>
      <c r="E114" s="164">
        <v>7200</v>
      </c>
      <c r="F114" s="112">
        <v>1200</v>
      </c>
      <c r="G114" s="170">
        <v>0.2</v>
      </c>
      <c r="H114" s="164">
        <v>0</v>
      </c>
      <c r="I114" s="112">
        <v>0</v>
      </c>
      <c r="J114" s="170">
        <v>0</v>
      </c>
      <c r="K114" s="164">
        <v>1834800</v>
      </c>
      <c r="L114" s="112">
        <v>18000</v>
      </c>
      <c r="M114" s="127">
        <v>0.01</v>
      </c>
      <c r="N114" s="112">
        <v>1828800</v>
      </c>
      <c r="O114" s="173">
        <f t="shared" si="10"/>
        <v>0.9967298888162197</v>
      </c>
      <c r="P114" s="108">
        <f>Volume!K114</f>
        <v>192.9</v>
      </c>
      <c r="Q114" s="69">
        <f>Volume!J114</f>
        <v>190.75</v>
      </c>
      <c r="R114" s="237">
        <f t="shared" si="11"/>
        <v>34.99881</v>
      </c>
      <c r="S114" s="103">
        <f t="shared" si="12"/>
        <v>34.88436</v>
      </c>
      <c r="T114" s="109">
        <f t="shared" si="13"/>
        <v>1816800</v>
      </c>
      <c r="U114" s="103">
        <f t="shared" si="14"/>
        <v>0.9907529722589168</v>
      </c>
      <c r="V114" s="103">
        <f t="shared" si="15"/>
        <v>34.86147</v>
      </c>
      <c r="W114" s="103">
        <f t="shared" si="16"/>
        <v>0.13734</v>
      </c>
      <c r="X114" s="103">
        <f t="shared" si="17"/>
        <v>0</v>
      </c>
      <c r="Y114" s="103">
        <f t="shared" si="18"/>
        <v>35.046072</v>
      </c>
      <c r="Z114" s="237">
        <f t="shared" si="19"/>
        <v>-0.04726200000000347</v>
      </c>
      <c r="AB114" s="77"/>
    </row>
    <row r="115" spans="1:28" s="7" customFormat="1" ht="15">
      <c r="A115" s="193" t="s">
        <v>274</v>
      </c>
      <c r="B115" s="164">
        <v>6260800</v>
      </c>
      <c r="C115" s="162">
        <v>-4200</v>
      </c>
      <c r="D115" s="170">
        <v>0</v>
      </c>
      <c r="E115" s="164">
        <v>149100</v>
      </c>
      <c r="F115" s="112">
        <v>25200</v>
      </c>
      <c r="G115" s="170">
        <v>0.2</v>
      </c>
      <c r="H115" s="164">
        <v>9800</v>
      </c>
      <c r="I115" s="112">
        <v>700</v>
      </c>
      <c r="J115" s="170">
        <v>0.08</v>
      </c>
      <c r="K115" s="164">
        <v>6419700</v>
      </c>
      <c r="L115" s="112">
        <v>21700</v>
      </c>
      <c r="M115" s="127">
        <v>0</v>
      </c>
      <c r="N115" s="112">
        <v>6394500</v>
      </c>
      <c r="O115" s="173">
        <f t="shared" si="10"/>
        <v>0.9960745829244357</v>
      </c>
      <c r="P115" s="108">
        <f>Volume!K115</f>
        <v>311.45</v>
      </c>
      <c r="Q115" s="69">
        <f>Volume!J115</f>
        <v>307.85</v>
      </c>
      <c r="R115" s="237">
        <f t="shared" si="11"/>
        <v>197.63046450000002</v>
      </c>
      <c r="S115" s="103">
        <f t="shared" si="12"/>
        <v>196.85468250000002</v>
      </c>
      <c r="T115" s="109">
        <f t="shared" si="13"/>
        <v>6398000</v>
      </c>
      <c r="U115" s="103">
        <f t="shared" si="14"/>
        <v>0.33916849015317285</v>
      </c>
      <c r="V115" s="103">
        <f t="shared" si="15"/>
        <v>192.73872800000004</v>
      </c>
      <c r="W115" s="103">
        <f t="shared" si="16"/>
        <v>4.5900435</v>
      </c>
      <c r="X115" s="103">
        <f t="shared" si="17"/>
        <v>0.301693</v>
      </c>
      <c r="Y115" s="103">
        <f t="shared" si="18"/>
        <v>199.26571</v>
      </c>
      <c r="Z115" s="237">
        <f t="shared" si="19"/>
        <v>-1.6352454999999964</v>
      </c>
      <c r="AB115" s="77"/>
    </row>
    <row r="116" spans="1:28" s="7" customFormat="1" ht="15">
      <c r="A116" s="193" t="s">
        <v>224</v>
      </c>
      <c r="B116" s="164">
        <v>752050</v>
      </c>
      <c r="C116" s="162">
        <v>-27950</v>
      </c>
      <c r="D116" s="170">
        <v>-0.04</v>
      </c>
      <c r="E116" s="164">
        <v>650</v>
      </c>
      <c r="F116" s="112">
        <v>0</v>
      </c>
      <c r="G116" s="170">
        <v>0</v>
      </c>
      <c r="H116" s="164">
        <v>0</v>
      </c>
      <c r="I116" s="112">
        <v>0</v>
      </c>
      <c r="J116" s="170">
        <v>0</v>
      </c>
      <c r="K116" s="164">
        <v>752700</v>
      </c>
      <c r="L116" s="112">
        <v>-27950</v>
      </c>
      <c r="M116" s="127">
        <v>-0.04</v>
      </c>
      <c r="N116" s="112">
        <v>750100</v>
      </c>
      <c r="O116" s="173">
        <f t="shared" si="10"/>
        <v>0.9965457685664939</v>
      </c>
      <c r="P116" s="108">
        <f>Volume!K116</f>
        <v>471</v>
      </c>
      <c r="Q116" s="69">
        <f>Volume!J116</f>
        <v>460.85</v>
      </c>
      <c r="R116" s="237">
        <f t="shared" si="11"/>
        <v>34.6881795</v>
      </c>
      <c r="S116" s="103">
        <f t="shared" si="12"/>
        <v>34.5683585</v>
      </c>
      <c r="T116" s="109">
        <f t="shared" si="13"/>
        <v>780650</v>
      </c>
      <c r="U116" s="103">
        <f t="shared" si="14"/>
        <v>-3.5803497085761866</v>
      </c>
      <c r="V116" s="103">
        <f t="shared" si="15"/>
        <v>34.65822425</v>
      </c>
      <c r="W116" s="103">
        <f t="shared" si="16"/>
        <v>0.02995525</v>
      </c>
      <c r="X116" s="103">
        <f t="shared" si="17"/>
        <v>0</v>
      </c>
      <c r="Y116" s="103">
        <f t="shared" si="18"/>
        <v>36.768615</v>
      </c>
      <c r="Z116" s="237">
        <f t="shared" si="19"/>
        <v>-2.0804355</v>
      </c>
      <c r="AB116" s="77"/>
    </row>
    <row r="117" spans="1:28" s="7" customFormat="1" ht="15">
      <c r="A117" s="193" t="s">
        <v>393</v>
      </c>
      <c r="B117" s="164">
        <v>6873600</v>
      </c>
      <c r="C117" s="162">
        <v>-328800</v>
      </c>
      <c r="D117" s="170">
        <v>-0.05</v>
      </c>
      <c r="E117" s="164">
        <v>355200</v>
      </c>
      <c r="F117" s="112">
        <v>21600</v>
      </c>
      <c r="G117" s="170">
        <v>0.06</v>
      </c>
      <c r="H117" s="164">
        <v>12000</v>
      </c>
      <c r="I117" s="112">
        <v>0</v>
      </c>
      <c r="J117" s="170">
        <v>0</v>
      </c>
      <c r="K117" s="164">
        <v>7240800</v>
      </c>
      <c r="L117" s="112">
        <v>-307200</v>
      </c>
      <c r="M117" s="127">
        <v>-0.04</v>
      </c>
      <c r="N117" s="112">
        <v>7231200</v>
      </c>
      <c r="O117" s="173">
        <f t="shared" si="10"/>
        <v>0.9986741796486576</v>
      </c>
      <c r="P117" s="108">
        <f>Volume!K117</f>
        <v>121.35</v>
      </c>
      <c r="Q117" s="69">
        <f>Volume!J117</f>
        <v>120.5</v>
      </c>
      <c r="R117" s="237">
        <f t="shared" si="11"/>
        <v>87.25164</v>
      </c>
      <c r="S117" s="103">
        <f t="shared" si="12"/>
        <v>87.13596</v>
      </c>
      <c r="T117" s="109">
        <f t="shared" si="13"/>
        <v>7548000</v>
      </c>
      <c r="U117" s="103">
        <f t="shared" si="14"/>
        <v>-4.069952305246423</v>
      </c>
      <c r="V117" s="103">
        <f t="shared" si="15"/>
        <v>82.82688</v>
      </c>
      <c r="W117" s="103">
        <f t="shared" si="16"/>
        <v>4.28016</v>
      </c>
      <c r="X117" s="103">
        <f t="shared" si="17"/>
        <v>0.1446</v>
      </c>
      <c r="Y117" s="103">
        <f t="shared" si="18"/>
        <v>91.59498</v>
      </c>
      <c r="Z117" s="237">
        <f t="shared" si="19"/>
        <v>-4.343340000000012</v>
      </c>
      <c r="AB117" s="77"/>
    </row>
    <row r="118" spans="1:28" s="7" customFormat="1" ht="15">
      <c r="A118" s="193" t="s">
        <v>81</v>
      </c>
      <c r="B118" s="164">
        <v>4924800</v>
      </c>
      <c r="C118" s="162">
        <v>38400</v>
      </c>
      <c r="D118" s="170">
        <v>0.01</v>
      </c>
      <c r="E118" s="164">
        <v>4800</v>
      </c>
      <c r="F118" s="112">
        <v>1800</v>
      </c>
      <c r="G118" s="170">
        <v>0.6</v>
      </c>
      <c r="H118" s="164">
        <v>0</v>
      </c>
      <c r="I118" s="112">
        <v>0</v>
      </c>
      <c r="J118" s="170">
        <v>0</v>
      </c>
      <c r="K118" s="164">
        <v>4929600</v>
      </c>
      <c r="L118" s="112">
        <v>40200</v>
      </c>
      <c r="M118" s="127">
        <v>0.01</v>
      </c>
      <c r="N118" s="112">
        <v>4906800</v>
      </c>
      <c r="O118" s="173">
        <f t="shared" si="10"/>
        <v>0.9953748782862707</v>
      </c>
      <c r="P118" s="108">
        <f>Volume!K118</f>
        <v>493.75</v>
      </c>
      <c r="Q118" s="69">
        <f>Volume!J118</f>
        <v>498.15</v>
      </c>
      <c r="R118" s="237">
        <f t="shared" si="11"/>
        <v>245.568024</v>
      </c>
      <c r="S118" s="103">
        <f t="shared" si="12"/>
        <v>244.432242</v>
      </c>
      <c r="T118" s="109">
        <f t="shared" si="13"/>
        <v>4889400</v>
      </c>
      <c r="U118" s="103">
        <f t="shared" si="14"/>
        <v>0.8221867713829918</v>
      </c>
      <c r="V118" s="103">
        <f t="shared" si="15"/>
        <v>245.328912</v>
      </c>
      <c r="W118" s="103">
        <f t="shared" si="16"/>
        <v>0.239112</v>
      </c>
      <c r="X118" s="103">
        <f t="shared" si="17"/>
        <v>0</v>
      </c>
      <c r="Y118" s="103">
        <f t="shared" si="18"/>
        <v>241.414125</v>
      </c>
      <c r="Z118" s="237">
        <f t="shared" si="19"/>
        <v>4.153898999999996</v>
      </c>
      <c r="AB118" s="77"/>
    </row>
    <row r="119" spans="1:28" s="58" customFormat="1" ht="15">
      <c r="A119" s="193" t="s">
        <v>225</v>
      </c>
      <c r="B119" s="164">
        <v>5377400</v>
      </c>
      <c r="C119" s="162">
        <v>-39200</v>
      </c>
      <c r="D119" s="170">
        <v>-0.01</v>
      </c>
      <c r="E119" s="164">
        <v>324800</v>
      </c>
      <c r="F119" s="112">
        <v>47600</v>
      </c>
      <c r="G119" s="170">
        <v>0.17</v>
      </c>
      <c r="H119" s="164">
        <v>25200</v>
      </c>
      <c r="I119" s="112">
        <v>1400</v>
      </c>
      <c r="J119" s="170">
        <v>0.06</v>
      </c>
      <c r="K119" s="164">
        <v>5727400</v>
      </c>
      <c r="L119" s="112">
        <v>9800</v>
      </c>
      <c r="M119" s="127">
        <v>0</v>
      </c>
      <c r="N119" s="112">
        <v>5682600</v>
      </c>
      <c r="O119" s="173">
        <f t="shared" si="10"/>
        <v>0.9921779516010756</v>
      </c>
      <c r="P119" s="108">
        <f>Volume!K119</f>
        <v>166.8</v>
      </c>
      <c r="Q119" s="69">
        <f>Volume!J119</f>
        <v>162.45</v>
      </c>
      <c r="R119" s="237">
        <f t="shared" si="11"/>
        <v>93.04161299999998</v>
      </c>
      <c r="S119" s="103">
        <f t="shared" si="12"/>
        <v>92.31383699999999</v>
      </c>
      <c r="T119" s="109">
        <f t="shared" si="13"/>
        <v>5717600</v>
      </c>
      <c r="U119" s="103">
        <f t="shared" si="14"/>
        <v>0.1714005876591577</v>
      </c>
      <c r="V119" s="103">
        <f t="shared" si="15"/>
        <v>87.35586299999999</v>
      </c>
      <c r="W119" s="103">
        <f t="shared" si="16"/>
        <v>5.276376</v>
      </c>
      <c r="X119" s="103">
        <f t="shared" si="17"/>
        <v>0.40937399999999996</v>
      </c>
      <c r="Y119" s="103">
        <f t="shared" si="18"/>
        <v>95.36956800000002</v>
      </c>
      <c r="Z119" s="237">
        <f t="shared" si="19"/>
        <v>-2.3279550000000313</v>
      </c>
      <c r="AA119" s="78"/>
      <c r="AB119" s="77"/>
    </row>
    <row r="120" spans="1:28" s="7" customFormat="1" ht="15">
      <c r="A120" s="193" t="s">
        <v>297</v>
      </c>
      <c r="B120" s="164">
        <v>5404300</v>
      </c>
      <c r="C120" s="162">
        <v>64900</v>
      </c>
      <c r="D120" s="170">
        <v>0.01</v>
      </c>
      <c r="E120" s="164">
        <v>50600</v>
      </c>
      <c r="F120" s="112">
        <v>4400</v>
      </c>
      <c r="G120" s="170">
        <v>0.1</v>
      </c>
      <c r="H120" s="164">
        <v>3300</v>
      </c>
      <c r="I120" s="112">
        <v>0</v>
      </c>
      <c r="J120" s="170">
        <v>0</v>
      </c>
      <c r="K120" s="164">
        <v>5458200</v>
      </c>
      <c r="L120" s="112">
        <v>69300</v>
      </c>
      <c r="M120" s="127">
        <v>0.01</v>
      </c>
      <c r="N120" s="112">
        <v>5428500</v>
      </c>
      <c r="O120" s="173">
        <f t="shared" si="10"/>
        <v>0.9945586457073761</v>
      </c>
      <c r="P120" s="108">
        <f>Volume!K120</f>
        <v>479.45</v>
      </c>
      <c r="Q120" s="69">
        <f>Volume!J120</f>
        <v>467.45</v>
      </c>
      <c r="R120" s="237">
        <f t="shared" si="11"/>
        <v>255.143559</v>
      </c>
      <c r="S120" s="103">
        <f t="shared" si="12"/>
        <v>253.7552325</v>
      </c>
      <c r="T120" s="109">
        <f t="shared" si="13"/>
        <v>5388900</v>
      </c>
      <c r="U120" s="103">
        <f t="shared" si="14"/>
        <v>1.2859767299448868</v>
      </c>
      <c r="V120" s="103">
        <f t="shared" si="15"/>
        <v>252.6240035</v>
      </c>
      <c r="W120" s="103">
        <f t="shared" si="16"/>
        <v>2.365297</v>
      </c>
      <c r="X120" s="103">
        <f t="shared" si="17"/>
        <v>0.1542585</v>
      </c>
      <c r="Y120" s="103">
        <f t="shared" si="18"/>
        <v>258.3708105</v>
      </c>
      <c r="Z120" s="237">
        <f t="shared" si="19"/>
        <v>-3.227251499999994</v>
      </c>
      <c r="AB120" s="77"/>
    </row>
    <row r="121" spans="1:28" s="58" customFormat="1" ht="15">
      <c r="A121" s="193" t="s">
        <v>226</v>
      </c>
      <c r="B121" s="164">
        <v>8142000</v>
      </c>
      <c r="C121" s="162">
        <v>100500</v>
      </c>
      <c r="D121" s="170">
        <v>0.01</v>
      </c>
      <c r="E121" s="164">
        <v>10500</v>
      </c>
      <c r="F121" s="112">
        <v>3000</v>
      </c>
      <c r="G121" s="170">
        <v>0.4</v>
      </c>
      <c r="H121" s="164">
        <v>0</v>
      </c>
      <c r="I121" s="112">
        <v>0</v>
      </c>
      <c r="J121" s="170">
        <v>0</v>
      </c>
      <c r="K121" s="164">
        <v>8152500</v>
      </c>
      <c r="L121" s="112">
        <v>103500</v>
      </c>
      <c r="M121" s="127">
        <v>0.01</v>
      </c>
      <c r="N121" s="112">
        <v>8136000</v>
      </c>
      <c r="O121" s="173">
        <f t="shared" si="10"/>
        <v>0.9979760809567617</v>
      </c>
      <c r="P121" s="108">
        <f>Volume!K121</f>
        <v>190.3</v>
      </c>
      <c r="Q121" s="69">
        <f>Volume!J121</f>
        <v>184.1</v>
      </c>
      <c r="R121" s="237">
        <f t="shared" si="11"/>
        <v>150.087525</v>
      </c>
      <c r="S121" s="103">
        <f t="shared" si="12"/>
        <v>149.78376</v>
      </c>
      <c r="T121" s="109">
        <f t="shared" si="13"/>
        <v>8049000</v>
      </c>
      <c r="U121" s="103">
        <f t="shared" si="14"/>
        <v>1.2858740216175923</v>
      </c>
      <c r="V121" s="103">
        <f t="shared" si="15"/>
        <v>149.89422</v>
      </c>
      <c r="W121" s="103">
        <f t="shared" si="16"/>
        <v>0.193305</v>
      </c>
      <c r="X121" s="103">
        <f t="shared" si="17"/>
        <v>0</v>
      </c>
      <c r="Y121" s="103">
        <f t="shared" si="18"/>
        <v>153.17247</v>
      </c>
      <c r="Z121" s="237">
        <f t="shared" si="19"/>
        <v>-3.0849450000000047</v>
      </c>
      <c r="AA121" s="78"/>
      <c r="AB121" s="77"/>
    </row>
    <row r="122" spans="1:28" s="58" customFormat="1" ht="15">
      <c r="A122" s="193" t="s">
        <v>227</v>
      </c>
      <c r="B122" s="164">
        <v>3604000</v>
      </c>
      <c r="C122" s="162">
        <v>-82400</v>
      </c>
      <c r="D122" s="170">
        <v>-0.02</v>
      </c>
      <c r="E122" s="164">
        <v>327200</v>
      </c>
      <c r="F122" s="112">
        <v>6400</v>
      </c>
      <c r="G122" s="170">
        <v>0.02</v>
      </c>
      <c r="H122" s="164">
        <v>24000</v>
      </c>
      <c r="I122" s="112">
        <v>4000</v>
      </c>
      <c r="J122" s="170">
        <v>0.2</v>
      </c>
      <c r="K122" s="164">
        <v>3955200</v>
      </c>
      <c r="L122" s="112">
        <v>-72000</v>
      </c>
      <c r="M122" s="127">
        <v>-0.02</v>
      </c>
      <c r="N122" s="112">
        <v>3913600</v>
      </c>
      <c r="O122" s="173">
        <f t="shared" si="10"/>
        <v>0.9894822006472492</v>
      </c>
      <c r="P122" s="108">
        <f>Volume!K122</f>
        <v>391.4</v>
      </c>
      <c r="Q122" s="69">
        <f>Volume!J122</f>
        <v>388.7</v>
      </c>
      <c r="R122" s="237">
        <f t="shared" si="11"/>
        <v>153.738624</v>
      </c>
      <c r="S122" s="103">
        <f t="shared" si="12"/>
        <v>152.121632</v>
      </c>
      <c r="T122" s="109">
        <f t="shared" si="13"/>
        <v>4027200</v>
      </c>
      <c r="U122" s="103">
        <f t="shared" si="14"/>
        <v>-1.7878426698450536</v>
      </c>
      <c r="V122" s="103">
        <f t="shared" si="15"/>
        <v>140.08748</v>
      </c>
      <c r="W122" s="103">
        <f t="shared" si="16"/>
        <v>12.718264</v>
      </c>
      <c r="X122" s="103">
        <f t="shared" si="17"/>
        <v>0.93288</v>
      </c>
      <c r="Y122" s="103">
        <f t="shared" si="18"/>
        <v>157.624608</v>
      </c>
      <c r="Z122" s="237">
        <f t="shared" si="19"/>
        <v>-3.8859840000000077</v>
      </c>
      <c r="AA122" s="78"/>
      <c r="AB122" s="77"/>
    </row>
    <row r="123" spans="1:28" s="58" customFormat="1" ht="15">
      <c r="A123" s="193" t="s">
        <v>234</v>
      </c>
      <c r="B123" s="164">
        <v>12766600</v>
      </c>
      <c r="C123" s="162">
        <v>331100</v>
      </c>
      <c r="D123" s="170">
        <v>0.03</v>
      </c>
      <c r="E123" s="164">
        <v>1499400</v>
      </c>
      <c r="F123" s="112">
        <v>138600</v>
      </c>
      <c r="G123" s="170">
        <v>0.1</v>
      </c>
      <c r="H123" s="164">
        <v>220500</v>
      </c>
      <c r="I123" s="112">
        <v>2800</v>
      </c>
      <c r="J123" s="170">
        <v>0.01</v>
      </c>
      <c r="K123" s="164">
        <v>14486500</v>
      </c>
      <c r="L123" s="112">
        <v>472500</v>
      </c>
      <c r="M123" s="127">
        <v>0.03</v>
      </c>
      <c r="N123" s="112">
        <v>14312900</v>
      </c>
      <c r="O123" s="173">
        <f t="shared" si="10"/>
        <v>0.988016429089152</v>
      </c>
      <c r="P123" s="108">
        <f>Volume!K123</f>
        <v>466.5</v>
      </c>
      <c r="Q123" s="69">
        <f>Volume!J123</f>
        <v>462.5</v>
      </c>
      <c r="R123" s="237">
        <f t="shared" si="11"/>
        <v>670.000625</v>
      </c>
      <c r="S123" s="103">
        <f t="shared" si="12"/>
        <v>661.971625</v>
      </c>
      <c r="T123" s="109">
        <f t="shared" si="13"/>
        <v>14014000</v>
      </c>
      <c r="U123" s="103">
        <f t="shared" si="14"/>
        <v>3.371628371628372</v>
      </c>
      <c r="V123" s="103">
        <f t="shared" si="15"/>
        <v>590.45525</v>
      </c>
      <c r="W123" s="103">
        <f t="shared" si="16"/>
        <v>69.34725</v>
      </c>
      <c r="X123" s="103">
        <f t="shared" si="17"/>
        <v>10.198125</v>
      </c>
      <c r="Y123" s="103">
        <f t="shared" si="18"/>
        <v>653.7531</v>
      </c>
      <c r="Z123" s="237">
        <f t="shared" si="19"/>
        <v>16.247524999999996</v>
      </c>
      <c r="AA123" s="78"/>
      <c r="AB123" s="77"/>
    </row>
    <row r="124" spans="1:28" s="58" customFormat="1" ht="15">
      <c r="A124" s="193" t="s">
        <v>98</v>
      </c>
      <c r="B124" s="164">
        <v>4110700</v>
      </c>
      <c r="C124" s="162">
        <v>-35200</v>
      </c>
      <c r="D124" s="170">
        <v>-0.01</v>
      </c>
      <c r="E124" s="164">
        <v>76450</v>
      </c>
      <c r="F124" s="112">
        <v>3850</v>
      </c>
      <c r="G124" s="170">
        <v>0.05</v>
      </c>
      <c r="H124" s="164">
        <v>7700</v>
      </c>
      <c r="I124" s="112">
        <v>0</v>
      </c>
      <c r="J124" s="170">
        <v>0</v>
      </c>
      <c r="K124" s="164">
        <v>4194850</v>
      </c>
      <c r="L124" s="112">
        <v>-31350</v>
      </c>
      <c r="M124" s="127">
        <v>-0.01</v>
      </c>
      <c r="N124" s="112">
        <v>4178900</v>
      </c>
      <c r="O124" s="173">
        <f t="shared" si="10"/>
        <v>0.9961977186311787</v>
      </c>
      <c r="P124" s="108">
        <f>Volume!K124</f>
        <v>512.55</v>
      </c>
      <c r="Q124" s="69">
        <f>Volume!J124</f>
        <v>505.65</v>
      </c>
      <c r="R124" s="237">
        <f t="shared" si="11"/>
        <v>212.11259025</v>
      </c>
      <c r="S124" s="103">
        <f t="shared" si="12"/>
        <v>211.3060785</v>
      </c>
      <c r="T124" s="109">
        <f t="shared" si="13"/>
        <v>4226200</v>
      </c>
      <c r="U124" s="103">
        <f t="shared" si="14"/>
        <v>-0.7418011452368558</v>
      </c>
      <c r="V124" s="103">
        <f t="shared" si="15"/>
        <v>207.8575455</v>
      </c>
      <c r="W124" s="103">
        <f t="shared" si="16"/>
        <v>3.86569425</v>
      </c>
      <c r="X124" s="103">
        <f t="shared" si="17"/>
        <v>0.3893505</v>
      </c>
      <c r="Y124" s="103">
        <f t="shared" si="18"/>
        <v>216.613881</v>
      </c>
      <c r="Z124" s="237">
        <f t="shared" si="19"/>
        <v>-4.501290749999981</v>
      </c>
      <c r="AA124" s="78"/>
      <c r="AB124" s="77"/>
    </row>
    <row r="125" spans="1:28" s="58" customFormat="1" ht="15">
      <c r="A125" s="193" t="s">
        <v>149</v>
      </c>
      <c r="B125" s="164">
        <v>5528600</v>
      </c>
      <c r="C125" s="162">
        <v>88550</v>
      </c>
      <c r="D125" s="170">
        <v>0.02</v>
      </c>
      <c r="E125" s="164">
        <v>117150</v>
      </c>
      <c r="F125" s="112">
        <v>41250</v>
      </c>
      <c r="G125" s="170">
        <v>0.54</v>
      </c>
      <c r="H125" s="164">
        <v>46200</v>
      </c>
      <c r="I125" s="112">
        <v>26950</v>
      </c>
      <c r="J125" s="170">
        <v>1.4</v>
      </c>
      <c r="K125" s="164">
        <v>5691950</v>
      </c>
      <c r="L125" s="112">
        <v>156750</v>
      </c>
      <c r="M125" s="127">
        <v>0.03</v>
      </c>
      <c r="N125" s="112">
        <v>5669950</v>
      </c>
      <c r="O125" s="173">
        <f t="shared" si="10"/>
        <v>0.9961348922601218</v>
      </c>
      <c r="P125" s="108">
        <f>Volume!K125</f>
        <v>742.95</v>
      </c>
      <c r="Q125" s="69">
        <f>Volume!J125</f>
        <v>773.55</v>
      </c>
      <c r="R125" s="237">
        <f t="shared" si="11"/>
        <v>440.30079225</v>
      </c>
      <c r="S125" s="103">
        <f t="shared" si="12"/>
        <v>438.59898225</v>
      </c>
      <c r="T125" s="109">
        <f t="shared" si="13"/>
        <v>5535200</v>
      </c>
      <c r="U125" s="103">
        <f t="shared" si="14"/>
        <v>2.8318759936406996</v>
      </c>
      <c r="V125" s="103">
        <f t="shared" si="15"/>
        <v>427.66485299999994</v>
      </c>
      <c r="W125" s="103">
        <f t="shared" si="16"/>
        <v>9.06213825</v>
      </c>
      <c r="X125" s="103">
        <f t="shared" si="17"/>
        <v>3.573801</v>
      </c>
      <c r="Y125" s="103">
        <f t="shared" si="18"/>
        <v>411.23768400000006</v>
      </c>
      <c r="Z125" s="237">
        <f t="shared" si="19"/>
        <v>29.063108249999914</v>
      </c>
      <c r="AA125" s="78"/>
      <c r="AB125" s="77"/>
    </row>
    <row r="126" spans="1:28" s="7" customFormat="1" ht="15">
      <c r="A126" s="193" t="s">
        <v>203</v>
      </c>
      <c r="B126" s="164">
        <v>6430500</v>
      </c>
      <c r="C126" s="162">
        <v>140550</v>
      </c>
      <c r="D126" s="170">
        <v>0.02</v>
      </c>
      <c r="E126" s="164">
        <v>2458050</v>
      </c>
      <c r="F126" s="112">
        <v>121650</v>
      </c>
      <c r="G126" s="170">
        <v>0.05</v>
      </c>
      <c r="H126" s="164">
        <v>680850</v>
      </c>
      <c r="I126" s="112">
        <v>80700</v>
      </c>
      <c r="J126" s="170">
        <v>0.13</v>
      </c>
      <c r="K126" s="164">
        <v>9569400</v>
      </c>
      <c r="L126" s="112">
        <v>342900</v>
      </c>
      <c r="M126" s="127">
        <v>0.04</v>
      </c>
      <c r="N126" s="112">
        <v>9535350</v>
      </c>
      <c r="O126" s="173">
        <f t="shared" si="10"/>
        <v>0.9964417831838986</v>
      </c>
      <c r="P126" s="108">
        <f>Volume!K126</f>
        <v>1606.5</v>
      </c>
      <c r="Q126" s="69">
        <f>Volume!J126</f>
        <v>1593.15</v>
      </c>
      <c r="R126" s="237">
        <f t="shared" si="11"/>
        <v>1524.548961</v>
      </c>
      <c r="S126" s="103">
        <f t="shared" si="12"/>
        <v>1519.12428525</v>
      </c>
      <c r="T126" s="109">
        <f t="shared" si="13"/>
        <v>9226500</v>
      </c>
      <c r="U126" s="103">
        <f t="shared" si="14"/>
        <v>3.7164688668509185</v>
      </c>
      <c r="V126" s="103">
        <f t="shared" si="15"/>
        <v>1024.4751075</v>
      </c>
      <c r="W126" s="103">
        <f t="shared" si="16"/>
        <v>391.60423575</v>
      </c>
      <c r="X126" s="103">
        <f t="shared" si="17"/>
        <v>108.46961775</v>
      </c>
      <c r="Y126" s="103">
        <f t="shared" si="18"/>
        <v>1482.237225</v>
      </c>
      <c r="Z126" s="237">
        <f t="shared" si="19"/>
        <v>42.31173599999988</v>
      </c>
      <c r="AB126" s="77"/>
    </row>
    <row r="127" spans="1:28" s="7" customFormat="1" ht="15">
      <c r="A127" s="193" t="s">
        <v>298</v>
      </c>
      <c r="B127" s="164">
        <v>782000</v>
      </c>
      <c r="C127" s="162">
        <v>-72000</v>
      </c>
      <c r="D127" s="170">
        <v>-0.08</v>
      </c>
      <c r="E127" s="164">
        <v>1000</v>
      </c>
      <c r="F127" s="112">
        <v>0</v>
      </c>
      <c r="G127" s="170">
        <v>0</v>
      </c>
      <c r="H127" s="164">
        <v>1000</v>
      </c>
      <c r="I127" s="112">
        <v>0</v>
      </c>
      <c r="J127" s="170">
        <v>0</v>
      </c>
      <c r="K127" s="164">
        <v>784000</v>
      </c>
      <c r="L127" s="112">
        <v>-72000</v>
      </c>
      <c r="M127" s="127">
        <v>-0.08</v>
      </c>
      <c r="N127" s="112">
        <v>766000</v>
      </c>
      <c r="O127" s="173">
        <f t="shared" si="10"/>
        <v>0.9770408163265306</v>
      </c>
      <c r="P127" s="108">
        <f>Volume!K127</f>
        <v>482.7</v>
      </c>
      <c r="Q127" s="69">
        <f>Volume!J127</f>
        <v>473.05</v>
      </c>
      <c r="R127" s="237">
        <f t="shared" si="11"/>
        <v>37.08712</v>
      </c>
      <c r="S127" s="103">
        <f t="shared" si="12"/>
        <v>36.23563</v>
      </c>
      <c r="T127" s="109">
        <f t="shared" si="13"/>
        <v>856000</v>
      </c>
      <c r="U127" s="103">
        <f t="shared" si="14"/>
        <v>-8.411214953271028</v>
      </c>
      <c r="V127" s="103">
        <f t="shared" si="15"/>
        <v>36.99251</v>
      </c>
      <c r="W127" s="103">
        <f t="shared" si="16"/>
        <v>0.047305</v>
      </c>
      <c r="X127" s="103">
        <f t="shared" si="17"/>
        <v>0.047305</v>
      </c>
      <c r="Y127" s="103">
        <f t="shared" si="18"/>
        <v>41.31912</v>
      </c>
      <c r="Z127" s="237">
        <f t="shared" si="19"/>
        <v>-4.231999999999999</v>
      </c>
      <c r="AB127" s="77"/>
    </row>
    <row r="128" spans="1:28" s="58" customFormat="1" ht="13.5" customHeight="1">
      <c r="A128" s="193" t="s">
        <v>216</v>
      </c>
      <c r="B128" s="164">
        <v>60393800</v>
      </c>
      <c r="C128" s="162">
        <v>-157450</v>
      </c>
      <c r="D128" s="170">
        <v>0</v>
      </c>
      <c r="E128" s="164">
        <v>8056750</v>
      </c>
      <c r="F128" s="112">
        <v>328300</v>
      </c>
      <c r="G128" s="170">
        <v>0.04</v>
      </c>
      <c r="H128" s="164">
        <v>1728600</v>
      </c>
      <c r="I128" s="112">
        <v>67000</v>
      </c>
      <c r="J128" s="170">
        <v>0.04</v>
      </c>
      <c r="K128" s="164">
        <v>70179150</v>
      </c>
      <c r="L128" s="112">
        <v>237850</v>
      </c>
      <c r="M128" s="127">
        <v>0</v>
      </c>
      <c r="N128" s="112">
        <v>67670000</v>
      </c>
      <c r="O128" s="173">
        <f t="shared" si="10"/>
        <v>0.9642465034130507</v>
      </c>
      <c r="P128" s="108">
        <f>Volume!K128</f>
        <v>80.65</v>
      </c>
      <c r="Q128" s="69">
        <f>Volume!J128</f>
        <v>79.35</v>
      </c>
      <c r="R128" s="237">
        <f t="shared" si="11"/>
        <v>556.87155525</v>
      </c>
      <c r="S128" s="103">
        <f t="shared" si="12"/>
        <v>536.96145</v>
      </c>
      <c r="T128" s="109">
        <f t="shared" si="13"/>
        <v>69941300</v>
      </c>
      <c r="U128" s="103">
        <f t="shared" si="14"/>
        <v>0.34007088801609353</v>
      </c>
      <c r="V128" s="103">
        <f t="shared" si="15"/>
        <v>479.224803</v>
      </c>
      <c r="W128" s="103">
        <f t="shared" si="16"/>
        <v>63.93031125</v>
      </c>
      <c r="X128" s="103">
        <f t="shared" si="17"/>
        <v>13.716441</v>
      </c>
      <c r="Y128" s="103">
        <f t="shared" si="18"/>
        <v>564.0765845</v>
      </c>
      <c r="Z128" s="237">
        <f t="shared" si="19"/>
        <v>-7.205029249999939</v>
      </c>
      <c r="AA128" s="78"/>
      <c r="AB128" s="77"/>
    </row>
    <row r="129" spans="1:28" s="7" customFormat="1" ht="15">
      <c r="A129" s="193" t="s">
        <v>235</v>
      </c>
      <c r="B129" s="164">
        <v>20722500</v>
      </c>
      <c r="C129" s="162">
        <v>-637200</v>
      </c>
      <c r="D129" s="170">
        <v>-0.03</v>
      </c>
      <c r="E129" s="164">
        <v>3874500</v>
      </c>
      <c r="F129" s="112">
        <v>831600</v>
      </c>
      <c r="G129" s="170">
        <v>0.27</v>
      </c>
      <c r="H129" s="164">
        <v>2043900</v>
      </c>
      <c r="I129" s="112">
        <v>459000</v>
      </c>
      <c r="J129" s="170">
        <v>0.29</v>
      </c>
      <c r="K129" s="164">
        <v>26640900</v>
      </c>
      <c r="L129" s="112">
        <v>653400</v>
      </c>
      <c r="M129" s="127">
        <v>0.03</v>
      </c>
      <c r="N129" s="112">
        <v>26427600</v>
      </c>
      <c r="O129" s="173">
        <f t="shared" si="10"/>
        <v>0.9919935137326442</v>
      </c>
      <c r="P129" s="108">
        <f>Volume!K129</f>
        <v>134.6</v>
      </c>
      <c r="Q129" s="69">
        <f>Volume!J129</f>
        <v>135.5</v>
      </c>
      <c r="R129" s="237">
        <f t="shared" si="11"/>
        <v>360.984195</v>
      </c>
      <c r="S129" s="103">
        <f t="shared" si="12"/>
        <v>358.09398</v>
      </c>
      <c r="T129" s="109">
        <f t="shared" si="13"/>
        <v>25987500</v>
      </c>
      <c r="U129" s="103">
        <f t="shared" si="14"/>
        <v>2.5142857142857142</v>
      </c>
      <c r="V129" s="103">
        <f t="shared" si="15"/>
        <v>280.789875</v>
      </c>
      <c r="W129" s="103">
        <f t="shared" si="16"/>
        <v>52.499475</v>
      </c>
      <c r="X129" s="103">
        <f t="shared" si="17"/>
        <v>27.694845</v>
      </c>
      <c r="Y129" s="103">
        <f t="shared" si="18"/>
        <v>349.79175</v>
      </c>
      <c r="Z129" s="237">
        <f t="shared" si="19"/>
        <v>11.19244500000002</v>
      </c>
      <c r="AB129" s="77"/>
    </row>
    <row r="130" spans="1:28" s="7" customFormat="1" ht="15">
      <c r="A130" s="193" t="s">
        <v>204</v>
      </c>
      <c r="B130" s="164">
        <v>11464200</v>
      </c>
      <c r="C130" s="162">
        <v>-20400</v>
      </c>
      <c r="D130" s="170">
        <v>0</v>
      </c>
      <c r="E130" s="164">
        <v>576600</v>
      </c>
      <c r="F130" s="112">
        <v>64800</v>
      </c>
      <c r="G130" s="170">
        <v>0.13</v>
      </c>
      <c r="H130" s="164">
        <v>131400</v>
      </c>
      <c r="I130" s="112">
        <v>9600</v>
      </c>
      <c r="J130" s="170">
        <v>0.08</v>
      </c>
      <c r="K130" s="164">
        <v>12172200</v>
      </c>
      <c r="L130" s="112">
        <v>54000</v>
      </c>
      <c r="M130" s="127">
        <v>0</v>
      </c>
      <c r="N130" s="112">
        <v>12109800</v>
      </c>
      <c r="O130" s="173">
        <f t="shared" si="10"/>
        <v>0.9948735643515552</v>
      </c>
      <c r="P130" s="108">
        <f>Volume!K130</f>
        <v>460.45</v>
      </c>
      <c r="Q130" s="69">
        <f>Volume!J130</f>
        <v>454.9</v>
      </c>
      <c r="R130" s="237">
        <f t="shared" si="11"/>
        <v>553.713378</v>
      </c>
      <c r="S130" s="103">
        <f t="shared" si="12"/>
        <v>550.874802</v>
      </c>
      <c r="T130" s="109">
        <f t="shared" si="13"/>
        <v>12118200</v>
      </c>
      <c r="U130" s="103">
        <f t="shared" si="14"/>
        <v>0.44561073426746545</v>
      </c>
      <c r="V130" s="103">
        <f t="shared" si="15"/>
        <v>521.506458</v>
      </c>
      <c r="W130" s="103">
        <f t="shared" si="16"/>
        <v>26.229534</v>
      </c>
      <c r="X130" s="103">
        <f t="shared" si="17"/>
        <v>5.977386</v>
      </c>
      <c r="Y130" s="103">
        <f t="shared" si="18"/>
        <v>557.982519</v>
      </c>
      <c r="Z130" s="237">
        <f t="shared" si="19"/>
        <v>-4.2691409999999905</v>
      </c>
      <c r="AB130" s="77"/>
    </row>
    <row r="131" spans="1:28" s="7" customFormat="1" ht="15">
      <c r="A131" s="193" t="s">
        <v>205</v>
      </c>
      <c r="B131" s="164">
        <v>5889000</v>
      </c>
      <c r="C131" s="162">
        <v>300000</v>
      </c>
      <c r="D131" s="170">
        <v>0.05</v>
      </c>
      <c r="E131" s="164">
        <v>424750</v>
      </c>
      <c r="F131" s="112">
        <v>106000</v>
      </c>
      <c r="G131" s="170">
        <v>0.33</v>
      </c>
      <c r="H131" s="164">
        <v>58500</v>
      </c>
      <c r="I131" s="112">
        <v>-250</v>
      </c>
      <c r="J131" s="170">
        <v>0</v>
      </c>
      <c r="K131" s="164">
        <v>6372250</v>
      </c>
      <c r="L131" s="112">
        <v>405750</v>
      </c>
      <c r="M131" s="127">
        <v>0.07</v>
      </c>
      <c r="N131" s="112">
        <v>6288500</v>
      </c>
      <c r="O131" s="173">
        <f t="shared" si="10"/>
        <v>0.9868570756012397</v>
      </c>
      <c r="P131" s="108">
        <f>Volume!K131</f>
        <v>1119.65</v>
      </c>
      <c r="Q131" s="69">
        <f>Volume!J131</f>
        <v>1081.65</v>
      </c>
      <c r="R131" s="237">
        <f t="shared" si="11"/>
        <v>689.2544212500001</v>
      </c>
      <c r="S131" s="103">
        <f t="shared" si="12"/>
        <v>680.1956025000001</v>
      </c>
      <c r="T131" s="109">
        <f t="shared" si="13"/>
        <v>5966500</v>
      </c>
      <c r="U131" s="103">
        <f t="shared" si="14"/>
        <v>6.8004692868515875</v>
      </c>
      <c r="V131" s="103">
        <f t="shared" si="15"/>
        <v>636.9836850000002</v>
      </c>
      <c r="W131" s="103">
        <f t="shared" si="16"/>
        <v>45.94308375000001</v>
      </c>
      <c r="X131" s="103">
        <f t="shared" si="17"/>
        <v>6.327652500000001</v>
      </c>
      <c r="Y131" s="103">
        <f t="shared" si="18"/>
        <v>668.0391725000001</v>
      </c>
      <c r="Z131" s="237">
        <f t="shared" si="19"/>
        <v>21.21524875</v>
      </c>
      <c r="AB131" s="77"/>
    </row>
    <row r="132" spans="1:28" s="58" customFormat="1" ht="14.25" customHeight="1">
      <c r="A132" s="193" t="s">
        <v>37</v>
      </c>
      <c r="B132" s="164">
        <v>1478400</v>
      </c>
      <c r="C132" s="162">
        <v>80000</v>
      </c>
      <c r="D132" s="170">
        <v>0.06</v>
      </c>
      <c r="E132" s="164">
        <v>108800</v>
      </c>
      <c r="F132" s="112">
        <v>11200</v>
      </c>
      <c r="G132" s="170">
        <v>0.11</v>
      </c>
      <c r="H132" s="164">
        <v>14400</v>
      </c>
      <c r="I132" s="112">
        <v>3200</v>
      </c>
      <c r="J132" s="170">
        <v>0.29</v>
      </c>
      <c r="K132" s="164">
        <v>1601600</v>
      </c>
      <c r="L132" s="112">
        <v>94400</v>
      </c>
      <c r="M132" s="127">
        <v>0.06</v>
      </c>
      <c r="N132" s="112">
        <v>1595200</v>
      </c>
      <c r="O132" s="173">
        <f t="shared" si="10"/>
        <v>0.996003996003996</v>
      </c>
      <c r="P132" s="108">
        <f>Volume!K132</f>
        <v>221.15</v>
      </c>
      <c r="Q132" s="69">
        <f>Volume!J132</f>
        <v>224.95</v>
      </c>
      <c r="R132" s="237">
        <f t="shared" si="11"/>
        <v>36.027992</v>
      </c>
      <c r="S132" s="103">
        <f t="shared" si="12"/>
        <v>35.884024</v>
      </c>
      <c r="T132" s="109">
        <f t="shared" si="13"/>
        <v>1507200</v>
      </c>
      <c r="U132" s="103">
        <f t="shared" si="14"/>
        <v>6.263269639065817</v>
      </c>
      <c r="V132" s="103">
        <f t="shared" si="15"/>
        <v>33.256608</v>
      </c>
      <c r="W132" s="103">
        <f t="shared" si="16"/>
        <v>2.447456</v>
      </c>
      <c r="X132" s="103">
        <f t="shared" si="17"/>
        <v>0.323928</v>
      </c>
      <c r="Y132" s="103">
        <f t="shared" si="18"/>
        <v>33.331728</v>
      </c>
      <c r="Z132" s="237">
        <f t="shared" si="19"/>
        <v>2.6962639999999993</v>
      </c>
      <c r="AA132" s="78"/>
      <c r="AB132" s="77"/>
    </row>
    <row r="133" spans="1:28" s="58" customFormat="1" ht="14.25" customHeight="1">
      <c r="A133" s="193" t="s">
        <v>299</v>
      </c>
      <c r="B133" s="164">
        <v>1578150</v>
      </c>
      <c r="C133" s="162">
        <v>-6600</v>
      </c>
      <c r="D133" s="170">
        <v>0</v>
      </c>
      <c r="E133" s="164">
        <v>82650</v>
      </c>
      <c r="F133" s="112">
        <v>7200</v>
      </c>
      <c r="G133" s="170">
        <v>0.1</v>
      </c>
      <c r="H133" s="164">
        <v>3150</v>
      </c>
      <c r="I133" s="112">
        <v>0</v>
      </c>
      <c r="J133" s="170">
        <v>0</v>
      </c>
      <c r="K133" s="164">
        <v>1663950</v>
      </c>
      <c r="L133" s="112">
        <v>600</v>
      </c>
      <c r="M133" s="127">
        <v>0</v>
      </c>
      <c r="N133" s="112">
        <v>1522650</v>
      </c>
      <c r="O133" s="173">
        <f aca="true" t="shared" si="20" ref="O133:O161">N133/K133</f>
        <v>0.9150815829802578</v>
      </c>
      <c r="P133" s="108">
        <f>Volume!K133</f>
        <v>1725.6</v>
      </c>
      <c r="Q133" s="69">
        <f>Volume!J133</f>
        <v>1698.7</v>
      </c>
      <c r="R133" s="237">
        <f aca="true" t="shared" si="21" ref="R133:R161">Q133*K133/10000000</f>
        <v>282.6551865</v>
      </c>
      <c r="S133" s="103">
        <f aca="true" t="shared" si="22" ref="S133:S161">Q133*N133/10000000</f>
        <v>258.6525555</v>
      </c>
      <c r="T133" s="109">
        <f aca="true" t="shared" si="23" ref="T133:T161">K133-L133</f>
        <v>1663350</v>
      </c>
      <c r="U133" s="103">
        <f aca="true" t="shared" si="24" ref="U133:U161">L133/T133*100</f>
        <v>0.03607178284786726</v>
      </c>
      <c r="V133" s="103">
        <f aca="true" t="shared" si="25" ref="V133:V161">Q133*B133/10000000</f>
        <v>268.0803405</v>
      </c>
      <c r="W133" s="103">
        <f aca="true" t="shared" si="26" ref="W133:W161">Q133*E133/10000000</f>
        <v>14.0397555</v>
      </c>
      <c r="X133" s="103">
        <f aca="true" t="shared" si="27" ref="X133:X161">Q133*H133/10000000</f>
        <v>0.5350905</v>
      </c>
      <c r="Y133" s="103">
        <f aca="true" t="shared" si="28" ref="Y133:Y161">(T133*P133)/10000000</f>
        <v>287.027676</v>
      </c>
      <c r="Z133" s="237">
        <f aca="true" t="shared" si="29" ref="Z133:Z161">R133-Y133</f>
        <v>-4.372489499999972</v>
      </c>
      <c r="AA133" s="78"/>
      <c r="AB133" s="77"/>
    </row>
    <row r="134" spans="1:28" s="58" customFormat="1" ht="14.25" customHeight="1">
      <c r="A134" s="193" t="s">
        <v>228</v>
      </c>
      <c r="B134" s="164">
        <v>1358488</v>
      </c>
      <c r="C134" s="162">
        <v>-18236</v>
      </c>
      <c r="D134" s="170">
        <v>-0.01</v>
      </c>
      <c r="E134" s="164">
        <v>16732</v>
      </c>
      <c r="F134" s="112">
        <v>2068</v>
      </c>
      <c r="G134" s="170">
        <v>0.14</v>
      </c>
      <c r="H134" s="164">
        <v>1880</v>
      </c>
      <c r="I134" s="112">
        <v>940</v>
      </c>
      <c r="J134" s="170">
        <v>1</v>
      </c>
      <c r="K134" s="164">
        <v>1377100</v>
      </c>
      <c r="L134" s="112">
        <v>-15228</v>
      </c>
      <c r="M134" s="127">
        <v>-0.01</v>
      </c>
      <c r="N134" s="112">
        <v>1372024</v>
      </c>
      <c r="O134" s="173">
        <f t="shared" si="20"/>
        <v>0.9963139931740614</v>
      </c>
      <c r="P134" s="108">
        <f>Volume!K134</f>
        <v>1196.55</v>
      </c>
      <c r="Q134" s="69">
        <f>Volume!J134</f>
        <v>1213.75</v>
      </c>
      <c r="R134" s="237">
        <f t="shared" si="21"/>
        <v>167.1455125</v>
      </c>
      <c r="S134" s="103">
        <f t="shared" si="22"/>
        <v>166.529413</v>
      </c>
      <c r="T134" s="109">
        <f t="shared" si="23"/>
        <v>1392328</v>
      </c>
      <c r="U134" s="103">
        <f t="shared" si="24"/>
        <v>-1.0937078044828517</v>
      </c>
      <c r="V134" s="103">
        <f t="shared" si="25"/>
        <v>164.886481</v>
      </c>
      <c r="W134" s="103">
        <f t="shared" si="26"/>
        <v>2.0308465</v>
      </c>
      <c r="X134" s="103">
        <f t="shared" si="27"/>
        <v>0.228185</v>
      </c>
      <c r="Y134" s="103">
        <f t="shared" si="28"/>
        <v>166.59900684</v>
      </c>
      <c r="Z134" s="237">
        <f t="shared" si="29"/>
        <v>0.5465056600000082</v>
      </c>
      <c r="AA134" s="78"/>
      <c r="AB134" s="77"/>
    </row>
    <row r="135" spans="1:28" s="58" customFormat="1" ht="14.25" customHeight="1">
      <c r="A135" s="193" t="s">
        <v>276</v>
      </c>
      <c r="B135" s="164">
        <v>675500</v>
      </c>
      <c r="C135" s="162">
        <v>-21000</v>
      </c>
      <c r="D135" s="170">
        <v>-0.03</v>
      </c>
      <c r="E135" s="164">
        <v>3150</v>
      </c>
      <c r="F135" s="112">
        <v>-350</v>
      </c>
      <c r="G135" s="170">
        <v>-0.1</v>
      </c>
      <c r="H135" s="164">
        <v>350</v>
      </c>
      <c r="I135" s="112">
        <v>0</v>
      </c>
      <c r="J135" s="170">
        <v>0</v>
      </c>
      <c r="K135" s="164">
        <v>679000</v>
      </c>
      <c r="L135" s="112">
        <v>-21350</v>
      </c>
      <c r="M135" s="127">
        <v>-0.03</v>
      </c>
      <c r="N135" s="112">
        <v>673400</v>
      </c>
      <c r="O135" s="173">
        <f t="shared" si="20"/>
        <v>0.9917525773195877</v>
      </c>
      <c r="P135" s="108">
        <f>Volume!K135</f>
        <v>864.05</v>
      </c>
      <c r="Q135" s="69">
        <f>Volume!J135</f>
        <v>854.95</v>
      </c>
      <c r="R135" s="237">
        <f t="shared" si="21"/>
        <v>58.051105</v>
      </c>
      <c r="S135" s="103">
        <f t="shared" si="22"/>
        <v>57.572333</v>
      </c>
      <c r="T135" s="109">
        <f t="shared" si="23"/>
        <v>700350</v>
      </c>
      <c r="U135" s="103">
        <f t="shared" si="24"/>
        <v>-3.0484757621189407</v>
      </c>
      <c r="V135" s="103">
        <f t="shared" si="25"/>
        <v>57.7518725</v>
      </c>
      <c r="W135" s="103">
        <f t="shared" si="26"/>
        <v>0.26930925</v>
      </c>
      <c r="X135" s="103">
        <f t="shared" si="27"/>
        <v>0.02992325</v>
      </c>
      <c r="Y135" s="103">
        <f t="shared" si="28"/>
        <v>60.51374175</v>
      </c>
      <c r="Z135" s="237">
        <f t="shared" si="29"/>
        <v>-2.4626367500000015</v>
      </c>
      <c r="AA135" s="78"/>
      <c r="AB135" s="77"/>
    </row>
    <row r="136" spans="1:28" s="58" customFormat="1" ht="14.25" customHeight="1">
      <c r="A136" s="193" t="s">
        <v>180</v>
      </c>
      <c r="B136" s="164">
        <v>5989500</v>
      </c>
      <c r="C136" s="162">
        <v>85500</v>
      </c>
      <c r="D136" s="170">
        <v>0.01</v>
      </c>
      <c r="E136" s="164">
        <v>304500</v>
      </c>
      <c r="F136" s="112">
        <v>30000</v>
      </c>
      <c r="G136" s="170">
        <v>0.11</v>
      </c>
      <c r="H136" s="164">
        <v>57000</v>
      </c>
      <c r="I136" s="112">
        <v>9000</v>
      </c>
      <c r="J136" s="170">
        <v>0.19</v>
      </c>
      <c r="K136" s="164">
        <v>6351000</v>
      </c>
      <c r="L136" s="112">
        <v>124500</v>
      </c>
      <c r="M136" s="127">
        <v>0.02</v>
      </c>
      <c r="N136" s="112">
        <v>6303000</v>
      </c>
      <c r="O136" s="173">
        <f t="shared" si="20"/>
        <v>0.9924421350968351</v>
      </c>
      <c r="P136" s="108">
        <f>Volume!K136</f>
        <v>162.45</v>
      </c>
      <c r="Q136" s="69">
        <f>Volume!J136</f>
        <v>156.75</v>
      </c>
      <c r="R136" s="237">
        <f t="shared" si="21"/>
        <v>99.551925</v>
      </c>
      <c r="S136" s="103">
        <f t="shared" si="22"/>
        <v>98.799525</v>
      </c>
      <c r="T136" s="109">
        <f t="shared" si="23"/>
        <v>6226500</v>
      </c>
      <c r="U136" s="103">
        <f t="shared" si="24"/>
        <v>1.9995181883883402</v>
      </c>
      <c r="V136" s="103">
        <f t="shared" si="25"/>
        <v>93.8854125</v>
      </c>
      <c r="W136" s="103">
        <f t="shared" si="26"/>
        <v>4.7730375</v>
      </c>
      <c r="X136" s="103">
        <f t="shared" si="27"/>
        <v>0.893475</v>
      </c>
      <c r="Y136" s="103">
        <f t="shared" si="28"/>
        <v>101.1494925</v>
      </c>
      <c r="Z136" s="237">
        <f t="shared" si="29"/>
        <v>-1.5975674999999967</v>
      </c>
      <c r="AA136" s="78"/>
      <c r="AB136" s="77"/>
    </row>
    <row r="137" spans="1:28" s="58" customFormat="1" ht="14.25" customHeight="1">
      <c r="A137" s="193" t="s">
        <v>181</v>
      </c>
      <c r="B137" s="164">
        <v>396100</v>
      </c>
      <c r="C137" s="162">
        <v>-850</v>
      </c>
      <c r="D137" s="170">
        <v>0</v>
      </c>
      <c r="E137" s="164">
        <v>0</v>
      </c>
      <c r="F137" s="112">
        <v>0</v>
      </c>
      <c r="G137" s="170">
        <v>0</v>
      </c>
      <c r="H137" s="164">
        <v>0</v>
      </c>
      <c r="I137" s="112">
        <v>0</v>
      </c>
      <c r="J137" s="170">
        <v>0</v>
      </c>
      <c r="K137" s="164">
        <v>396100</v>
      </c>
      <c r="L137" s="112">
        <v>-850</v>
      </c>
      <c r="M137" s="127">
        <v>0</v>
      </c>
      <c r="N137" s="112">
        <v>396100</v>
      </c>
      <c r="O137" s="173">
        <f t="shared" si="20"/>
        <v>1</v>
      </c>
      <c r="P137" s="108">
        <f>Volume!K137</f>
        <v>315.45</v>
      </c>
      <c r="Q137" s="69">
        <f>Volume!J137</f>
        <v>308.7</v>
      </c>
      <c r="R137" s="237">
        <f t="shared" si="21"/>
        <v>12.227607</v>
      </c>
      <c r="S137" s="103">
        <f t="shared" si="22"/>
        <v>12.227607</v>
      </c>
      <c r="T137" s="109">
        <f t="shared" si="23"/>
        <v>396950</v>
      </c>
      <c r="U137" s="103">
        <f t="shared" si="24"/>
        <v>-0.21413276231263384</v>
      </c>
      <c r="V137" s="103">
        <f t="shared" si="25"/>
        <v>12.227607</v>
      </c>
      <c r="W137" s="103">
        <f t="shared" si="26"/>
        <v>0</v>
      </c>
      <c r="X137" s="103">
        <f t="shared" si="27"/>
        <v>0</v>
      </c>
      <c r="Y137" s="103">
        <f t="shared" si="28"/>
        <v>12.52178775</v>
      </c>
      <c r="Z137" s="237">
        <f t="shared" si="29"/>
        <v>-0.2941807499999989</v>
      </c>
      <c r="AA137" s="78"/>
      <c r="AB137" s="77"/>
    </row>
    <row r="138" spans="1:28" s="58" customFormat="1" ht="14.25" customHeight="1">
      <c r="A138" s="193" t="s">
        <v>150</v>
      </c>
      <c r="B138" s="164">
        <v>3456696</v>
      </c>
      <c r="C138" s="162">
        <v>-44676</v>
      </c>
      <c r="D138" s="170">
        <v>-0.01</v>
      </c>
      <c r="E138" s="164">
        <v>45114</v>
      </c>
      <c r="F138" s="112">
        <v>6132</v>
      </c>
      <c r="G138" s="170">
        <v>0.16</v>
      </c>
      <c r="H138" s="164">
        <v>4380</v>
      </c>
      <c r="I138" s="112">
        <v>438</v>
      </c>
      <c r="J138" s="170">
        <v>0.11</v>
      </c>
      <c r="K138" s="164">
        <v>3506190</v>
      </c>
      <c r="L138" s="112">
        <v>-38106</v>
      </c>
      <c r="M138" s="127">
        <v>-0.01</v>
      </c>
      <c r="N138" s="112">
        <v>3500058</v>
      </c>
      <c r="O138" s="173">
        <f t="shared" si="20"/>
        <v>0.9982510930668332</v>
      </c>
      <c r="P138" s="108">
        <f>Volume!K138</f>
        <v>536.85</v>
      </c>
      <c r="Q138" s="69">
        <f>Volume!J138</f>
        <v>543</v>
      </c>
      <c r="R138" s="237">
        <f t="shared" si="21"/>
        <v>190.386117</v>
      </c>
      <c r="S138" s="103">
        <f t="shared" si="22"/>
        <v>190.0531494</v>
      </c>
      <c r="T138" s="109">
        <f t="shared" si="23"/>
        <v>3544296</v>
      </c>
      <c r="U138" s="103">
        <f t="shared" si="24"/>
        <v>-1.0751359367276323</v>
      </c>
      <c r="V138" s="103">
        <f t="shared" si="25"/>
        <v>187.6985928</v>
      </c>
      <c r="W138" s="103">
        <f t="shared" si="26"/>
        <v>2.4496902</v>
      </c>
      <c r="X138" s="103">
        <f t="shared" si="27"/>
        <v>0.237834</v>
      </c>
      <c r="Y138" s="103">
        <f t="shared" si="28"/>
        <v>190.27553076</v>
      </c>
      <c r="Z138" s="237">
        <f t="shared" si="29"/>
        <v>0.1105862400000035</v>
      </c>
      <c r="AA138" s="78"/>
      <c r="AB138" s="77"/>
    </row>
    <row r="139" spans="1:28" s="58" customFormat="1" ht="14.25" customHeight="1">
      <c r="A139" s="193" t="s">
        <v>151</v>
      </c>
      <c r="B139" s="164">
        <v>963675</v>
      </c>
      <c r="C139" s="162">
        <v>-1575</v>
      </c>
      <c r="D139" s="170">
        <v>0</v>
      </c>
      <c r="E139" s="164">
        <v>0</v>
      </c>
      <c r="F139" s="112">
        <v>0</v>
      </c>
      <c r="G139" s="170">
        <v>0</v>
      </c>
      <c r="H139" s="164">
        <v>0</v>
      </c>
      <c r="I139" s="112">
        <v>0</v>
      </c>
      <c r="J139" s="170">
        <v>0</v>
      </c>
      <c r="K139" s="164">
        <v>963675</v>
      </c>
      <c r="L139" s="112">
        <v>-1575</v>
      </c>
      <c r="M139" s="127">
        <v>0</v>
      </c>
      <c r="N139" s="112">
        <v>961425</v>
      </c>
      <c r="O139" s="173">
        <f t="shared" si="20"/>
        <v>0.9976651879523698</v>
      </c>
      <c r="P139" s="108">
        <f>Volume!K139</f>
        <v>1012.5</v>
      </c>
      <c r="Q139" s="69">
        <f>Volume!J139</f>
        <v>1005.15</v>
      </c>
      <c r="R139" s="237">
        <f t="shared" si="21"/>
        <v>96.863792625</v>
      </c>
      <c r="S139" s="103">
        <f t="shared" si="22"/>
        <v>96.637633875</v>
      </c>
      <c r="T139" s="109">
        <f t="shared" si="23"/>
        <v>965250</v>
      </c>
      <c r="U139" s="103">
        <f t="shared" si="24"/>
        <v>-0.16317016317016317</v>
      </c>
      <c r="V139" s="103">
        <f t="shared" si="25"/>
        <v>96.863792625</v>
      </c>
      <c r="W139" s="103">
        <f t="shared" si="26"/>
        <v>0</v>
      </c>
      <c r="X139" s="103">
        <f t="shared" si="27"/>
        <v>0</v>
      </c>
      <c r="Y139" s="103">
        <f t="shared" si="28"/>
        <v>97.7315625</v>
      </c>
      <c r="Z139" s="237">
        <f t="shared" si="29"/>
        <v>-0.8677698749999934</v>
      </c>
      <c r="AA139" s="78"/>
      <c r="AB139" s="77"/>
    </row>
    <row r="140" spans="1:28" s="58" customFormat="1" ht="14.25" customHeight="1">
      <c r="A140" s="193" t="s">
        <v>214</v>
      </c>
      <c r="B140" s="164">
        <v>338125</v>
      </c>
      <c r="C140" s="162">
        <v>-1625</v>
      </c>
      <c r="D140" s="170">
        <v>0</v>
      </c>
      <c r="E140" s="164">
        <v>0</v>
      </c>
      <c r="F140" s="112">
        <v>0</v>
      </c>
      <c r="G140" s="170">
        <v>0</v>
      </c>
      <c r="H140" s="164">
        <v>0</v>
      </c>
      <c r="I140" s="112">
        <v>0</v>
      </c>
      <c r="J140" s="170">
        <v>0</v>
      </c>
      <c r="K140" s="164">
        <v>338125</v>
      </c>
      <c r="L140" s="112">
        <v>-1625</v>
      </c>
      <c r="M140" s="127">
        <v>0</v>
      </c>
      <c r="N140" s="112">
        <v>337750</v>
      </c>
      <c r="O140" s="173">
        <f t="shared" si="20"/>
        <v>0.9988909426987062</v>
      </c>
      <c r="P140" s="108">
        <f>Volume!K140</f>
        <v>1619.3</v>
      </c>
      <c r="Q140" s="69">
        <f>Volume!J140</f>
        <v>1603.05</v>
      </c>
      <c r="R140" s="237">
        <f t="shared" si="21"/>
        <v>54.203128125</v>
      </c>
      <c r="S140" s="103">
        <f t="shared" si="22"/>
        <v>54.14301375</v>
      </c>
      <c r="T140" s="109">
        <f t="shared" si="23"/>
        <v>339750</v>
      </c>
      <c r="U140" s="103">
        <f t="shared" si="24"/>
        <v>-0.4782928623988227</v>
      </c>
      <c r="V140" s="103">
        <f t="shared" si="25"/>
        <v>54.203128125</v>
      </c>
      <c r="W140" s="103">
        <f t="shared" si="26"/>
        <v>0</v>
      </c>
      <c r="X140" s="103">
        <f t="shared" si="27"/>
        <v>0</v>
      </c>
      <c r="Y140" s="103">
        <f t="shared" si="28"/>
        <v>55.0157175</v>
      </c>
      <c r="Z140" s="237">
        <f t="shared" si="29"/>
        <v>-0.8125893750000017</v>
      </c>
      <c r="AA140" s="78"/>
      <c r="AB140" s="77"/>
    </row>
    <row r="141" spans="1:28" s="58" customFormat="1" ht="14.25" customHeight="1">
      <c r="A141" s="193" t="s">
        <v>229</v>
      </c>
      <c r="B141" s="164">
        <v>1527400</v>
      </c>
      <c r="C141" s="162">
        <v>16000</v>
      </c>
      <c r="D141" s="170">
        <v>0.01</v>
      </c>
      <c r="E141" s="164">
        <v>1800</v>
      </c>
      <c r="F141" s="112">
        <v>0</v>
      </c>
      <c r="G141" s="170">
        <v>0</v>
      </c>
      <c r="H141" s="164">
        <v>0</v>
      </c>
      <c r="I141" s="112">
        <v>0</v>
      </c>
      <c r="J141" s="170">
        <v>0</v>
      </c>
      <c r="K141" s="164">
        <v>1529200</v>
      </c>
      <c r="L141" s="112">
        <v>16000</v>
      </c>
      <c r="M141" s="127">
        <v>0.01</v>
      </c>
      <c r="N141" s="112">
        <v>1524600</v>
      </c>
      <c r="O141" s="173">
        <f t="shared" si="20"/>
        <v>0.9969918911849333</v>
      </c>
      <c r="P141" s="108">
        <f>Volume!K141</f>
        <v>1206.35</v>
      </c>
      <c r="Q141" s="69">
        <f>Volume!J141</f>
        <v>1209.55</v>
      </c>
      <c r="R141" s="237">
        <f t="shared" si="21"/>
        <v>184.964386</v>
      </c>
      <c r="S141" s="103">
        <f t="shared" si="22"/>
        <v>184.407993</v>
      </c>
      <c r="T141" s="109">
        <f t="shared" si="23"/>
        <v>1513200</v>
      </c>
      <c r="U141" s="103">
        <f t="shared" si="24"/>
        <v>1.0573618821041502</v>
      </c>
      <c r="V141" s="103">
        <f t="shared" si="25"/>
        <v>184.746667</v>
      </c>
      <c r="W141" s="103">
        <f t="shared" si="26"/>
        <v>0.217719</v>
      </c>
      <c r="X141" s="103">
        <f t="shared" si="27"/>
        <v>0</v>
      </c>
      <c r="Y141" s="103">
        <f t="shared" si="28"/>
        <v>182.54488199999997</v>
      </c>
      <c r="Z141" s="237">
        <f t="shared" si="29"/>
        <v>2.4195040000000176</v>
      </c>
      <c r="AA141" s="78"/>
      <c r="AB141" s="77"/>
    </row>
    <row r="142" spans="1:28" s="58" customFormat="1" ht="14.25" customHeight="1">
      <c r="A142" s="193" t="s">
        <v>91</v>
      </c>
      <c r="B142" s="164">
        <v>4883000</v>
      </c>
      <c r="C142" s="162">
        <v>292600</v>
      </c>
      <c r="D142" s="170">
        <v>0.06</v>
      </c>
      <c r="E142" s="164">
        <v>649800</v>
      </c>
      <c r="F142" s="112">
        <v>178600</v>
      </c>
      <c r="G142" s="170">
        <v>0.38</v>
      </c>
      <c r="H142" s="164">
        <v>83600</v>
      </c>
      <c r="I142" s="112">
        <v>41800</v>
      </c>
      <c r="J142" s="170">
        <v>1</v>
      </c>
      <c r="K142" s="164">
        <v>5616400</v>
      </c>
      <c r="L142" s="112">
        <v>513000</v>
      </c>
      <c r="M142" s="127">
        <v>0.1</v>
      </c>
      <c r="N142" s="112">
        <v>5479600</v>
      </c>
      <c r="O142" s="173">
        <f t="shared" si="20"/>
        <v>0.9756427604871448</v>
      </c>
      <c r="P142" s="108">
        <f>Volume!K142</f>
        <v>75.65</v>
      </c>
      <c r="Q142" s="69">
        <f>Volume!J142</f>
        <v>76.25</v>
      </c>
      <c r="R142" s="237">
        <f t="shared" si="21"/>
        <v>42.82505</v>
      </c>
      <c r="S142" s="103">
        <f t="shared" si="22"/>
        <v>41.78195</v>
      </c>
      <c r="T142" s="109">
        <f t="shared" si="23"/>
        <v>5103400</v>
      </c>
      <c r="U142" s="103">
        <f t="shared" si="24"/>
        <v>10.052122114668652</v>
      </c>
      <c r="V142" s="103">
        <f t="shared" si="25"/>
        <v>37.232875</v>
      </c>
      <c r="W142" s="103">
        <f t="shared" si="26"/>
        <v>4.954725</v>
      </c>
      <c r="X142" s="103">
        <f t="shared" si="27"/>
        <v>0.63745</v>
      </c>
      <c r="Y142" s="103">
        <f t="shared" si="28"/>
        <v>38.607221</v>
      </c>
      <c r="Z142" s="237">
        <f t="shared" si="29"/>
        <v>4.217828999999995</v>
      </c>
      <c r="AA142" s="78"/>
      <c r="AB142" s="77"/>
    </row>
    <row r="143" spans="1:28" s="58" customFormat="1" ht="14.25" customHeight="1">
      <c r="A143" s="193" t="s">
        <v>152</v>
      </c>
      <c r="B143" s="164">
        <v>1398600</v>
      </c>
      <c r="C143" s="162">
        <v>-94500</v>
      </c>
      <c r="D143" s="170">
        <v>-0.06</v>
      </c>
      <c r="E143" s="164">
        <v>152550</v>
      </c>
      <c r="F143" s="112">
        <v>9450</v>
      </c>
      <c r="G143" s="170">
        <v>0.07</v>
      </c>
      <c r="H143" s="164">
        <v>25650</v>
      </c>
      <c r="I143" s="112">
        <v>10800</v>
      </c>
      <c r="J143" s="170">
        <v>0.73</v>
      </c>
      <c r="K143" s="164">
        <v>1576800</v>
      </c>
      <c r="L143" s="112">
        <v>-74250</v>
      </c>
      <c r="M143" s="127">
        <v>-0.04</v>
      </c>
      <c r="N143" s="112">
        <v>1551150</v>
      </c>
      <c r="O143" s="173">
        <f t="shared" si="20"/>
        <v>0.9837328767123288</v>
      </c>
      <c r="P143" s="108">
        <f>Volume!K143</f>
        <v>228.7</v>
      </c>
      <c r="Q143" s="69">
        <f>Volume!J143</f>
        <v>230.3</v>
      </c>
      <c r="R143" s="237">
        <f t="shared" si="21"/>
        <v>36.313704</v>
      </c>
      <c r="S143" s="103">
        <f t="shared" si="22"/>
        <v>35.7229845</v>
      </c>
      <c r="T143" s="109">
        <f t="shared" si="23"/>
        <v>1651050</v>
      </c>
      <c r="U143" s="103">
        <f t="shared" si="24"/>
        <v>-4.497138184791496</v>
      </c>
      <c r="V143" s="103">
        <f t="shared" si="25"/>
        <v>32.209758</v>
      </c>
      <c r="W143" s="103">
        <f t="shared" si="26"/>
        <v>3.5132265</v>
      </c>
      <c r="X143" s="103">
        <f t="shared" si="27"/>
        <v>0.5907195</v>
      </c>
      <c r="Y143" s="103">
        <f t="shared" si="28"/>
        <v>37.7595135</v>
      </c>
      <c r="Z143" s="237">
        <f t="shared" si="29"/>
        <v>-1.4458094999999958</v>
      </c>
      <c r="AA143" s="78"/>
      <c r="AB143" s="77"/>
    </row>
    <row r="144" spans="1:28" s="58" customFormat="1" ht="14.25" customHeight="1">
      <c r="A144" s="193" t="s">
        <v>208</v>
      </c>
      <c r="B144" s="164">
        <v>4605748</v>
      </c>
      <c r="C144" s="162">
        <v>-222068</v>
      </c>
      <c r="D144" s="170">
        <v>-0.05</v>
      </c>
      <c r="E144" s="164">
        <v>129368</v>
      </c>
      <c r="F144" s="112">
        <v>4120</v>
      </c>
      <c r="G144" s="170">
        <v>0.03</v>
      </c>
      <c r="H144" s="164">
        <v>24308</v>
      </c>
      <c r="I144" s="112">
        <v>824</v>
      </c>
      <c r="J144" s="170">
        <v>0.04</v>
      </c>
      <c r="K144" s="164">
        <v>4759424</v>
      </c>
      <c r="L144" s="112">
        <v>-217124</v>
      </c>
      <c r="M144" s="127">
        <v>-0.04</v>
      </c>
      <c r="N144" s="112">
        <v>4672080</v>
      </c>
      <c r="O144" s="173">
        <f t="shared" si="20"/>
        <v>0.9816481994459834</v>
      </c>
      <c r="P144" s="108">
        <f>Volume!K144</f>
        <v>728.3</v>
      </c>
      <c r="Q144" s="69">
        <f>Volume!J144</f>
        <v>725.1</v>
      </c>
      <c r="R144" s="237">
        <f t="shared" si="21"/>
        <v>345.10583424000004</v>
      </c>
      <c r="S144" s="103">
        <f t="shared" si="22"/>
        <v>338.7725208</v>
      </c>
      <c r="T144" s="109">
        <f t="shared" si="23"/>
        <v>4976548</v>
      </c>
      <c r="U144" s="103">
        <f t="shared" si="24"/>
        <v>-4.362943952313933</v>
      </c>
      <c r="V144" s="103">
        <f t="shared" si="25"/>
        <v>333.96278748000003</v>
      </c>
      <c r="W144" s="103">
        <f t="shared" si="26"/>
        <v>9.38047368</v>
      </c>
      <c r="X144" s="103">
        <f t="shared" si="27"/>
        <v>1.7625730800000001</v>
      </c>
      <c r="Y144" s="103">
        <f t="shared" si="28"/>
        <v>362.44199083999996</v>
      </c>
      <c r="Z144" s="237">
        <f t="shared" si="29"/>
        <v>-17.336156599999924</v>
      </c>
      <c r="AA144" s="78"/>
      <c r="AB144" s="77"/>
    </row>
    <row r="145" spans="1:28" s="58" customFormat="1" ht="14.25" customHeight="1">
      <c r="A145" s="193" t="s">
        <v>230</v>
      </c>
      <c r="B145" s="164">
        <v>1120800</v>
      </c>
      <c r="C145" s="162">
        <v>9600</v>
      </c>
      <c r="D145" s="170">
        <v>0.01</v>
      </c>
      <c r="E145" s="164">
        <v>9200</v>
      </c>
      <c r="F145" s="112">
        <v>800</v>
      </c>
      <c r="G145" s="170">
        <v>0.1</v>
      </c>
      <c r="H145" s="164">
        <v>0</v>
      </c>
      <c r="I145" s="112">
        <v>0</v>
      </c>
      <c r="J145" s="170">
        <v>0</v>
      </c>
      <c r="K145" s="164">
        <v>1130000</v>
      </c>
      <c r="L145" s="112">
        <v>10400</v>
      </c>
      <c r="M145" s="127">
        <v>0.01</v>
      </c>
      <c r="N145" s="112">
        <v>1121200</v>
      </c>
      <c r="O145" s="173">
        <f t="shared" si="20"/>
        <v>0.992212389380531</v>
      </c>
      <c r="P145" s="108">
        <f>Volume!K145</f>
        <v>604.45</v>
      </c>
      <c r="Q145" s="69">
        <f>Volume!J145</f>
        <v>593</v>
      </c>
      <c r="R145" s="237">
        <f t="shared" si="21"/>
        <v>67.009</v>
      </c>
      <c r="S145" s="103">
        <f t="shared" si="22"/>
        <v>66.48716</v>
      </c>
      <c r="T145" s="109">
        <f t="shared" si="23"/>
        <v>1119600</v>
      </c>
      <c r="U145" s="103">
        <f t="shared" si="24"/>
        <v>0.9289031797070382</v>
      </c>
      <c r="V145" s="103">
        <f t="shared" si="25"/>
        <v>66.46344</v>
      </c>
      <c r="W145" s="103">
        <f t="shared" si="26"/>
        <v>0.54556</v>
      </c>
      <c r="X145" s="103">
        <f t="shared" si="27"/>
        <v>0</v>
      </c>
      <c r="Y145" s="103">
        <f t="shared" si="28"/>
        <v>67.674222</v>
      </c>
      <c r="Z145" s="237">
        <f t="shared" si="29"/>
        <v>-0.665222</v>
      </c>
      <c r="AA145" s="78"/>
      <c r="AB145" s="77"/>
    </row>
    <row r="146" spans="1:28" s="58" customFormat="1" ht="14.25" customHeight="1">
      <c r="A146" s="193" t="s">
        <v>185</v>
      </c>
      <c r="B146" s="164">
        <v>9763200</v>
      </c>
      <c r="C146" s="162">
        <v>-952425</v>
      </c>
      <c r="D146" s="170">
        <v>-0.09</v>
      </c>
      <c r="E146" s="164">
        <v>2133675</v>
      </c>
      <c r="F146" s="112">
        <v>47250</v>
      </c>
      <c r="G146" s="170">
        <v>0.02</v>
      </c>
      <c r="H146" s="164">
        <v>578475</v>
      </c>
      <c r="I146" s="112">
        <v>22950</v>
      </c>
      <c r="J146" s="170">
        <v>0.04</v>
      </c>
      <c r="K146" s="164">
        <v>12475350</v>
      </c>
      <c r="L146" s="112">
        <v>-882225</v>
      </c>
      <c r="M146" s="127">
        <v>-0.07</v>
      </c>
      <c r="N146" s="112">
        <v>12306600</v>
      </c>
      <c r="O146" s="173">
        <f t="shared" si="20"/>
        <v>0.9864733253976843</v>
      </c>
      <c r="P146" s="108">
        <f>Volume!K146</f>
        <v>552.45</v>
      </c>
      <c r="Q146" s="69">
        <f>Volume!J146</f>
        <v>553.35</v>
      </c>
      <c r="R146" s="237">
        <f t="shared" si="21"/>
        <v>690.32349225</v>
      </c>
      <c r="S146" s="103">
        <f t="shared" si="22"/>
        <v>680.985711</v>
      </c>
      <c r="T146" s="109">
        <f t="shared" si="23"/>
        <v>13357575</v>
      </c>
      <c r="U146" s="103">
        <f t="shared" si="24"/>
        <v>-6.604679367325282</v>
      </c>
      <c r="V146" s="103">
        <f t="shared" si="25"/>
        <v>540.246672</v>
      </c>
      <c r="W146" s="103">
        <f t="shared" si="26"/>
        <v>118.066906125</v>
      </c>
      <c r="X146" s="103">
        <f t="shared" si="27"/>
        <v>32.009914125</v>
      </c>
      <c r="Y146" s="103">
        <f t="shared" si="28"/>
        <v>737.9392308750001</v>
      </c>
      <c r="Z146" s="237">
        <f t="shared" si="29"/>
        <v>-47.615738625000176</v>
      </c>
      <c r="AA146" s="78"/>
      <c r="AB146" s="77"/>
    </row>
    <row r="147" spans="1:28" s="58" customFormat="1" ht="14.25" customHeight="1">
      <c r="A147" s="193" t="s">
        <v>206</v>
      </c>
      <c r="B147" s="164">
        <v>1379400</v>
      </c>
      <c r="C147" s="162">
        <v>-5500</v>
      </c>
      <c r="D147" s="170">
        <v>0</v>
      </c>
      <c r="E147" s="164">
        <v>4400</v>
      </c>
      <c r="F147" s="112">
        <v>0</v>
      </c>
      <c r="G147" s="170">
        <v>0</v>
      </c>
      <c r="H147" s="164">
        <v>0</v>
      </c>
      <c r="I147" s="112">
        <v>0</v>
      </c>
      <c r="J147" s="170">
        <v>0</v>
      </c>
      <c r="K147" s="164">
        <v>1383800</v>
      </c>
      <c r="L147" s="112">
        <v>-5500</v>
      </c>
      <c r="M147" s="127">
        <v>0</v>
      </c>
      <c r="N147" s="112">
        <v>1382150</v>
      </c>
      <c r="O147" s="173">
        <f t="shared" si="20"/>
        <v>0.9988076311605724</v>
      </c>
      <c r="P147" s="108">
        <f>Volume!K147</f>
        <v>762.3</v>
      </c>
      <c r="Q147" s="69">
        <f>Volume!J147</f>
        <v>761.6</v>
      </c>
      <c r="R147" s="237">
        <f t="shared" si="21"/>
        <v>105.390208</v>
      </c>
      <c r="S147" s="103">
        <f t="shared" si="22"/>
        <v>105.264544</v>
      </c>
      <c r="T147" s="109">
        <f t="shared" si="23"/>
        <v>1389300</v>
      </c>
      <c r="U147" s="103">
        <f t="shared" si="24"/>
        <v>-0.395882818685669</v>
      </c>
      <c r="V147" s="103">
        <f t="shared" si="25"/>
        <v>105.055104</v>
      </c>
      <c r="W147" s="103">
        <f t="shared" si="26"/>
        <v>0.335104</v>
      </c>
      <c r="X147" s="103">
        <f t="shared" si="27"/>
        <v>0</v>
      </c>
      <c r="Y147" s="103">
        <f t="shared" si="28"/>
        <v>105.90633899999999</v>
      </c>
      <c r="Z147" s="237">
        <f t="shared" si="29"/>
        <v>-0.5161309999999872</v>
      </c>
      <c r="AA147" s="78"/>
      <c r="AB147" s="77"/>
    </row>
    <row r="148" spans="1:28" s="58" customFormat="1" ht="14.25" customHeight="1">
      <c r="A148" s="193" t="s">
        <v>118</v>
      </c>
      <c r="B148" s="164">
        <v>3075750</v>
      </c>
      <c r="C148" s="162">
        <v>124000</v>
      </c>
      <c r="D148" s="170">
        <v>0.04</v>
      </c>
      <c r="E148" s="164">
        <v>153000</v>
      </c>
      <c r="F148" s="112">
        <v>2500</v>
      </c>
      <c r="G148" s="170">
        <v>0.02</v>
      </c>
      <c r="H148" s="164">
        <v>43750</v>
      </c>
      <c r="I148" s="112">
        <v>1250</v>
      </c>
      <c r="J148" s="170">
        <v>0.03</v>
      </c>
      <c r="K148" s="164">
        <v>3272500</v>
      </c>
      <c r="L148" s="112">
        <v>127750</v>
      </c>
      <c r="M148" s="127">
        <v>0.04</v>
      </c>
      <c r="N148" s="112">
        <v>3251000</v>
      </c>
      <c r="O148" s="173">
        <f t="shared" si="20"/>
        <v>0.9934300993124523</v>
      </c>
      <c r="P148" s="108">
        <f>Volume!K148</f>
        <v>1272.9</v>
      </c>
      <c r="Q148" s="69">
        <f>Volume!J148</f>
        <v>1266.55</v>
      </c>
      <c r="R148" s="237">
        <f t="shared" si="21"/>
        <v>414.4784875</v>
      </c>
      <c r="S148" s="103">
        <f t="shared" si="22"/>
        <v>411.755405</v>
      </c>
      <c r="T148" s="109">
        <f t="shared" si="23"/>
        <v>3144750</v>
      </c>
      <c r="U148" s="103">
        <f t="shared" si="24"/>
        <v>4.062326099053979</v>
      </c>
      <c r="V148" s="103">
        <f t="shared" si="25"/>
        <v>389.55911625</v>
      </c>
      <c r="W148" s="103">
        <f t="shared" si="26"/>
        <v>19.378215</v>
      </c>
      <c r="X148" s="103">
        <f t="shared" si="27"/>
        <v>5.54115625</v>
      </c>
      <c r="Y148" s="103">
        <f t="shared" si="28"/>
        <v>400.29522750000007</v>
      </c>
      <c r="Z148" s="237">
        <f t="shared" si="29"/>
        <v>14.183259999999962</v>
      </c>
      <c r="AA148" s="78"/>
      <c r="AB148" s="77"/>
    </row>
    <row r="149" spans="1:28" s="58" customFormat="1" ht="14.25" customHeight="1">
      <c r="A149" s="193" t="s">
        <v>231</v>
      </c>
      <c r="B149" s="164">
        <v>1036592</v>
      </c>
      <c r="C149" s="162">
        <v>-17304</v>
      </c>
      <c r="D149" s="170">
        <v>-0.02</v>
      </c>
      <c r="E149" s="164">
        <v>1648</v>
      </c>
      <c r="F149" s="112">
        <v>0</v>
      </c>
      <c r="G149" s="170">
        <v>0</v>
      </c>
      <c r="H149" s="164">
        <v>0</v>
      </c>
      <c r="I149" s="112">
        <v>0</v>
      </c>
      <c r="J149" s="170">
        <v>0</v>
      </c>
      <c r="K149" s="164">
        <v>1038240</v>
      </c>
      <c r="L149" s="112">
        <v>-17304</v>
      </c>
      <c r="M149" s="127">
        <v>-0.02</v>
      </c>
      <c r="N149" s="112">
        <v>1035974</v>
      </c>
      <c r="O149" s="173">
        <f t="shared" si="20"/>
        <v>0.9978174603174603</v>
      </c>
      <c r="P149" s="108">
        <f>Volume!K149</f>
        <v>972.35</v>
      </c>
      <c r="Q149" s="69">
        <f>Volume!J149</f>
        <v>971.1</v>
      </c>
      <c r="R149" s="237">
        <f t="shared" si="21"/>
        <v>100.8234864</v>
      </c>
      <c r="S149" s="103">
        <f t="shared" si="22"/>
        <v>100.60343514</v>
      </c>
      <c r="T149" s="109">
        <f t="shared" si="23"/>
        <v>1055544</v>
      </c>
      <c r="U149" s="103">
        <f t="shared" si="24"/>
        <v>-1.639344262295082</v>
      </c>
      <c r="V149" s="103">
        <f t="shared" si="25"/>
        <v>100.66344912000001</v>
      </c>
      <c r="W149" s="103">
        <f t="shared" si="26"/>
        <v>0.16003728</v>
      </c>
      <c r="X149" s="103">
        <f t="shared" si="27"/>
        <v>0</v>
      </c>
      <c r="Y149" s="103">
        <f t="shared" si="28"/>
        <v>102.63582084</v>
      </c>
      <c r="Z149" s="237">
        <f t="shared" si="29"/>
        <v>-1.8123344400000008</v>
      </c>
      <c r="AA149" s="78"/>
      <c r="AB149" s="77"/>
    </row>
    <row r="150" spans="1:28" s="58" customFormat="1" ht="14.25" customHeight="1">
      <c r="A150" s="193" t="s">
        <v>300</v>
      </c>
      <c r="B150" s="164">
        <v>2918300</v>
      </c>
      <c r="C150" s="162">
        <v>46200</v>
      </c>
      <c r="D150" s="170">
        <v>0.02</v>
      </c>
      <c r="E150" s="164">
        <v>77000</v>
      </c>
      <c r="F150" s="112">
        <v>15400</v>
      </c>
      <c r="G150" s="170">
        <v>0.25</v>
      </c>
      <c r="H150" s="164">
        <v>0</v>
      </c>
      <c r="I150" s="112">
        <v>0</v>
      </c>
      <c r="J150" s="170">
        <v>0</v>
      </c>
      <c r="K150" s="164">
        <v>2995300</v>
      </c>
      <c r="L150" s="112">
        <v>61600</v>
      </c>
      <c r="M150" s="127">
        <v>0.02</v>
      </c>
      <c r="N150" s="112">
        <v>2987600</v>
      </c>
      <c r="O150" s="173">
        <f t="shared" si="20"/>
        <v>0.9974293059125964</v>
      </c>
      <c r="P150" s="108">
        <f>Volume!K150</f>
        <v>51.15</v>
      </c>
      <c r="Q150" s="69">
        <f>Volume!J150</f>
        <v>49.8</v>
      </c>
      <c r="R150" s="237">
        <f t="shared" si="21"/>
        <v>14.916594</v>
      </c>
      <c r="S150" s="103">
        <f t="shared" si="22"/>
        <v>14.878248</v>
      </c>
      <c r="T150" s="109">
        <f t="shared" si="23"/>
        <v>2933700</v>
      </c>
      <c r="U150" s="103">
        <f t="shared" si="24"/>
        <v>2.099737532808399</v>
      </c>
      <c r="V150" s="103">
        <f t="shared" si="25"/>
        <v>14.533134</v>
      </c>
      <c r="W150" s="103">
        <f t="shared" si="26"/>
        <v>0.38346</v>
      </c>
      <c r="X150" s="103">
        <f t="shared" si="27"/>
        <v>0</v>
      </c>
      <c r="Y150" s="103">
        <f t="shared" si="28"/>
        <v>15.0058755</v>
      </c>
      <c r="Z150" s="237">
        <f t="shared" si="29"/>
        <v>-0.08928150000000024</v>
      </c>
      <c r="AA150" s="78"/>
      <c r="AB150" s="77"/>
    </row>
    <row r="151" spans="1:28" s="58" customFormat="1" ht="14.25" customHeight="1">
      <c r="A151" s="193" t="s">
        <v>301</v>
      </c>
      <c r="B151" s="164">
        <v>74330850</v>
      </c>
      <c r="C151" s="162">
        <v>-229900</v>
      </c>
      <c r="D151" s="170">
        <v>0</v>
      </c>
      <c r="E151" s="164">
        <v>21798700</v>
      </c>
      <c r="F151" s="112">
        <v>2769250</v>
      </c>
      <c r="G151" s="170">
        <v>0.15</v>
      </c>
      <c r="H151" s="164">
        <v>4807000</v>
      </c>
      <c r="I151" s="112">
        <v>574750</v>
      </c>
      <c r="J151" s="170">
        <v>0.14</v>
      </c>
      <c r="K151" s="164">
        <v>100936550</v>
      </c>
      <c r="L151" s="112">
        <v>3114100</v>
      </c>
      <c r="M151" s="127">
        <v>0.03</v>
      </c>
      <c r="N151" s="112">
        <v>99776600</v>
      </c>
      <c r="O151" s="173">
        <f t="shared" si="20"/>
        <v>0.9885081271353142</v>
      </c>
      <c r="P151" s="108">
        <f>Volume!K151</f>
        <v>30</v>
      </c>
      <c r="Q151" s="69">
        <f>Volume!J151</f>
        <v>28.7</v>
      </c>
      <c r="R151" s="237">
        <f t="shared" si="21"/>
        <v>289.6878985</v>
      </c>
      <c r="S151" s="103">
        <f t="shared" si="22"/>
        <v>286.358842</v>
      </c>
      <c r="T151" s="109">
        <f t="shared" si="23"/>
        <v>97822450</v>
      </c>
      <c r="U151" s="103">
        <f t="shared" si="24"/>
        <v>3.1834205747249227</v>
      </c>
      <c r="V151" s="103">
        <f t="shared" si="25"/>
        <v>213.3295395</v>
      </c>
      <c r="W151" s="103">
        <f t="shared" si="26"/>
        <v>62.562269</v>
      </c>
      <c r="X151" s="103">
        <f t="shared" si="27"/>
        <v>13.79609</v>
      </c>
      <c r="Y151" s="103">
        <f t="shared" si="28"/>
        <v>293.46735</v>
      </c>
      <c r="Z151" s="237">
        <f t="shared" si="29"/>
        <v>-3.7794514999999933</v>
      </c>
      <c r="AA151" s="78"/>
      <c r="AB151" s="77"/>
    </row>
    <row r="152" spans="1:28" s="58" customFormat="1" ht="14.25" customHeight="1">
      <c r="A152" s="193" t="s">
        <v>173</v>
      </c>
      <c r="B152" s="164">
        <v>7740800</v>
      </c>
      <c r="C152" s="162">
        <v>-241900</v>
      </c>
      <c r="D152" s="170">
        <v>-0.03</v>
      </c>
      <c r="E152" s="164">
        <v>631300</v>
      </c>
      <c r="F152" s="112">
        <v>2950</v>
      </c>
      <c r="G152" s="170">
        <v>0</v>
      </c>
      <c r="H152" s="164">
        <v>41300</v>
      </c>
      <c r="I152" s="112">
        <v>-2950</v>
      </c>
      <c r="J152" s="170">
        <v>-0.07</v>
      </c>
      <c r="K152" s="164">
        <v>8413400</v>
      </c>
      <c r="L152" s="112">
        <v>-241900</v>
      </c>
      <c r="M152" s="127">
        <v>-0.03</v>
      </c>
      <c r="N152" s="112">
        <v>8280650</v>
      </c>
      <c r="O152" s="173">
        <f t="shared" si="20"/>
        <v>0.9842215988779803</v>
      </c>
      <c r="P152" s="108">
        <f>Volume!K152</f>
        <v>62.15</v>
      </c>
      <c r="Q152" s="69">
        <f>Volume!J152</f>
        <v>61.65</v>
      </c>
      <c r="R152" s="237">
        <f t="shared" si="21"/>
        <v>51.868611</v>
      </c>
      <c r="S152" s="103">
        <f t="shared" si="22"/>
        <v>51.05020725</v>
      </c>
      <c r="T152" s="109">
        <f t="shared" si="23"/>
        <v>8655300</v>
      </c>
      <c r="U152" s="103">
        <f t="shared" si="24"/>
        <v>-2.7948193592365373</v>
      </c>
      <c r="V152" s="103">
        <f t="shared" si="25"/>
        <v>47.722032</v>
      </c>
      <c r="W152" s="103">
        <f t="shared" si="26"/>
        <v>3.8919645</v>
      </c>
      <c r="X152" s="103">
        <f t="shared" si="27"/>
        <v>0.2546145</v>
      </c>
      <c r="Y152" s="103">
        <f t="shared" si="28"/>
        <v>53.7926895</v>
      </c>
      <c r="Z152" s="237">
        <f t="shared" si="29"/>
        <v>-1.9240785000000002</v>
      </c>
      <c r="AA152" s="78"/>
      <c r="AB152" s="77"/>
    </row>
    <row r="153" spans="1:28" s="58" customFormat="1" ht="14.25" customHeight="1">
      <c r="A153" s="193" t="s">
        <v>302</v>
      </c>
      <c r="B153" s="164">
        <v>709800</v>
      </c>
      <c r="C153" s="162">
        <v>-3400</v>
      </c>
      <c r="D153" s="170">
        <v>0</v>
      </c>
      <c r="E153" s="164">
        <v>0</v>
      </c>
      <c r="F153" s="112">
        <v>0</v>
      </c>
      <c r="G153" s="170">
        <v>0</v>
      </c>
      <c r="H153" s="164">
        <v>0</v>
      </c>
      <c r="I153" s="112">
        <v>0</v>
      </c>
      <c r="J153" s="170">
        <v>0</v>
      </c>
      <c r="K153" s="164">
        <v>709800</v>
      </c>
      <c r="L153" s="112">
        <v>-3400</v>
      </c>
      <c r="M153" s="127">
        <v>0</v>
      </c>
      <c r="N153" s="112">
        <v>709800</v>
      </c>
      <c r="O153" s="173">
        <f t="shared" si="20"/>
        <v>1</v>
      </c>
      <c r="P153" s="108">
        <f>Volume!K153</f>
        <v>814.05</v>
      </c>
      <c r="Q153" s="69">
        <f>Volume!J153</f>
        <v>817.8</v>
      </c>
      <c r="R153" s="237">
        <f t="shared" si="21"/>
        <v>58.047444</v>
      </c>
      <c r="S153" s="103">
        <f t="shared" si="22"/>
        <v>58.047444</v>
      </c>
      <c r="T153" s="109">
        <f t="shared" si="23"/>
        <v>713200</v>
      </c>
      <c r="U153" s="103">
        <f t="shared" si="24"/>
        <v>-0.47672462142456534</v>
      </c>
      <c r="V153" s="103">
        <f t="shared" si="25"/>
        <v>58.047444</v>
      </c>
      <c r="W153" s="103">
        <f t="shared" si="26"/>
        <v>0</v>
      </c>
      <c r="X153" s="103">
        <f t="shared" si="27"/>
        <v>0</v>
      </c>
      <c r="Y153" s="103">
        <f t="shared" si="28"/>
        <v>58.058046</v>
      </c>
      <c r="Z153" s="237">
        <f t="shared" si="29"/>
        <v>-0.010601999999998668</v>
      </c>
      <c r="AA153" s="78"/>
      <c r="AB153" s="77"/>
    </row>
    <row r="154" spans="1:28" s="58" customFormat="1" ht="14.25" customHeight="1">
      <c r="A154" s="193" t="s">
        <v>82</v>
      </c>
      <c r="B154" s="164">
        <v>9248400</v>
      </c>
      <c r="C154" s="162">
        <v>-212100</v>
      </c>
      <c r="D154" s="170">
        <v>-0.02</v>
      </c>
      <c r="E154" s="164">
        <v>86100</v>
      </c>
      <c r="F154" s="112">
        <v>0</v>
      </c>
      <c r="G154" s="170">
        <v>0</v>
      </c>
      <c r="H154" s="164">
        <v>4200</v>
      </c>
      <c r="I154" s="112">
        <v>2100</v>
      </c>
      <c r="J154" s="170">
        <v>1</v>
      </c>
      <c r="K154" s="164">
        <v>9338700</v>
      </c>
      <c r="L154" s="112">
        <v>-210000</v>
      </c>
      <c r="M154" s="127">
        <v>-0.02</v>
      </c>
      <c r="N154" s="112">
        <v>9214800</v>
      </c>
      <c r="O154" s="173">
        <f t="shared" si="20"/>
        <v>0.9867326287384753</v>
      </c>
      <c r="P154" s="108">
        <f>Volume!K154</f>
        <v>108.9</v>
      </c>
      <c r="Q154" s="69">
        <f>Volume!J154</f>
        <v>107.35</v>
      </c>
      <c r="R154" s="237">
        <f t="shared" si="21"/>
        <v>100.2509445</v>
      </c>
      <c r="S154" s="103">
        <f t="shared" si="22"/>
        <v>98.920878</v>
      </c>
      <c r="T154" s="109">
        <f t="shared" si="23"/>
        <v>9548700</v>
      </c>
      <c r="U154" s="103">
        <f t="shared" si="24"/>
        <v>-2.199252254233561</v>
      </c>
      <c r="V154" s="103">
        <f t="shared" si="25"/>
        <v>99.281574</v>
      </c>
      <c r="W154" s="103">
        <f t="shared" si="26"/>
        <v>0.9242835</v>
      </c>
      <c r="X154" s="103">
        <f t="shared" si="27"/>
        <v>0.045087</v>
      </c>
      <c r="Y154" s="103">
        <f t="shared" si="28"/>
        <v>103.985343</v>
      </c>
      <c r="Z154" s="237">
        <f t="shared" si="29"/>
        <v>-3.7343984999999975</v>
      </c>
      <c r="AA154" s="78"/>
      <c r="AB154" s="77"/>
    </row>
    <row r="155" spans="1:28" s="58" customFormat="1" ht="14.25" customHeight="1">
      <c r="A155" s="193" t="s">
        <v>153</v>
      </c>
      <c r="B155" s="164">
        <v>2223450</v>
      </c>
      <c r="C155" s="162">
        <v>-656550</v>
      </c>
      <c r="D155" s="170">
        <v>-0.23</v>
      </c>
      <c r="E155" s="164">
        <v>8100</v>
      </c>
      <c r="F155" s="112">
        <v>1800</v>
      </c>
      <c r="G155" s="170">
        <v>0.29</v>
      </c>
      <c r="H155" s="164">
        <v>450</v>
      </c>
      <c r="I155" s="112">
        <v>0</v>
      </c>
      <c r="J155" s="170">
        <v>0</v>
      </c>
      <c r="K155" s="164">
        <v>2232000</v>
      </c>
      <c r="L155" s="112">
        <v>-654750</v>
      </c>
      <c r="M155" s="127">
        <v>-0.23</v>
      </c>
      <c r="N155" s="112">
        <v>2221200</v>
      </c>
      <c r="O155" s="173">
        <f t="shared" si="20"/>
        <v>0.9951612903225806</v>
      </c>
      <c r="P155" s="108">
        <f>Volume!K155</f>
        <v>506.6</v>
      </c>
      <c r="Q155" s="69">
        <f>Volume!J155</f>
        <v>506.7</v>
      </c>
      <c r="R155" s="237">
        <f t="shared" si="21"/>
        <v>113.09544</v>
      </c>
      <c r="S155" s="103">
        <f t="shared" si="22"/>
        <v>112.548204</v>
      </c>
      <c r="T155" s="109">
        <f t="shared" si="23"/>
        <v>2886750</v>
      </c>
      <c r="U155" s="103">
        <f t="shared" si="24"/>
        <v>-22.681215900233827</v>
      </c>
      <c r="V155" s="103">
        <f t="shared" si="25"/>
        <v>112.6622115</v>
      </c>
      <c r="W155" s="103">
        <f t="shared" si="26"/>
        <v>0.410427</v>
      </c>
      <c r="X155" s="103">
        <f t="shared" si="27"/>
        <v>0.0228015</v>
      </c>
      <c r="Y155" s="103">
        <f t="shared" si="28"/>
        <v>146.242755</v>
      </c>
      <c r="Z155" s="237">
        <f t="shared" si="29"/>
        <v>-33.14731499999999</v>
      </c>
      <c r="AA155" s="78"/>
      <c r="AB155" s="77"/>
    </row>
    <row r="156" spans="1:28" s="58" customFormat="1" ht="14.25" customHeight="1">
      <c r="A156" s="193" t="s">
        <v>154</v>
      </c>
      <c r="B156" s="164">
        <v>6430800</v>
      </c>
      <c r="C156" s="162">
        <v>-110400</v>
      </c>
      <c r="D156" s="170">
        <v>-0.02</v>
      </c>
      <c r="E156" s="164">
        <v>289800</v>
      </c>
      <c r="F156" s="112">
        <v>0</v>
      </c>
      <c r="G156" s="170">
        <v>0</v>
      </c>
      <c r="H156" s="164">
        <v>6900</v>
      </c>
      <c r="I156" s="112">
        <v>0</v>
      </c>
      <c r="J156" s="170">
        <v>0</v>
      </c>
      <c r="K156" s="164">
        <v>6727500</v>
      </c>
      <c r="L156" s="112">
        <v>-110400</v>
      </c>
      <c r="M156" s="127">
        <v>-0.02</v>
      </c>
      <c r="N156" s="112">
        <v>6472200</v>
      </c>
      <c r="O156" s="173">
        <f t="shared" si="20"/>
        <v>0.9620512820512821</v>
      </c>
      <c r="P156" s="108">
        <f>Volume!K156</f>
        <v>48.55</v>
      </c>
      <c r="Q156" s="69">
        <f>Volume!J156</f>
        <v>47.5</v>
      </c>
      <c r="R156" s="237">
        <f t="shared" si="21"/>
        <v>31.955625</v>
      </c>
      <c r="S156" s="103">
        <f t="shared" si="22"/>
        <v>30.74295</v>
      </c>
      <c r="T156" s="109">
        <f t="shared" si="23"/>
        <v>6837900</v>
      </c>
      <c r="U156" s="103">
        <f t="shared" si="24"/>
        <v>-1.6145307769929365</v>
      </c>
      <c r="V156" s="103">
        <f t="shared" si="25"/>
        <v>30.5463</v>
      </c>
      <c r="W156" s="103">
        <f t="shared" si="26"/>
        <v>1.37655</v>
      </c>
      <c r="X156" s="103">
        <f t="shared" si="27"/>
        <v>0.032775</v>
      </c>
      <c r="Y156" s="103">
        <f t="shared" si="28"/>
        <v>33.1980045</v>
      </c>
      <c r="Z156" s="237">
        <f t="shared" si="29"/>
        <v>-1.242379500000002</v>
      </c>
      <c r="AA156" s="78"/>
      <c r="AB156" s="77"/>
    </row>
    <row r="157" spans="1:28" s="58" customFormat="1" ht="14.25" customHeight="1">
      <c r="A157" s="193" t="s">
        <v>303</v>
      </c>
      <c r="B157" s="164">
        <v>6030000</v>
      </c>
      <c r="C157" s="162">
        <v>381600</v>
      </c>
      <c r="D157" s="170">
        <v>0.07</v>
      </c>
      <c r="E157" s="164">
        <v>140400</v>
      </c>
      <c r="F157" s="112">
        <v>28800</v>
      </c>
      <c r="G157" s="170">
        <v>0.26</v>
      </c>
      <c r="H157" s="164">
        <v>0</v>
      </c>
      <c r="I157" s="112">
        <v>0</v>
      </c>
      <c r="J157" s="170">
        <v>0</v>
      </c>
      <c r="K157" s="164">
        <v>6170400</v>
      </c>
      <c r="L157" s="112">
        <v>410400</v>
      </c>
      <c r="M157" s="127">
        <v>0.07</v>
      </c>
      <c r="N157" s="112">
        <v>6148800</v>
      </c>
      <c r="O157" s="173">
        <f t="shared" si="20"/>
        <v>0.9964994165694282</v>
      </c>
      <c r="P157" s="108">
        <f>Volume!K157</f>
        <v>96.05</v>
      </c>
      <c r="Q157" s="69">
        <f>Volume!J157</f>
        <v>93.45</v>
      </c>
      <c r="R157" s="237">
        <f t="shared" si="21"/>
        <v>57.662388</v>
      </c>
      <c r="S157" s="103">
        <f t="shared" si="22"/>
        <v>57.460536</v>
      </c>
      <c r="T157" s="109">
        <f t="shared" si="23"/>
        <v>5760000</v>
      </c>
      <c r="U157" s="103">
        <f t="shared" si="24"/>
        <v>7.124999999999999</v>
      </c>
      <c r="V157" s="103">
        <f t="shared" si="25"/>
        <v>56.35035</v>
      </c>
      <c r="W157" s="103">
        <f t="shared" si="26"/>
        <v>1.312038</v>
      </c>
      <c r="X157" s="103">
        <f t="shared" si="27"/>
        <v>0</v>
      </c>
      <c r="Y157" s="103">
        <f t="shared" si="28"/>
        <v>55.3248</v>
      </c>
      <c r="Z157" s="237">
        <f t="shared" si="29"/>
        <v>2.3375879999999967</v>
      </c>
      <c r="AA157" s="78"/>
      <c r="AB157" s="77"/>
    </row>
    <row r="158" spans="1:28" s="58" customFormat="1" ht="14.25" customHeight="1">
      <c r="A158" s="193" t="s">
        <v>155</v>
      </c>
      <c r="B158" s="164">
        <v>1272075</v>
      </c>
      <c r="C158" s="162">
        <v>-32025</v>
      </c>
      <c r="D158" s="170">
        <v>-0.02</v>
      </c>
      <c r="E158" s="164">
        <v>9975</v>
      </c>
      <c r="F158" s="112">
        <v>0</v>
      </c>
      <c r="G158" s="170">
        <v>0</v>
      </c>
      <c r="H158" s="164">
        <v>0</v>
      </c>
      <c r="I158" s="112">
        <v>0</v>
      </c>
      <c r="J158" s="170">
        <v>0</v>
      </c>
      <c r="K158" s="164">
        <v>1282050</v>
      </c>
      <c r="L158" s="112">
        <v>-32025</v>
      </c>
      <c r="M158" s="127">
        <v>-0.02</v>
      </c>
      <c r="N158" s="112">
        <v>1279950</v>
      </c>
      <c r="O158" s="173">
        <f t="shared" si="20"/>
        <v>0.9983619983619983</v>
      </c>
      <c r="P158" s="108">
        <f>Volume!K158</f>
        <v>450.7</v>
      </c>
      <c r="Q158" s="69">
        <f>Volume!J158</f>
        <v>449.05</v>
      </c>
      <c r="R158" s="237">
        <f t="shared" si="21"/>
        <v>57.57045525</v>
      </c>
      <c r="S158" s="103">
        <f t="shared" si="22"/>
        <v>57.47615475</v>
      </c>
      <c r="T158" s="109">
        <f t="shared" si="23"/>
        <v>1314075</v>
      </c>
      <c r="U158" s="103">
        <f t="shared" si="24"/>
        <v>-2.4370755093887335</v>
      </c>
      <c r="V158" s="103">
        <f t="shared" si="25"/>
        <v>57.122527875</v>
      </c>
      <c r="W158" s="103">
        <f t="shared" si="26"/>
        <v>0.447927375</v>
      </c>
      <c r="X158" s="103">
        <f t="shared" si="27"/>
        <v>0</v>
      </c>
      <c r="Y158" s="103">
        <f t="shared" si="28"/>
        <v>59.22536025</v>
      </c>
      <c r="Z158" s="237">
        <f t="shared" si="29"/>
        <v>-1.6549049999999994</v>
      </c>
      <c r="AA158" s="78"/>
      <c r="AB158" s="77"/>
    </row>
    <row r="159" spans="1:28" s="58" customFormat="1" ht="14.25" customHeight="1">
      <c r="A159" s="193" t="s">
        <v>38</v>
      </c>
      <c r="B159" s="164">
        <v>4694400</v>
      </c>
      <c r="C159" s="162">
        <v>222000</v>
      </c>
      <c r="D159" s="170">
        <v>0.05</v>
      </c>
      <c r="E159" s="164">
        <v>45600</v>
      </c>
      <c r="F159" s="112">
        <v>12000</v>
      </c>
      <c r="G159" s="170">
        <v>0.36</v>
      </c>
      <c r="H159" s="164">
        <v>10800</v>
      </c>
      <c r="I159" s="112">
        <v>7800</v>
      </c>
      <c r="J159" s="170">
        <v>2.6</v>
      </c>
      <c r="K159" s="164">
        <v>4750800</v>
      </c>
      <c r="L159" s="112">
        <v>241800</v>
      </c>
      <c r="M159" s="127">
        <v>0.05</v>
      </c>
      <c r="N159" s="112">
        <v>4699800</v>
      </c>
      <c r="O159" s="173">
        <f t="shared" si="20"/>
        <v>0.98926496590048</v>
      </c>
      <c r="P159" s="108">
        <f>Volume!K159</f>
        <v>552.6</v>
      </c>
      <c r="Q159" s="69">
        <f>Volume!J159</f>
        <v>547.35</v>
      </c>
      <c r="R159" s="237">
        <f t="shared" si="21"/>
        <v>260.035038</v>
      </c>
      <c r="S159" s="103">
        <f t="shared" si="22"/>
        <v>257.243553</v>
      </c>
      <c r="T159" s="109">
        <f t="shared" si="23"/>
        <v>4509000</v>
      </c>
      <c r="U159" s="103">
        <f t="shared" si="24"/>
        <v>5.3626081170991355</v>
      </c>
      <c r="V159" s="103">
        <f t="shared" si="25"/>
        <v>256.947984</v>
      </c>
      <c r="W159" s="103">
        <f t="shared" si="26"/>
        <v>2.495916</v>
      </c>
      <c r="X159" s="103">
        <f t="shared" si="27"/>
        <v>0.591138</v>
      </c>
      <c r="Y159" s="103">
        <f t="shared" si="28"/>
        <v>249.16734</v>
      </c>
      <c r="Z159" s="237">
        <f t="shared" si="29"/>
        <v>10.86769799999999</v>
      </c>
      <c r="AA159" s="78"/>
      <c r="AB159" s="77"/>
    </row>
    <row r="160" spans="1:28" s="58" customFormat="1" ht="14.25" customHeight="1">
      <c r="A160" s="193" t="s">
        <v>156</v>
      </c>
      <c r="B160" s="164">
        <v>531600</v>
      </c>
      <c r="C160" s="162">
        <v>-1800</v>
      </c>
      <c r="D160" s="170">
        <v>0</v>
      </c>
      <c r="E160" s="164">
        <v>2400</v>
      </c>
      <c r="F160" s="112">
        <v>600</v>
      </c>
      <c r="G160" s="170">
        <v>0.33</v>
      </c>
      <c r="H160" s="164">
        <v>0</v>
      </c>
      <c r="I160" s="112">
        <v>0</v>
      </c>
      <c r="J160" s="170">
        <v>0</v>
      </c>
      <c r="K160" s="164">
        <v>534000</v>
      </c>
      <c r="L160" s="112">
        <v>-1200</v>
      </c>
      <c r="M160" s="127">
        <v>0</v>
      </c>
      <c r="N160" s="112">
        <v>519000</v>
      </c>
      <c r="O160" s="173">
        <f t="shared" si="20"/>
        <v>0.9719101123595506</v>
      </c>
      <c r="P160" s="108">
        <f>Volume!K160</f>
        <v>416.3</v>
      </c>
      <c r="Q160" s="69">
        <f>Volume!J160</f>
        <v>411.25</v>
      </c>
      <c r="R160" s="237">
        <f t="shared" si="21"/>
        <v>21.96075</v>
      </c>
      <c r="S160" s="103">
        <f t="shared" si="22"/>
        <v>21.343875</v>
      </c>
      <c r="T160" s="109">
        <f t="shared" si="23"/>
        <v>535200</v>
      </c>
      <c r="U160" s="103">
        <f t="shared" si="24"/>
        <v>-0.2242152466367713</v>
      </c>
      <c r="V160" s="103">
        <f t="shared" si="25"/>
        <v>21.86205</v>
      </c>
      <c r="W160" s="103">
        <f t="shared" si="26"/>
        <v>0.0987</v>
      </c>
      <c r="X160" s="103">
        <f t="shared" si="27"/>
        <v>0</v>
      </c>
      <c r="Y160" s="103">
        <f t="shared" si="28"/>
        <v>22.280376</v>
      </c>
      <c r="Z160" s="237">
        <f t="shared" si="29"/>
        <v>-0.3196259999999995</v>
      </c>
      <c r="AA160" s="78"/>
      <c r="AB160" s="77"/>
    </row>
    <row r="161" spans="1:28" s="58" customFormat="1" ht="14.25" customHeight="1">
      <c r="A161" s="193" t="s">
        <v>395</v>
      </c>
      <c r="B161" s="164">
        <v>1915900</v>
      </c>
      <c r="C161" s="162">
        <v>77700</v>
      </c>
      <c r="D161" s="170">
        <v>0.04</v>
      </c>
      <c r="E161" s="164">
        <v>700</v>
      </c>
      <c r="F161" s="112">
        <v>0</v>
      </c>
      <c r="G161" s="170">
        <v>0</v>
      </c>
      <c r="H161" s="164">
        <v>2100</v>
      </c>
      <c r="I161" s="112">
        <v>0</v>
      </c>
      <c r="J161" s="170">
        <v>0</v>
      </c>
      <c r="K161" s="164">
        <v>1918700</v>
      </c>
      <c r="L161" s="112">
        <v>77700</v>
      </c>
      <c r="M161" s="127">
        <v>0.04</v>
      </c>
      <c r="N161" s="112">
        <v>1917300</v>
      </c>
      <c r="O161" s="173">
        <f t="shared" si="20"/>
        <v>0.9992703392922291</v>
      </c>
      <c r="P161" s="108">
        <f>Volume!K161</f>
        <v>287.1</v>
      </c>
      <c r="Q161" s="69">
        <f>Volume!J161</f>
        <v>286.75</v>
      </c>
      <c r="R161" s="237">
        <f t="shared" si="21"/>
        <v>55.0187225</v>
      </c>
      <c r="S161" s="103">
        <f t="shared" si="22"/>
        <v>54.9785775</v>
      </c>
      <c r="T161" s="109">
        <f t="shared" si="23"/>
        <v>1841000</v>
      </c>
      <c r="U161" s="103">
        <f t="shared" si="24"/>
        <v>4.220532319391635</v>
      </c>
      <c r="V161" s="103">
        <f t="shared" si="25"/>
        <v>54.9384325</v>
      </c>
      <c r="W161" s="103">
        <f t="shared" si="26"/>
        <v>0.0200725</v>
      </c>
      <c r="X161" s="103">
        <f t="shared" si="27"/>
        <v>0.0602175</v>
      </c>
      <c r="Y161" s="103">
        <f t="shared" si="28"/>
        <v>52.85511</v>
      </c>
      <c r="Z161" s="237">
        <f t="shared" si="29"/>
        <v>2.1636124999999993</v>
      </c>
      <c r="AA161" s="78"/>
      <c r="AB161" s="77"/>
    </row>
    <row r="162" spans="1:27" s="2" customFormat="1" ht="15" customHeight="1" hidden="1" thickBot="1">
      <c r="A162" s="72"/>
      <c r="B162" s="162">
        <f>SUM(B4:B161)</f>
        <v>1036555817</v>
      </c>
      <c r="C162" s="162">
        <f>SUM(C4:C161)</f>
        <v>-9283100</v>
      </c>
      <c r="D162" s="335">
        <f>C162/B162</f>
        <v>-0.008955716467702771</v>
      </c>
      <c r="E162" s="162">
        <f>SUM(E4:E161)</f>
        <v>129700989</v>
      </c>
      <c r="F162" s="162">
        <f>SUM(F4:F161)</f>
        <v>6998426</v>
      </c>
      <c r="G162" s="335">
        <f>F162/E162</f>
        <v>0.053958154474828254</v>
      </c>
      <c r="H162" s="162">
        <f>SUM(H4:H161)</f>
        <v>42635824</v>
      </c>
      <c r="I162" s="162">
        <f>SUM(I4:I161)</f>
        <v>1739978</v>
      </c>
      <c r="J162" s="335">
        <f>I162/H162</f>
        <v>0.04081023507367888</v>
      </c>
      <c r="K162" s="162">
        <f>SUM(K4:K161)</f>
        <v>1208892630</v>
      </c>
      <c r="L162" s="162">
        <f>SUM(L4:L161)</f>
        <v>-544696</v>
      </c>
      <c r="M162" s="335">
        <f>L162/K162</f>
        <v>-0.0004505743409156196</v>
      </c>
      <c r="N162" s="112">
        <f>SUM(N4:N161)</f>
        <v>1192485055</v>
      </c>
      <c r="O162" s="346"/>
      <c r="P162" s="169"/>
      <c r="Q162" s="14"/>
      <c r="R162" s="238">
        <f>SUM(R4:R161)</f>
        <v>49007.66025325496</v>
      </c>
      <c r="S162" s="103">
        <f>SUM(S4:S161)</f>
        <v>47473.072931004994</v>
      </c>
      <c r="T162" s="109">
        <f>SUM(T4:T161)</f>
        <v>1209437326</v>
      </c>
      <c r="U162" s="285"/>
      <c r="V162" s="103">
        <f>SUM(V4:V161)</f>
        <v>36421.535681005</v>
      </c>
      <c r="W162" s="103">
        <f>SUM(W4:W161)</f>
        <v>6503.8025131150025</v>
      </c>
      <c r="X162" s="103">
        <f>SUM(X4:X161)</f>
        <v>6082.322059134997</v>
      </c>
      <c r="Y162" s="103">
        <f>SUM(Y4:Y161)</f>
        <v>48889.523231265004</v>
      </c>
      <c r="Z162" s="103">
        <f>SUM(Z4:Z161)</f>
        <v>118.13702199000207</v>
      </c>
      <c r="AA162" s="75"/>
    </row>
    <row r="163" spans="2:27" s="2" customFormat="1" ht="15" customHeight="1" hidden="1">
      <c r="B163" s="5"/>
      <c r="C163" s="5"/>
      <c r="D163" s="127"/>
      <c r="E163" s="1">
        <f>H162/E162</f>
        <v>0.3287239698688805</v>
      </c>
      <c r="F163" s="5"/>
      <c r="G163" s="62"/>
      <c r="H163" s="5"/>
      <c r="I163" s="5"/>
      <c r="J163" s="62"/>
      <c r="K163" s="5"/>
      <c r="L163" s="5"/>
      <c r="M163" s="62"/>
      <c r="N163" s="112"/>
      <c r="O163" s="3"/>
      <c r="P163" s="108"/>
      <c r="Q163" s="69"/>
      <c r="R163" s="103"/>
      <c r="S163" s="103"/>
      <c r="T163" s="109"/>
      <c r="U163" s="103"/>
      <c r="V163" s="103"/>
      <c r="W163" s="103"/>
      <c r="X163" s="103"/>
      <c r="Y163" s="103"/>
      <c r="Z163" s="103"/>
      <c r="AA163" s="75"/>
    </row>
    <row r="164" spans="2:27" s="2" customFormat="1" ht="15" customHeight="1">
      <c r="B164" s="5"/>
      <c r="C164" s="5"/>
      <c r="D164" s="127"/>
      <c r="E164" s="1"/>
      <c r="F164" s="5"/>
      <c r="G164" s="62"/>
      <c r="H164" s="5"/>
      <c r="I164" s="5"/>
      <c r="J164" s="62"/>
      <c r="K164" s="5"/>
      <c r="L164" s="5"/>
      <c r="M164" s="62"/>
      <c r="N164" s="112"/>
      <c r="O164" s="107"/>
      <c r="P164" s="108"/>
      <c r="Q164" s="69"/>
      <c r="R164" s="103"/>
      <c r="S164" s="103"/>
      <c r="T164" s="109"/>
      <c r="U164" s="103"/>
      <c r="V164" s="103"/>
      <c r="W164" s="103"/>
      <c r="X164" s="103"/>
      <c r="Y164" s="103"/>
      <c r="Z164" s="103"/>
      <c r="AA164" s="1"/>
    </row>
    <row r="165" spans="1:25" ht="14.25">
      <c r="A165" s="2"/>
      <c r="B165" s="5"/>
      <c r="C165" s="5"/>
      <c r="D165" s="127"/>
      <c r="E165" s="5"/>
      <c r="F165" s="5"/>
      <c r="G165" s="62"/>
      <c r="H165" s="5"/>
      <c r="I165" s="5"/>
      <c r="J165" s="62"/>
      <c r="K165" s="5"/>
      <c r="L165" s="5"/>
      <c r="M165" s="62"/>
      <c r="N165" s="112"/>
      <c r="O165" s="107"/>
      <c r="P165" s="2"/>
      <c r="Q165" s="2"/>
      <c r="R165" s="1"/>
      <c r="S165" s="1"/>
      <c r="T165" s="79"/>
      <c r="U165" s="2"/>
      <c r="V165" s="2"/>
      <c r="W165" s="2"/>
      <c r="X165" s="2"/>
      <c r="Y165" s="2"/>
    </row>
    <row r="166" spans="1:14" ht="13.5" thickBot="1">
      <c r="A166" s="63" t="s">
        <v>109</v>
      </c>
      <c r="B166" s="121"/>
      <c r="C166" s="124"/>
      <c r="D166" s="128"/>
      <c r="F166" s="119"/>
      <c r="N166" s="112"/>
    </row>
    <row r="167" spans="1:14" ht="13.5" thickBot="1">
      <c r="A167" s="199" t="s">
        <v>108</v>
      </c>
      <c r="B167" s="340" t="s">
        <v>106</v>
      </c>
      <c r="C167" s="341" t="s">
        <v>70</v>
      </c>
      <c r="D167" s="342" t="s">
        <v>107</v>
      </c>
      <c r="F167" s="125"/>
      <c r="G167" s="62"/>
      <c r="H167" s="5"/>
      <c r="N167" s="112"/>
    </row>
    <row r="168" spans="1:14" ht="12.75">
      <c r="A168" s="336" t="s">
        <v>10</v>
      </c>
      <c r="B168" s="343">
        <f>B162/10000000</f>
        <v>103.6555817</v>
      </c>
      <c r="C168" s="344">
        <f>C162/10000000</f>
        <v>-0.92831</v>
      </c>
      <c r="D168" s="345">
        <f>D162</f>
        <v>-0.008955716467702771</v>
      </c>
      <c r="F168" s="125"/>
      <c r="H168" s="5"/>
      <c r="N168" s="112"/>
    </row>
    <row r="169" spans="1:14" ht="12.75">
      <c r="A169" s="337" t="s">
        <v>87</v>
      </c>
      <c r="B169" s="196">
        <f>E162/10000000</f>
        <v>12.9700989</v>
      </c>
      <c r="C169" s="195">
        <f>F162/10000000</f>
        <v>0.6998426</v>
      </c>
      <c r="D169" s="256">
        <f>G162</f>
        <v>0.053958154474828254</v>
      </c>
      <c r="F169" s="125"/>
      <c r="G169" s="62"/>
      <c r="N169" s="112"/>
    </row>
    <row r="170" spans="1:14" ht="12.75">
      <c r="A170" s="338" t="s">
        <v>85</v>
      </c>
      <c r="B170" s="196">
        <f>H162/10000000</f>
        <v>4.2635824</v>
      </c>
      <c r="C170" s="195">
        <f>I162/10000000</f>
        <v>0.1739978</v>
      </c>
      <c r="D170" s="256">
        <f>J162</f>
        <v>0.04081023507367888</v>
      </c>
      <c r="F170" s="125"/>
      <c r="N170" s="112"/>
    </row>
    <row r="171" spans="1:14" ht="13.5" thickBot="1">
      <c r="A171" s="339" t="s">
        <v>86</v>
      </c>
      <c r="B171" s="197">
        <f>K162/10000000</f>
        <v>120.889263</v>
      </c>
      <c r="C171" s="198">
        <f>L162/10000000</f>
        <v>-0.0544696</v>
      </c>
      <c r="D171" s="257">
        <f>M162</f>
        <v>-0.0004505743409156196</v>
      </c>
      <c r="F171" s="126"/>
      <c r="N171" s="112"/>
    </row>
    <row r="172" ht="12.75">
      <c r="N172" s="112"/>
    </row>
    <row r="173" ht="12.75">
      <c r="N173" s="112"/>
    </row>
    <row r="174" ht="12.75">
      <c r="N174" s="112"/>
    </row>
    <row r="175" ht="12.75">
      <c r="N175" s="112"/>
    </row>
    <row r="176" ht="12.75">
      <c r="N176" s="112"/>
    </row>
    <row r="177" ht="12.75">
      <c r="N177" s="112"/>
    </row>
    <row r="178" ht="12.75">
      <c r="N178" s="112"/>
    </row>
    <row r="179" ht="12.75">
      <c r="N179" s="112"/>
    </row>
    <row r="180" ht="12.75">
      <c r="N180" s="112"/>
    </row>
    <row r="181" ht="12.75">
      <c r="N181" s="112"/>
    </row>
    <row r="182" ht="12.75">
      <c r="N182" s="112"/>
    </row>
    <row r="183" ht="12.75">
      <c r="N183" s="112"/>
    </row>
    <row r="184" ht="12.75">
      <c r="N184" s="112"/>
    </row>
    <row r="185" ht="12.75">
      <c r="N185" s="112"/>
    </row>
    <row r="186" ht="12.75">
      <c r="N186" s="112"/>
    </row>
    <row r="187" ht="12.75">
      <c r="N187" s="112"/>
    </row>
    <row r="188" ht="12.75">
      <c r="N188" s="112"/>
    </row>
    <row r="189" ht="12.75">
      <c r="N189" s="112"/>
    </row>
    <row r="190" ht="12.75">
      <c r="N190" s="112"/>
    </row>
    <row r="191" ht="12.75">
      <c r="N191" s="112"/>
    </row>
    <row r="192" ht="12.75">
      <c r="N192" s="112"/>
    </row>
    <row r="193" ht="12.75">
      <c r="N193" s="112"/>
    </row>
    <row r="194" ht="12.75">
      <c r="N194" s="112"/>
    </row>
    <row r="195" ht="12.75">
      <c r="N195" s="112"/>
    </row>
    <row r="196" ht="12.75">
      <c r="N196" s="112"/>
    </row>
    <row r="197" ht="12.75">
      <c r="N197" s="112"/>
    </row>
    <row r="198" ht="12.75">
      <c r="N198" s="112"/>
    </row>
    <row r="199" ht="12.75">
      <c r="N199" s="112"/>
    </row>
    <row r="200" ht="12.75">
      <c r="N200" s="112"/>
    </row>
    <row r="201" ht="12.75">
      <c r="N201" s="112"/>
    </row>
    <row r="202" ht="12.75">
      <c r="N202" s="112"/>
    </row>
    <row r="203" ht="12.75">
      <c r="N203" s="112"/>
    </row>
    <row r="204" ht="12.75">
      <c r="N204" s="112"/>
    </row>
    <row r="205" spans="2:14" ht="12.75">
      <c r="B205" s="369"/>
      <c r="N205" s="112"/>
    </row>
    <row r="206" ht="12.75">
      <c r="N206" s="112"/>
    </row>
    <row r="207" ht="12.75">
      <c r="N207" s="112"/>
    </row>
    <row r="208" ht="12.75">
      <c r="N208" s="112"/>
    </row>
    <row r="209" ht="12.75">
      <c r="N209" s="112"/>
    </row>
    <row r="210" ht="12.75">
      <c r="N210" s="112"/>
    </row>
    <row r="211" ht="12.75">
      <c r="N211" s="112"/>
    </row>
    <row r="212" ht="12.75">
      <c r="N212" s="112"/>
    </row>
    <row r="213" ht="12.75">
      <c r="N213" s="112"/>
    </row>
    <row r="214" ht="12.75">
      <c r="N214" s="112"/>
    </row>
    <row r="215" ht="12.75">
      <c r="N215" s="112"/>
    </row>
    <row r="216" ht="12.75">
      <c r="N216" s="112"/>
    </row>
    <row r="217" ht="12.75">
      <c r="N217" s="112"/>
    </row>
    <row r="218" ht="12.75">
      <c r="N218" s="112"/>
    </row>
    <row r="219" ht="12.75">
      <c r="N219" s="112"/>
    </row>
    <row r="220" ht="12.75">
      <c r="N220" s="112"/>
    </row>
    <row r="221" ht="12.75">
      <c r="N221" s="112"/>
    </row>
    <row r="222" ht="12.75">
      <c r="N222" s="112"/>
    </row>
    <row r="223" ht="12.75">
      <c r="N223" s="112"/>
    </row>
    <row r="224" ht="12.75">
      <c r="N224" s="112"/>
    </row>
    <row r="225" ht="12.75">
      <c r="N225" s="112"/>
    </row>
    <row r="226" ht="12.75">
      <c r="N226" s="112"/>
    </row>
    <row r="227" ht="12.75">
      <c r="N227" s="112"/>
    </row>
    <row r="228" ht="12.75">
      <c r="N228" s="112"/>
    </row>
    <row r="229" ht="12.75">
      <c r="N229" s="112"/>
    </row>
    <row r="230" ht="12.75">
      <c r="N230" s="112"/>
    </row>
    <row r="231" ht="12.75">
      <c r="N231" s="112"/>
    </row>
    <row r="232" ht="12.75">
      <c r="N232" s="112"/>
    </row>
    <row r="233" ht="12.75">
      <c r="N233" s="112"/>
    </row>
    <row r="234" ht="12.75">
      <c r="N234" s="112"/>
    </row>
    <row r="235" ht="12.75">
      <c r="N235" s="112"/>
    </row>
    <row r="236" ht="12.75">
      <c r="N236" s="112"/>
    </row>
    <row r="237" ht="12.75">
      <c r="N237" s="112"/>
    </row>
    <row r="238" ht="12.75">
      <c r="N238" s="112"/>
    </row>
    <row r="239" ht="12.75">
      <c r="N239" s="112"/>
    </row>
    <row r="240" ht="12.75">
      <c r="N240" s="112"/>
    </row>
    <row r="241" ht="12.75">
      <c r="N241" s="112"/>
    </row>
    <row r="242" ht="12.75">
      <c r="N242" s="112"/>
    </row>
    <row r="243" ht="12.75">
      <c r="N243" s="112"/>
    </row>
    <row r="244" ht="12.75">
      <c r="N244" s="112"/>
    </row>
    <row r="245" ht="12.75">
      <c r="N245" s="112"/>
    </row>
    <row r="246" ht="12.75">
      <c r="N246" s="112"/>
    </row>
    <row r="247" ht="12.75">
      <c r="N247" s="112"/>
    </row>
    <row r="248" ht="12.75">
      <c r="N248" s="112"/>
    </row>
    <row r="249" ht="12.75">
      <c r="N249" s="112"/>
    </row>
    <row r="250" ht="12.75">
      <c r="N250" s="112"/>
    </row>
    <row r="251" ht="12.75">
      <c r="N251" s="112"/>
    </row>
    <row r="252" ht="12.75">
      <c r="N252" s="112"/>
    </row>
    <row r="253" ht="12.75">
      <c r="N253" s="112"/>
    </row>
    <row r="254" ht="12.75">
      <c r="N254" s="112"/>
    </row>
    <row r="255" ht="12.75">
      <c r="N255" s="112"/>
    </row>
    <row r="256" ht="12.75">
      <c r="N256" s="112"/>
    </row>
    <row r="257" ht="12.75">
      <c r="N257" s="112"/>
    </row>
    <row r="258" ht="12.75">
      <c r="N258" s="112"/>
    </row>
    <row r="259" ht="12.75">
      <c r="N259" s="112"/>
    </row>
    <row r="260" ht="12.75">
      <c r="N260" s="112"/>
    </row>
    <row r="261" ht="12.75">
      <c r="N261" s="112"/>
    </row>
    <row r="262" ht="12.75">
      <c r="N262" s="112"/>
    </row>
    <row r="263" ht="12.75">
      <c r="N263" s="112"/>
    </row>
    <row r="264" ht="12.75">
      <c r="N264" s="112"/>
    </row>
    <row r="265" ht="12.75">
      <c r="N265" s="112"/>
    </row>
    <row r="266" ht="12.75">
      <c r="N266" s="112"/>
    </row>
    <row r="267" ht="12.75">
      <c r="N267" s="112"/>
    </row>
    <row r="268" ht="12.75">
      <c r="N268" s="112"/>
    </row>
    <row r="269" ht="12.75">
      <c r="N269" s="112"/>
    </row>
    <row r="270" ht="12.75">
      <c r="N270" s="112"/>
    </row>
    <row r="271" ht="12.75">
      <c r="N271" s="112"/>
    </row>
    <row r="272" ht="12.75">
      <c r="N272" s="112"/>
    </row>
    <row r="273" ht="12.75">
      <c r="N273" s="112"/>
    </row>
    <row r="274" ht="12.75">
      <c r="N274" s="112"/>
    </row>
    <row r="275" ht="12.75">
      <c r="N275" s="112"/>
    </row>
    <row r="276" ht="12.75">
      <c r="N276" s="112"/>
    </row>
    <row r="277" ht="12.75">
      <c r="N277" s="112"/>
    </row>
    <row r="278" ht="12.75">
      <c r="N278" s="112"/>
    </row>
    <row r="279" ht="12.75">
      <c r="N279" s="112"/>
    </row>
    <row r="280" ht="12.75">
      <c r="N280" s="112"/>
    </row>
    <row r="281" ht="12.75">
      <c r="N281" s="112"/>
    </row>
    <row r="282" ht="12.75">
      <c r="N282" s="112"/>
    </row>
    <row r="283" ht="12.75">
      <c r="N283" s="112"/>
    </row>
    <row r="284" ht="12.75">
      <c r="N284" s="112"/>
    </row>
    <row r="285" ht="12.75">
      <c r="N285" s="112"/>
    </row>
    <row r="286" ht="12.75">
      <c r="N286" s="112"/>
    </row>
    <row r="287" ht="12.75">
      <c r="N287" s="112"/>
    </row>
    <row r="288" ht="12.75">
      <c r="N288" s="112"/>
    </row>
    <row r="289" ht="12.75">
      <c r="N289" s="112"/>
    </row>
    <row r="290" ht="12.75">
      <c r="N290" s="112"/>
    </row>
    <row r="291" ht="12.75">
      <c r="N291" s="112"/>
    </row>
    <row r="292" ht="12.75">
      <c r="N292" s="112"/>
    </row>
    <row r="293" ht="12.75">
      <c r="N293" s="112"/>
    </row>
    <row r="294" ht="12.75">
      <c r="N294" s="112"/>
    </row>
    <row r="295" ht="12.75">
      <c r="N295" s="112"/>
    </row>
    <row r="296" ht="12.75">
      <c r="N296" s="112"/>
    </row>
    <row r="297" ht="12.75">
      <c r="N297" s="112"/>
    </row>
    <row r="298" ht="12.75">
      <c r="N298" s="112"/>
    </row>
    <row r="299" ht="12.75">
      <c r="N299" s="112"/>
    </row>
    <row r="300" ht="12.75">
      <c r="N300" s="112"/>
    </row>
    <row r="301" ht="12.75">
      <c r="N301" s="112"/>
    </row>
    <row r="302" ht="12.75">
      <c r="N302" s="112"/>
    </row>
    <row r="303" ht="12.75">
      <c r="N303" s="112"/>
    </row>
    <row r="304" ht="12.75">
      <c r="N304" s="112"/>
    </row>
    <row r="305" ht="12.75">
      <c r="N305" s="112"/>
    </row>
    <row r="306" ht="12.75">
      <c r="N306" s="112"/>
    </row>
    <row r="307" ht="12.75">
      <c r="N307" s="112"/>
    </row>
    <row r="308" ht="12.75">
      <c r="N308" s="112"/>
    </row>
    <row r="309" ht="12.75">
      <c r="N309" s="112"/>
    </row>
    <row r="310" ht="12.75">
      <c r="N310" s="112"/>
    </row>
    <row r="311" ht="12.75">
      <c r="N311" s="112"/>
    </row>
    <row r="312" ht="12.75">
      <c r="N312" s="112"/>
    </row>
    <row r="313" ht="12.75">
      <c r="N313" s="112"/>
    </row>
    <row r="314" ht="12.75">
      <c r="N314" s="112"/>
    </row>
    <row r="315" ht="12.75">
      <c r="N315" s="112"/>
    </row>
    <row r="316" ht="12.75">
      <c r="N316" s="112"/>
    </row>
    <row r="317" ht="12.75">
      <c r="N317" s="112"/>
    </row>
    <row r="318" ht="12.75">
      <c r="N318" s="112"/>
    </row>
    <row r="319" ht="12.75">
      <c r="N319" s="112"/>
    </row>
    <row r="320" ht="12.75">
      <c r="N320" s="112"/>
    </row>
    <row r="321" ht="12.75">
      <c r="N321" s="112"/>
    </row>
    <row r="322" ht="12.75">
      <c r="N322" s="112"/>
    </row>
    <row r="323" ht="12.75">
      <c r="N323" s="112"/>
    </row>
    <row r="324" ht="12.75">
      <c r="N324" s="112"/>
    </row>
    <row r="325" ht="12.75">
      <c r="N325" s="112"/>
    </row>
    <row r="326" ht="12.75">
      <c r="N326" s="112"/>
    </row>
    <row r="327" ht="12.75">
      <c r="N327" s="112"/>
    </row>
    <row r="328" ht="12.75">
      <c r="N328" s="112"/>
    </row>
    <row r="329" ht="12.75">
      <c r="N329" s="112"/>
    </row>
    <row r="330" ht="12.75">
      <c r="N330" s="112"/>
    </row>
    <row r="331" ht="12.75">
      <c r="N331" s="112"/>
    </row>
    <row r="332" ht="12.75">
      <c r="N332" s="112"/>
    </row>
    <row r="333" ht="12.75">
      <c r="N333" s="112"/>
    </row>
    <row r="334" ht="12.75">
      <c r="N334" s="112"/>
    </row>
    <row r="335" ht="12.75">
      <c r="N335" s="112"/>
    </row>
    <row r="336" ht="12.75">
      <c r="N336" s="112"/>
    </row>
    <row r="337" ht="12.75">
      <c r="N337" s="112"/>
    </row>
    <row r="338" ht="12.75">
      <c r="N338" s="112"/>
    </row>
    <row r="339" ht="12.75">
      <c r="N339" s="112"/>
    </row>
    <row r="340" ht="12.75">
      <c r="N340" s="112"/>
    </row>
    <row r="341" ht="12.75">
      <c r="N341" s="112"/>
    </row>
    <row r="342" ht="12.75">
      <c r="N342" s="112"/>
    </row>
    <row r="343" ht="12.75">
      <c r="N343" s="112"/>
    </row>
    <row r="344" ht="12.75">
      <c r="N344" s="112"/>
    </row>
    <row r="345" ht="12.75">
      <c r="N345" s="112"/>
    </row>
    <row r="346" ht="12.75">
      <c r="N346" s="112"/>
    </row>
    <row r="347" ht="12.75">
      <c r="N347" s="112"/>
    </row>
    <row r="348" ht="12.75">
      <c r="N348" s="112"/>
    </row>
    <row r="349" ht="12.75">
      <c r="N349" s="112"/>
    </row>
    <row r="350" ht="12.75">
      <c r="N350" s="112"/>
    </row>
    <row r="351" ht="12.75">
      <c r="N351" s="112"/>
    </row>
    <row r="352" ht="12.75">
      <c r="N352" s="112"/>
    </row>
    <row r="353" ht="12.75">
      <c r="N353" s="112"/>
    </row>
    <row r="354" ht="12.75">
      <c r="N354" s="112"/>
    </row>
    <row r="355" ht="12.75">
      <c r="N355" s="112"/>
    </row>
    <row r="356" ht="12.75">
      <c r="N356" s="112"/>
    </row>
    <row r="357" ht="12.75">
      <c r="N357" s="112"/>
    </row>
    <row r="358" ht="12.75">
      <c r="N358" s="112"/>
    </row>
    <row r="359" ht="12.75">
      <c r="N359" s="112"/>
    </row>
    <row r="360" ht="12.75">
      <c r="N360" s="112"/>
    </row>
    <row r="361" ht="12.75">
      <c r="N361" s="112"/>
    </row>
    <row r="362" ht="12.75">
      <c r="N362" s="112"/>
    </row>
    <row r="363" ht="12.75">
      <c r="N363" s="112"/>
    </row>
    <row r="364" ht="12.75">
      <c r="N364" s="112"/>
    </row>
    <row r="365" ht="12.75">
      <c r="N365" s="112"/>
    </row>
    <row r="366" ht="12.75">
      <c r="N366" s="112"/>
    </row>
    <row r="367" ht="12.75">
      <c r="N367" s="112"/>
    </row>
    <row r="368" ht="12.75">
      <c r="N368" s="112"/>
    </row>
    <row r="369" ht="12.75">
      <c r="N369" s="112"/>
    </row>
    <row r="370" ht="12.75">
      <c r="N370" s="112"/>
    </row>
    <row r="371" ht="12.75">
      <c r="N371" s="112"/>
    </row>
    <row r="372" ht="12.75">
      <c r="N372" s="112"/>
    </row>
    <row r="373" ht="12.75">
      <c r="N373" s="112"/>
    </row>
    <row r="374" ht="12.75">
      <c r="N374" s="112"/>
    </row>
    <row r="375" ht="12.75">
      <c r="N375" s="112"/>
    </row>
    <row r="376" ht="12.75">
      <c r="N376" s="112"/>
    </row>
    <row r="377" ht="12.75">
      <c r="N377" s="112"/>
    </row>
    <row r="378" ht="12.75">
      <c r="N378" s="112"/>
    </row>
    <row r="379" ht="12.75">
      <c r="N379" s="112"/>
    </row>
    <row r="380" ht="12.75">
      <c r="N380" s="112"/>
    </row>
    <row r="381" ht="12.75">
      <c r="N381" s="112"/>
    </row>
    <row r="382" ht="12.75">
      <c r="N382" s="112"/>
    </row>
    <row r="383" ht="12.75">
      <c r="N383" s="112"/>
    </row>
    <row r="384" ht="12.75">
      <c r="N384" s="112"/>
    </row>
    <row r="385" ht="12.75">
      <c r="N385" s="112"/>
    </row>
    <row r="386" ht="12.75">
      <c r="N386" s="112"/>
    </row>
    <row r="387" ht="12.75">
      <c r="N387" s="112"/>
    </row>
    <row r="388" ht="12.75">
      <c r="N388" s="112"/>
    </row>
    <row r="389" ht="12.75">
      <c r="N389" s="112"/>
    </row>
    <row r="390" ht="12.75">
      <c r="N390" s="112"/>
    </row>
    <row r="391" ht="12.75">
      <c r="N391" s="112"/>
    </row>
    <row r="392" ht="12.75">
      <c r="N392" s="112"/>
    </row>
    <row r="393" ht="12.75">
      <c r="N393" s="112"/>
    </row>
    <row r="394" ht="12.75">
      <c r="N394" s="112"/>
    </row>
    <row r="395" ht="12.75">
      <c r="N395" s="112"/>
    </row>
    <row r="396" ht="12.75">
      <c r="N396" s="112"/>
    </row>
    <row r="397" ht="12.75">
      <c r="N397" s="112"/>
    </row>
    <row r="398" ht="12.75">
      <c r="N398" s="112"/>
    </row>
    <row r="399" ht="12.75">
      <c r="N399" s="112"/>
    </row>
    <row r="400" ht="12.75">
      <c r="N400" s="112"/>
    </row>
    <row r="401" ht="12.75">
      <c r="N401" s="112"/>
    </row>
    <row r="402" ht="12.75">
      <c r="N402" s="112"/>
    </row>
    <row r="403" ht="12.75">
      <c r="N403" s="112"/>
    </row>
    <row r="404" ht="12.75">
      <c r="N404" s="112"/>
    </row>
    <row r="405" ht="12.75">
      <c r="N405" s="112"/>
    </row>
    <row r="406" ht="12.75">
      <c r="N406" s="112"/>
    </row>
    <row r="407" ht="12.75">
      <c r="N407" s="112"/>
    </row>
    <row r="408" ht="12.75">
      <c r="N408" s="112"/>
    </row>
    <row r="409" ht="12.75">
      <c r="N409" s="112"/>
    </row>
    <row r="410" ht="12.75">
      <c r="N410" s="112"/>
    </row>
    <row r="411" ht="12.75">
      <c r="N411" s="112"/>
    </row>
    <row r="412" ht="12.75">
      <c r="N412" s="112"/>
    </row>
    <row r="413" ht="12.75">
      <c r="N413" s="112"/>
    </row>
    <row r="414" ht="12.75">
      <c r="N414" s="112"/>
    </row>
    <row r="415" ht="12.75">
      <c r="N415" s="112"/>
    </row>
    <row r="416" ht="12.75">
      <c r="N416" s="112"/>
    </row>
    <row r="417" ht="12.75">
      <c r="N417" s="112"/>
    </row>
    <row r="418" ht="12.75">
      <c r="N418" s="112"/>
    </row>
    <row r="419" ht="12.75">
      <c r="N419" s="112"/>
    </row>
    <row r="420" ht="12.75">
      <c r="N420" s="112"/>
    </row>
    <row r="421" ht="12.75">
      <c r="N421" s="112"/>
    </row>
    <row r="422" ht="12.75">
      <c r="N422" s="112"/>
    </row>
    <row r="423" ht="12.75">
      <c r="N423" s="112"/>
    </row>
    <row r="424" ht="12.75">
      <c r="N424" s="112"/>
    </row>
    <row r="425" ht="12.75">
      <c r="N425" s="112"/>
    </row>
    <row r="426" ht="12.75">
      <c r="N426" s="112"/>
    </row>
    <row r="427" ht="12.75">
      <c r="N427" s="112"/>
    </row>
    <row r="428" ht="12.75">
      <c r="N428" s="112"/>
    </row>
    <row r="429" ht="12.75">
      <c r="N429" s="112"/>
    </row>
    <row r="430" ht="12.75">
      <c r="N430" s="112"/>
    </row>
    <row r="431" ht="12.75">
      <c r="N431" s="112"/>
    </row>
    <row r="432" ht="12.75">
      <c r="N432" s="112"/>
    </row>
    <row r="433" ht="12.75">
      <c r="N433" s="112"/>
    </row>
    <row r="434" ht="12.75">
      <c r="N434" s="112"/>
    </row>
    <row r="435" ht="12.75">
      <c r="N435" s="112"/>
    </row>
    <row r="436" ht="12.75">
      <c r="N436" s="112"/>
    </row>
    <row r="437" ht="12.75">
      <c r="N437" s="112"/>
    </row>
    <row r="438" ht="12.75">
      <c r="N438" s="112"/>
    </row>
    <row r="439" ht="12.75">
      <c r="N439" s="112"/>
    </row>
    <row r="440" ht="12.75">
      <c r="N440" s="112"/>
    </row>
    <row r="441" ht="12.75">
      <c r="N441" s="112"/>
    </row>
    <row r="442" ht="12.75">
      <c r="N442" s="112"/>
    </row>
    <row r="443" ht="12.75">
      <c r="N443" s="112"/>
    </row>
    <row r="444" ht="12.75">
      <c r="N444" s="112"/>
    </row>
    <row r="445" ht="12.75">
      <c r="N445" s="112"/>
    </row>
    <row r="446" ht="12.75">
      <c r="N446" s="112"/>
    </row>
    <row r="447" ht="12.75">
      <c r="N447" s="112"/>
    </row>
    <row r="448" ht="12.75">
      <c r="N448" s="112"/>
    </row>
    <row r="449" ht="12.75">
      <c r="N449" s="112"/>
    </row>
    <row r="450" ht="12.75">
      <c r="N450" s="112"/>
    </row>
    <row r="451" ht="12.75">
      <c r="N451" s="112"/>
    </row>
    <row r="452" ht="12.75">
      <c r="N452" s="112"/>
    </row>
    <row r="453" ht="12.75">
      <c r="N453" s="112"/>
    </row>
    <row r="454" ht="12.75">
      <c r="N454" s="112"/>
    </row>
    <row r="455" ht="12.75">
      <c r="N455" s="112"/>
    </row>
    <row r="456" ht="12.75">
      <c r="N456" s="112"/>
    </row>
    <row r="457" ht="12.75">
      <c r="N457" s="112"/>
    </row>
    <row r="458" ht="12.75">
      <c r="N458" s="112"/>
    </row>
    <row r="459" ht="12.75">
      <c r="N459" s="112"/>
    </row>
    <row r="460" ht="12.75">
      <c r="N460" s="112"/>
    </row>
    <row r="461" ht="12.75">
      <c r="N461" s="112"/>
    </row>
    <row r="462" ht="12.75">
      <c r="N462" s="112"/>
    </row>
    <row r="463" ht="12.75">
      <c r="N463" s="112"/>
    </row>
    <row r="464" ht="12.75">
      <c r="N464" s="112"/>
    </row>
    <row r="465" ht="12.75">
      <c r="N465" s="112"/>
    </row>
    <row r="466" ht="12.75">
      <c r="N466" s="112"/>
    </row>
    <row r="467" ht="12.75">
      <c r="N467" s="112"/>
    </row>
    <row r="468" ht="12.75">
      <c r="N468" s="112"/>
    </row>
    <row r="469" ht="12.75">
      <c r="N469" s="112"/>
    </row>
    <row r="470" ht="12.75">
      <c r="N470" s="112"/>
    </row>
    <row r="471" ht="12.75">
      <c r="N471" s="112"/>
    </row>
    <row r="472" ht="12.75">
      <c r="N472" s="112"/>
    </row>
    <row r="473" ht="12.75">
      <c r="N473" s="112"/>
    </row>
    <row r="474" ht="12.75">
      <c r="N474" s="112"/>
    </row>
    <row r="475" ht="12.75">
      <c r="N475" s="112"/>
    </row>
    <row r="476" ht="12.75">
      <c r="N476" s="112"/>
    </row>
    <row r="477" ht="12.75">
      <c r="N477" s="112"/>
    </row>
    <row r="478" ht="12.75">
      <c r="N478" s="112"/>
    </row>
    <row r="479" ht="12.75">
      <c r="N479" s="112"/>
    </row>
    <row r="480" ht="12.75">
      <c r="N480" s="112"/>
    </row>
    <row r="481" ht="12.75">
      <c r="N481" s="112"/>
    </row>
    <row r="482" ht="12.75">
      <c r="N482" s="112"/>
    </row>
    <row r="483" ht="12.75">
      <c r="N483" s="112"/>
    </row>
    <row r="484" ht="12.75">
      <c r="N484" s="112"/>
    </row>
    <row r="485" ht="12.75">
      <c r="N485" s="112"/>
    </row>
    <row r="486" ht="12.75">
      <c r="N486" s="112"/>
    </row>
    <row r="487" ht="12.75">
      <c r="N487" s="112"/>
    </row>
    <row r="488" ht="12.75">
      <c r="N488" s="112"/>
    </row>
    <row r="489" ht="12.75">
      <c r="N489" s="112"/>
    </row>
    <row r="490" ht="12.75">
      <c r="N490" s="112"/>
    </row>
    <row r="491" ht="12.75">
      <c r="N491" s="112"/>
    </row>
    <row r="492" ht="12.75">
      <c r="N492" s="112"/>
    </row>
    <row r="493" ht="12.75">
      <c r="N493" s="112"/>
    </row>
    <row r="494" ht="12.75">
      <c r="N494" s="112"/>
    </row>
    <row r="495" ht="12.75">
      <c r="N495" s="112"/>
    </row>
    <row r="496" ht="12.75">
      <c r="N496" s="112"/>
    </row>
    <row r="497" ht="12.75">
      <c r="N497" s="112"/>
    </row>
    <row r="498" ht="12.75">
      <c r="N498" s="112"/>
    </row>
    <row r="499" ht="12.75">
      <c r="N499" s="112"/>
    </row>
    <row r="500" ht="12.75">
      <c r="N500" s="112"/>
    </row>
    <row r="501" ht="12.75">
      <c r="N501" s="112"/>
    </row>
    <row r="502" ht="12.75">
      <c r="N502" s="112"/>
    </row>
    <row r="503" ht="12.75">
      <c r="N503" s="112"/>
    </row>
    <row r="504" ht="12.75">
      <c r="N504" s="112"/>
    </row>
    <row r="505" ht="12.75">
      <c r="N505" s="112"/>
    </row>
    <row r="506" ht="12.75">
      <c r="N506" s="112"/>
    </row>
    <row r="507" ht="12.75">
      <c r="N507" s="112"/>
    </row>
    <row r="508" ht="12.75">
      <c r="N508" s="112"/>
    </row>
    <row r="509" ht="12.75">
      <c r="N509" s="112"/>
    </row>
    <row r="510" ht="12.75">
      <c r="N510" s="112"/>
    </row>
    <row r="511" ht="12.75">
      <c r="N511" s="112"/>
    </row>
    <row r="512" ht="12.75">
      <c r="N512" s="112"/>
    </row>
    <row r="513" ht="12.75">
      <c r="N513" s="112"/>
    </row>
    <row r="514" ht="12.75">
      <c r="N514" s="112"/>
    </row>
    <row r="515" ht="12.75">
      <c r="N515" s="112"/>
    </row>
    <row r="516" ht="12.75">
      <c r="N516" s="112"/>
    </row>
    <row r="517" ht="12.75">
      <c r="N517" s="112"/>
    </row>
    <row r="518" ht="12.75">
      <c r="N518" s="112"/>
    </row>
    <row r="519" ht="12.75">
      <c r="N519" s="112"/>
    </row>
    <row r="520" ht="12.75">
      <c r="N520" s="112"/>
    </row>
    <row r="521" ht="12.75">
      <c r="N521" s="112"/>
    </row>
    <row r="522" ht="12.75">
      <c r="N522" s="112"/>
    </row>
    <row r="523" ht="12.75">
      <c r="N523" s="112"/>
    </row>
    <row r="524" ht="12.75">
      <c r="N524" s="112"/>
    </row>
    <row r="525" ht="12.75">
      <c r="N525" s="112"/>
    </row>
    <row r="526" ht="12.75">
      <c r="N526" s="112"/>
    </row>
    <row r="527" ht="12.75">
      <c r="N527" s="112"/>
    </row>
    <row r="528" ht="12.75">
      <c r="N528" s="112"/>
    </row>
    <row r="529" ht="12.75">
      <c r="N529" s="112"/>
    </row>
    <row r="530" ht="12.75">
      <c r="N530" s="112"/>
    </row>
    <row r="531" ht="12.75">
      <c r="N531" s="112"/>
    </row>
    <row r="532" ht="12.75">
      <c r="N532" s="112"/>
    </row>
    <row r="533" ht="12.75">
      <c r="N533" s="112"/>
    </row>
    <row r="534" ht="12.75">
      <c r="N534" s="112"/>
    </row>
    <row r="535" ht="12.75">
      <c r="N535" s="112"/>
    </row>
    <row r="536" ht="12.75">
      <c r="N536" s="112"/>
    </row>
    <row r="537" ht="12.75">
      <c r="N537" s="112"/>
    </row>
    <row r="538" ht="12.75">
      <c r="N538" s="112"/>
    </row>
    <row r="539" ht="12.75">
      <c r="N539" s="112"/>
    </row>
    <row r="540" ht="12.75">
      <c r="N540" s="112"/>
    </row>
    <row r="541" ht="12.75">
      <c r="N541" s="112"/>
    </row>
    <row r="542" ht="12.75">
      <c r="N542" s="112"/>
    </row>
    <row r="543" ht="12.75">
      <c r="N543" s="112"/>
    </row>
    <row r="544" ht="12.75">
      <c r="N544" s="112"/>
    </row>
    <row r="545" ht="12.75">
      <c r="N545" s="112"/>
    </row>
    <row r="546" ht="12.75">
      <c r="N546" s="112"/>
    </row>
    <row r="547" ht="12.75">
      <c r="N547" s="112"/>
    </row>
    <row r="548" ht="12.75">
      <c r="N548" s="112"/>
    </row>
    <row r="549" ht="12.75">
      <c r="N549" s="112"/>
    </row>
    <row r="550" ht="12.75">
      <c r="N550" s="112"/>
    </row>
    <row r="551" ht="12.75">
      <c r="N551" s="112"/>
    </row>
    <row r="552" ht="12.75">
      <c r="N552" s="112"/>
    </row>
    <row r="553" ht="12.75">
      <c r="N553" s="112"/>
    </row>
    <row r="554" ht="12.75">
      <c r="N554" s="112"/>
    </row>
    <row r="555" ht="12.75">
      <c r="N555" s="112"/>
    </row>
    <row r="556" ht="12.75">
      <c r="N556" s="112"/>
    </row>
    <row r="557" ht="12.75">
      <c r="N557" s="112"/>
    </row>
    <row r="558" ht="12.75">
      <c r="N558" s="112"/>
    </row>
    <row r="559" ht="12.75">
      <c r="N559" s="112"/>
    </row>
    <row r="560" ht="12.75">
      <c r="N560" s="112"/>
    </row>
    <row r="561" ht="12.75">
      <c r="N561" s="112"/>
    </row>
    <row r="562" ht="12.75">
      <c r="N562" s="112"/>
    </row>
    <row r="563" ht="12.75">
      <c r="N563" s="112"/>
    </row>
    <row r="564" ht="12.75">
      <c r="N564" s="112"/>
    </row>
    <row r="565" ht="12.75">
      <c r="N565" s="112"/>
    </row>
    <row r="566" ht="12.75">
      <c r="N566" s="112"/>
    </row>
    <row r="567" ht="12.75">
      <c r="N567" s="112"/>
    </row>
    <row r="568" ht="12.75">
      <c r="N568" s="112"/>
    </row>
    <row r="569" ht="12.75">
      <c r="N569" s="112"/>
    </row>
    <row r="570" ht="12.75">
      <c r="N570" s="112"/>
    </row>
    <row r="571" ht="12.75">
      <c r="N571" s="112"/>
    </row>
    <row r="572" ht="12.75">
      <c r="N572" s="112"/>
    </row>
    <row r="573" ht="12.75">
      <c r="N573" s="112"/>
    </row>
    <row r="574" ht="12.75">
      <c r="N574" s="112"/>
    </row>
    <row r="575" ht="12.75">
      <c r="N575" s="112"/>
    </row>
    <row r="576" ht="12.75">
      <c r="N576" s="112"/>
    </row>
    <row r="577" ht="12.75">
      <c r="N577" s="112"/>
    </row>
    <row r="578" ht="12.75">
      <c r="N578" s="112"/>
    </row>
    <row r="579" ht="12.75">
      <c r="N579" s="112"/>
    </row>
    <row r="580" ht="12.75">
      <c r="N580" s="112"/>
    </row>
    <row r="581" ht="12.75">
      <c r="N581" s="112"/>
    </row>
    <row r="582" ht="12.75">
      <c r="N582" s="112"/>
    </row>
    <row r="583" ht="12.75">
      <c r="N583" s="112"/>
    </row>
    <row r="584" ht="12.75">
      <c r="N584" s="112"/>
    </row>
    <row r="585" ht="12.75">
      <c r="N585" s="112"/>
    </row>
    <row r="586" ht="12.75">
      <c r="N586" s="112"/>
    </row>
    <row r="587" ht="12.75">
      <c r="N587" s="112"/>
    </row>
    <row r="588" ht="12.75">
      <c r="N588" s="112"/>
    </row>
    <row r="589" ht="12.75">
      <c r="N589" s="112"/>
    </row>
    <row r="590" ht="12.75">
      <c r="N590" s="112"/>
    </row>
    <row r="591" ht="12.75">
      <c r="N591" s="112"/>
    </row>
    <row r="592" ht="12.75">
      <c r="N592" s="112"/>
    </row>
    <row r="593" ht="12.75">
      <c r="N593" s="112"/>
    </row>
    <row r="594" ht="12.75">
      <c r="N594" s="112"/>
    </row>
    <row r="595" ht="12.75">
      <c r="N595" s="112"/>
    </row>
    <row r="596" ht="12.75">
      <c r="N596" s="112"/>
    </row>
    <row r="597" ht="12.75">
      <c r="N597" s="112"/>
    </row>
    <row r="598" ht="12.75">
      <c r="N598" s="112"/>
    </row>
    <row r="599" ht="12.75">
      <c r="N599" s="112"/>
    </row>
    <row r="600" ht="12.75">
      <c r="N600" s="112"/>
    </row>
    <row r="601" ht="12.75">
      <c r="N601" s="112"/>
    </row>
    <row r="602" ht="12.75">
      <c r="N602" s="112"/>
    </row>
    <row r="603" ht="12.75">
      <c r="N603" s="112"/>
    </row>
    <row r="604" ht="12.75">
      <c r="N604" s="112"/>
    </row>
    <row r="605" ht="12.75">
      <c r="N605" s="112"/>
    </row>
    <row r="606" ht="12.75">
      <c r="N606" s="112"/>
    </row>
    <row r="607" ht="12.75">
      <c r="N607" s="112"/>
    </row>
    <row r="608" ht="12.75">
      <c r="N608" s="112"/>
    </row>
    <row r="609" ht="12.75">
      <c r="N609" s="112"/>
    </row>
    <row r="610" ht="12.75">
      <c r="N610" s="112"/>
    </row>
    <row r="611" ht="12.75">
      <c r="N611" s="112"/>
    </row>
    <row r="612" ht="12.75">
      <c r="N612" s="112"/>
    </row>
    <row r="613" ht="12.75">
      <c r="N613" s="112"/>
    </row>
    <row r="614" ht="12.75">
      <c r="N614" s="112"/>
    </row>
    <row r="615" ht="12.75">
      <c r="N615" s="112"/>
    </row>
    <row r="616" ht="12.75">
      <c r="N616" s="112"/>
    </row>
    <row r="617" ht="12.75">
      <c r="N617" s="112"/>
    </row>
    <row r="618" ht="12.75">
      <c r="N618" s="112"/>
    </row>
    <row r="619" ht="12.75">
      <c r="N619" s="112"/>
    </row>
    <row r="620" ht="12.75">
      <c r="N620" s="112"/>
    </row>
    <row r="621" ht="12.75">
      <c r="N621" s="112"/>
    </row>
    <row r="622" ht="12.75">
      <c r="N622" s="112"/>
    </row>
    <row r="623" ht="12.75">
      <c r="N623" s="112"/>
    </row>
    <row r="624" ht="12.75">
      <c r="N624" s="112"/>
    </row>
    <row r="625" ht="12.75">
      <c r="N625" s="112"/>
    </row>
    <row r="626" ht="12.75">
      <c r="N626" s="112"/>
    </row>
    <row r="627" ht="12.75">
      <c r="N627" s="112"/>
    </row>
    <row r="628" ht="12.75">
      <c r="N628" s="112"/>
    </row>
    <row r="629" ht="12.75">
      <c r="N629" s="112"/>
    </row>
    <row r="630" ht="12.75">
      <c r="N630" s="112"/>
    </row>
    <row r="631" ht="12.75">
      <c r="N631" s="112"/>
    </row>
    <row r="632" ht="12.75">
      <c r="N632" s="112"/>
    </row>
    <row r="633" ht="12.75">
      <c r="N633" s="112"/>
    </row>
    <row r="634" ht="12.75">
      <c r="N634" s="112"/>
    </row>
    <row r="635" ht="12.75">
      <c r="N635" s="112"/>
    </row>
    <row r="636" ht="12.75">
      <c r="N636" s="112"/>
    </row>
    <row r="637" ht="12.75">
      <c r="N637" s="112"/>
    </row>
    <row r="638" ht="12.75">
      <c r="N638" s="112"/>
    </row>
    <row r="639" ht="12.75">
      <c r="N639" s="112"/>
    </row>
    <row r="640" ht="12.75">
      <c r="N640" s="112"/>
    </row>
    <row r="641" ht="12.75">
      <c r="N641" s="112"/>
    </row>
    <row r="642" ht="12.75">
      <c r="N642" s="112"/>
    </row>
    <row r="643" ht="12.75">
      <c r="N643" s="112"/>
    </row>
    <row r="644" ht="12.75">
      <c r="N644" s="112"/>
    </row>
    <row r="645" ht="12.75">
      <c r="N645" s="112"/>
    </row>
    <row r="646" ht="12.75">
      <c r="N646" s="112"/>
    </row>
    <row r="647" ht="12.75">
      <c r="N647" s="112"/>
    </row>
    <row r="648" ht="12.75">
      <c r="N648" s="112"/>
    </row>
    <row r="649" ht="12.75">
      <c r="N649" s="112"/>
    </row>
    <row r="650" ht="12.75">
      <c r="N650" s="112"/>
    </row>
    <row r="651" ht="12.75">
      <c r="N651" s="112"/>
    </row>
    <row r="652" ht="12.75">
      <c r="N652" s="112"/>
    </row>
    <row r="653" ht="12.75">
      <c r="N653" s="112"/>
    </row>
    <row r="654" ht="12.75">
      <c r="N654" s="112"/>
    </row>
    <row r="655" ht="12.75">
      <c r="N655" s="112"/>
    </row>
    <row r="656" ht="12.75">
      <c r="N656" s="112"/>
    </row>
    <row r="657" ht="12.75">
      <c r="N657" s="112"/>
    </row>
    <row r="658" ht="12.75">
      <c r="N658" s="112"/>
    </row>
    <row r="659" ht="12.75">
      <c r="N659" s="112"/>
    </row>
    <row r="660" ht="12.75">
      <c r="N660" s="112"/>
    </row>
    <row r="661" ht="12.75">
      <c r="N661" s="112"/>
    </row>
    <row r="662" ht="12.75">
      <c r="N662" s="112"/>
    </row>
    <row r="663" ht="12.75">
      <c r="N663" s="112"/>
    </row>
    <row r="664" ht="12.75">
      <c r="N664" s="112"/>
    </row>
    <row r="665" ht="12.75">
      <c r="N665" s="112"/>
    </row>
    <row r="666" ht="12.75">
      <c r="N666" s="112"/>
    </row>
    <row r="667" ht="12.75">
      <c r="N667" s="112"/>
    </row>
    <row r="668" ht="12.75">
      <c r="N668" s="112"/>
    </row>
    <row r="669" ht="12.75">
      <c r="N669" s="112"/>
    </row>
    <row r="670" ht="12.75">
      <c r="N670" s="112"/>
    </row>
    <row r="671" ht="12.75">
      <c r="N671" s="112"/>
    </row>
    <row r="672" ht="12.75">
      <c r="N672" s="112"/>
    </row>
    <row r="673" ht="12.75">
      <c r="N673" s="112"/>
    </row>
    <row r="674" ht="12.75">
      <c r="N674" s="112"/>
    </row>
    <row r="675" ht="12.75">
      <c r="N675" s="112"/>
    </row>
    <row r="676" ht="12.75">
      <c r="N676" s="112"/>
    </row>
    <row r="677" ht="12.75">
      <c r="N677" s="112"/>
    </row>
    <row r="678" ht="12.75">
      <c r="N678" s="112"/>
    </row>
    <row r="679" ht="12.75">
      <c r="N679" s="112"/>
    </row>
    <row r="680" ht="12.75">
      <c r="N680" s="112"/>
    </row>
    <row r="681" ht="12.75">
      <c r="N681" s="112"/>
    </row>
    <row r="682" ht="12.75">
      <c r="N682" s="112"/>
    </row>
    <row r="683" ht="12.75">
      <c r="N683" s="112"/>
    </row>
    <row r="684" ht="12.75">
      <c r="N684" s="112"/>
    </row>
    <row r="685" ht="12.75">
      <c r="N685" s="112"/>
    </row>
    <row r="686" ht="12.75">
      <c r="N686" s="112"/>
    </row>
    <row r="687" ht="12.75">
      <c r="N687" s="112"/>
    </row>
    <row r="688" ht="12.75">
      <c r="N688" s="112"/>
    </row>
    <row r="689" ht="12.75">
      <c r="N689" s="112"/>
    </row>
    <row r="690" ht="12.75">
      <c r="N690" s="112"/>
    </row>
    <row r="691" ht="12.75">
      <c r="N691" s="112"/>
    </row>
    <row r="692" ht="12.75">
      <c r="N692" s="112"/>
    </row>
    <row r="693" ht="12.75">
      <c r="N693" s="112"/>
    </row>
    <row r="694" ht="12.75">
      <c r="N694" s="112"/>
    </row>
    <row r="695" ht="12.75">
      <c r="N695" s="112"/>
    </row>
    <row r="696" ht="12.75">
      <c r="N696" s="112"/>
    </row>
    <row r="697" ht="12.75">
      <c r="N697" s="112"/>
    </row>
    <row r="698" ht="12.75">
      <c r="N698" s="112"/>
    </row>
    <row r="699" ht="12.75">
      <c r="N699" s="112"/>
    </row>
    <row r="700" ht="12.75">
      <c r="N700" s="112"/>
    </row>
    <row r="701" ht="12.75">
      <c r="N701" s="112"/>
    </row>
    <row r="702" ht="12.75">
      <c r="N702" s="112"/>
    </row>
    <row r="703" ht="12.75">
      <c r="N703" s="112"/>
    </row>
    <row r="704" ht="12.75">
      <c r="N704" s="112"/>
    </row>
    <row r="705" ht="12.75">
      <c r="N705" s="112"/>
    </row>
    <row r="706" ht="12.75">
      <c r="N706" s="112"/>
    </row>
    <row r="707" ht="12.75">
      <c r="N707" s="112"/>
    </row>
    <row r="708" ht="12.75">
      <c r="N708" s="112"/>
    </row>
    <row r="709" ht="12.75">
      <c r="N709" s="112"/>
    </row>
    <row r="710" ht="12.75">
      <c r="N710" s="112"/>
    </row>
    <row r="711" ht="12.75">
      <c r="N711" s="112"/>
    </row>
    <row r="712" ht="12.75">
      <c r="N712" s="112"/>
    </row>
    <row r="713" ht="12.75">
      <c r="N713" s="112"/>
    </row>
    <row r="714" ht="12.75">
      <c r="N714" s="112"/>
    </row>
    <row r="715" ht="12.75">
      <c r="N715" s="112"/>
    </row>
    <row r="716" ht="12.75">
      <c r="N716" s="112"/>
    </row>
    <row r="717" ht="12.75">
      <c r="N717" s="112"/>
    </row>
    <row r="718" ht="12.75">
      <c r="N718" s="112"/>
    </row>
    <row r="719" ht="12.75">
      <c r="N719" s="112"/>
    </row>
    <row r="720" ht="12.75">
      <c r="N720" s="112"/>
    </row>
    <row r="721" ht="12.75">
      <c r="N721" s="112"/>
    </row>
    <row r="722" ht="12.75">
      <c r="N722" s="112"/>
    </row>
    <row r="723" ht="12.75">
      <c r="N723" s="112"/>
    </row>
    <row r="724" ht="12.75">
      <c r="N724" s="112"/>
    </row>
    <row r="725" ht="12.75">
      <c r="N725" s="112"/>
    </row>
    <row r="726" ht="12.75">
      <c r="N726" s="112"/>
    </row>
    <row r="727" ht="12.75">
      <c r="N727" s="112"/>
    </row>
    <row r="728" ht="12.75">
      <c r="N728" s="112"/>
    </row>
    <row r="729" ht="12.75">
      <c r="N729" s="112"/>
    </row>
    <row r="730" ht="12.75">
      <c r="N730" s="112"/>
    </row>
    <row r="731" ht="12.75">
      <c r="N731" s="112"/>
    </row>
    <row r="732" ht="12.75">
      <c r="N732" s="112"/>
    </row>
    <row r="733" ht="12.75">
      <c r="N733" s="112"/>
    </row>
    <row r="734" ht="12.75">
      <c r="N734" s="112"/>
    </row>
    <row r="735" ht="12.75">
      <c r="N735" s="112"/>
    </row>
    <row r="736" ht="12.75">
      <c r="N736" s="112"/>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64"/>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G229" sqref="G229"/>
    </sheetView>
  </sheetViews>
  <sheetFormatPr defaultColWidth="9.140625" defaultRowHeight="12.75"/>
  <cols>
    <col min="1" max="1" width="14.421875" style="308" customWidth="1"/>
    <col min="2" max="2" width="11.421875" style="312" customWidth="1"/>
    <col min="3" max="3" width="11.00390625" style="26" customWidth="1"/>
    <col min="4" max="4" width="11.00390625" style="312" customWidth="1"/>
    <col min="5" max="5" width="9.140625" style="26" customWidth="1"/>
    <col min="6" max="6" width="11.7109375" style="312" customWidth="1"/>
    <col min="7" max="7" width="9.28125" style="26" customWidth="1"/>
    <col min="8" max="8" width="12.00390625" style="312"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296" customFormat="1" ht="22.5" customHeight="1" thickBot="1">
      <c r="A1" s="288" t="s">
        <v>112</v>
      </c>
      <c r="B1" s="289"/>
      <c r="C1" s="290"/>
      <c r="D1" s="291"/>
      <c r="E1" s="292"/>
      <c r="F1" s="291"/>
      <c r="G1" s="292"/>
      <c r="H1" s="291"/>
      <c r="I1" s="292"/>
      <c r="J1" s="293"/>
      <c r="K1" s="293"/>
      <c r="L1" s="294"/>
      <c r="M1" s="295"/>
    </row>
    <row r="2" spans="1:13" s="298" customFormat="1" ht="15.75" customHeight="1" thickBot="1">
      <c r="A2" s="297"/>
      <c r="B2" s="409" t="s">
        <v>117</v>
      </c>
      <c r="C2" s="410"/>
      <c r="D2" s="411"/>
      <c r="E2" s="411"/>
      <c r="F2" s="411"/>
      <c r="G2" s="411"/>
      <c r="H2" s="411"/>
      <c r="I2" s="411"/>
      <c r="J2" s="412" t="s">
        <v>110</v>
      </c>
      <c r="K2" s="413"/>
      <c r="L2" s="413"/>
      <c r="M2" s="414"/>
    </row>
    <row r="3" spans="1:16" s="298" customFormat="1" ht="14.25" thickBot="1">
      <c r="A3" s="299"/>
      <c r="B3" s="313" t="s">
        <v>10</v>
      </c>
      <c r="C3" s="300" t="s">
        <v>46</v>
      </c>
      <c r="D3" s="313" t="s">
        <v>21</v>
      </c>
      <c r="E3" s="300" t="s">
        <v>46</v>
      </c>
      <c r="F3" s="313" t="s">
        <v>22</v>
      </c>
      <c r="G3" s="300" t="s">
        <v>46</v>
      </c>
      <c r="H3" s="313" t="s">
        <v>11</v>
      </c>
      <c r="I3" s="300" t="s">
        <v>46</v>
      </c>
      <c r="J3" s="260" t="s">
        <v>13</v>
      </c>
      <c r="K3" s="261" t="s">
        <v>14</v>
      </c>
      <c r="L3" s="261" t="s">
        <v>111</v>
      </c>
      <c r="M3" s="300" t="s">
        <v>107</v>
      </c>
      <c r="N3" s="301" t="s">
        <v>121</v>
      </c>
      <c r="O3" s="33" t="s">
        <v>21</v>
      </c>
      <c r="P3" s="33" t="s">
        <v>22</v>
      </c>
    </row>
    <row r="4" spans="1:16" ht="13.5">
      <c r="A4" s="321" t="s">
        <v>182</v>
      </c>
      <c r="B4" s="314">
        <v>2167</v>
      </c>
      <c r="C4" s="315">
        <v>0.28</v>
      </c>
      <c r="D4" s="314">
        <v>0</v>
      </c>
      <c r="E4" s="315">
        <v>0</v>
      </c>
      <c r="F4" s="314">
        <v>0</v>
      </c>
      <c r="G4" s="315">
        <v>0</v>
      </c>
      <c r="H4" s="314">
        <v>2167</v>
      </c>
      <c r="I4" s="317">
        <v>0.28</v>
      </c>
      <c r="J4" s="263">
        <v>5537</v>
      </c>
      <c r="K4" s="258">
        <v>5610.7</v>
      </c>
      <c r="L4" s="304">
        <f>J4-K4</f>
        <v>-73.69999999999982</v>
      </c>
      <c r="M4" s="305">
        <f>L4/K4*100</f>
        <v>-1.3135615876806783</v>
      </c>
      <c r="N4" s="78">
        <f>Margins!B4</f>
        <v>50</v>
      </c>
      <c r="O4" s="25">
        <f>D4*N4</f>
        <v>0</v>
      </c>
      <c r="P4" s="25">
        <f>F4*N4</f>
        <v>0</v>
      </c>
    </row>
    <row r="5" spans="1:18" ht="14.25" thickBot="1">
      <c r="A5" s="322" t="s">
        <v>74</v>
      </c>
      <c r="B5" s="172">
        <v>391</v>
      </c>
      <c r="C5" s="302">
        <v>1.11</v>
      </c>
      <c r="D5" s="172">
        <v>0</v>
      </c>
      <c r="E5" s="302">
        <v>0</v>
      </c>
      <c r="F5" s="172">
        <v>0</v>
      </c>
      <c r="G5" s="302">
        <v>0</v>
      </c>
      <c r="H5" s="172">
        <v>391</v>
      </c>
      <c r="I5" s="303">
        <v>1.11</v>
      </c>
      <c r="J5" s="264">
        <v>5297.65</v>
      </c>
      <c r="K5" s="69">
        <v>5380.25</v>
      </c>
      <c r="L5" s="135">
        <f aca="true" t="shared" si="0" ref="L5:L68">J5-K5</f>
        <v>-82.60000000000036</v>
      </c>
      <c r="M5" s="306">
        <f aca="true" t="shared" si="1" ref="M5:M68">L5/K5*100</f>
        <v>-1.5352446447655845</v>
      </c>
      <c r="N5" s="78">
        <f>Margins!B5</f>
        <v>50</v>
      </c>
      <c r="O5" s="25">
        <f aca="true" t="shared" si="2" ref="O5:O68">D5*N5</f>
        <v>0</v>
      </c>
      <c r="P5" s="25">
        <f aca="true" t="shared" si="3" ref="P5:P68">F5*N5</f>
        <v>0</v>
      </c>
      <c r="R5" s="25"/>
    </row>
    <row r="6" spans="1:16" ht="13.5">
      <c r="A6" s="322" t="s">
        <v>9</v>
      </c>
      <c r="B6" s="172">
        <v>504655</v>
      </c>
      <c r="C6" s="302">
        <v>0.39</v>
      </c>
      <c r="D6" s="172">
        <v>86877</v>
      </c>
      <c r="E6" s="302">
        <v>0.44</v>
      </c>
      <c r="F6" s="172">
        <v>68890</v>
      </c>
      <c r="G6" s="302">
        <v>0.01</v>
      </c>
      <c r="H6" s="172">
        <v>660422</v>
      </c>
      <c r="I6" s="303">
        <v>0.34</v>
      </c>
      <c r="J6" s="263">
        <v>4077</v>
      </c>
      <c r="K6" s="69">
        <v>4111.15</v>
      </c>
      <c r="L6" s="135">
        <f t="shared" si="0"/>
        <v>-34.149999999999636</v>
      </c>
      <c r="M6" s="306">
        <f t="shared" si="1"/>
        <v>-0.8306678180071182</v>
      </c>
      <c r="N6" s="78">
        <f>Margins!B6</f>
        <v>50</v>
      </c>
      <c r="O6" s="25">
        <f t="shared" si="2"/>
        <v>4343850</v>
      </c>
      <c r="P6" s="25">
        <f t="shared" si="3"/>
        <v>3444500</v>
      </c>
    </row>
    <row r="7" spans="1:16" ht="13.5">
      <c r="A7" s="193" t="s">
        <v>279</v>
      </c>
      <c r="B7" s="172">
        <v>1160</v>
      </c>
      <c r="C7" s="302">
        <v>-0.3</v>
      </c>
      <c r="D7" s="172">
        <v>0</v>
      </c>
      <c r="E7" s="302">
        <v>0</v>
      </c>
      <c r="F7" s="172">
        <v>0</v>
      </c>
      <c r="G7" s="302">
        <v>0</v>
      </c>
      <c r="H7" s="172">
        <v>1160</v>
      </c>
      <c r="I7" s="303">
        <v>-0.3</v>
      </c>
      <c r="J7" s="264">
        <v>2442.6</v>
      </c>
      <c r="K7" s="69">
        <v>2509.15</v>
      </c>
      <c r="L7" s="135">
        <f t="shared" si="0"/>
        <v>-66.55000000000018</v>
      </c>
      <c r="M7" s="306">
        <f t="shared" si="1"/>
        <v>-2.652292609050881</v>
      </c>
      <c r="N7" s="78">
        <f>Margins!B7</f>
        <v>200</v>
      </c>
      <c r="O7" s="25">
        <f t="shared" si="2"/>
        <v>0</v>
      </c>
      <c r="P7" s="25">
        <f t="shared" si="3"/>
        <v>0</v>
      </c>
    </row>
    <row r="8" spans="1:18" ht="13.5">
      <c r="A8" s="193" t="s">
        <v>134</v>
      </c>
      <c r="B8" s="172">
        <v>1849</v>
      </c>
      <c r="C8" s="302">
        <v>-0.45</v>
      </c>
      <c r="D8" s="172">
        <v>0</v>
      </c>
      <c r="E8" s="302">
        <v>0</v>
      </c>
      <c r="F8" s="172">
        <v>0</v>
      </c>
      <c r="G8" s="302">
        <v>-1</v>
      </c>
      <c r="H8" s="172">
        <v>1849</v>
      </c>
      <c r="I8" s="303">
        <v>-0.45</v>
      </c>
      <c r="J8" s="264">
        <v>4202.9</v>
      </c>
      <c r="K8" s="69">
        <v>4200.95</v>
      </c>
      <c r="L8" s="135">
        <f t="shared" si="0"/>
        <v>1.949999999999818</v>
      </c>
      <c r="M8" s="306">
        <f t="shared" si="1"/>
        <v>0.04641807210273434</v>
      </c>
      <c r="N8" s="78">
        <f>Margins!B8</f>
        <v>100</v>
      </c>
      <c r="O8" s="25">
        <f t="shared" si="2"/>
        <v>0</v>
      </c>
      <c r="P8" s="25">
        <f t="shared" si="3"/>
        <v>0</v>
      </c>
      <c r="R8" s="307"/>
    </row>
    <row r="9" spans="1:18" ht="13.5">
      <c r="A9" s="193" t="s">
        <v>0</v>
      </c>
      <c r="B9" s="172">
        <v>13334</v>
      </c>
      <c r="C9" s="302">
        <v>3.17</v>
      </c>
      <c r="D9" s="172">
        <v>420</v>
      </c>
      <c r="E9" s="302">
        <v>14.56</v>
      </c>
      <c r="F9" s="172">
        <v>54</v>
      </c>
      <c r="G9" s="302">
        <v>6.71</v>
      </c>
      <c r="H9" s="172">
        <v>13808</v>
      </c>
      <c r="I9" s="303">
        <v>3.27</v>
      </c>
      <c r="J9" s="264">
        <v>886.05</v>
      </c>
      <c r="K9" s="69">
        <v>862.25</v>
      </c>
      <c r="L9" s="135">
        <f t="shared" si="0"/>
        <v>23.799999999999955</v>
      </c>
      <c r="M9" s="306">
        <f t="shared" si="1"/>
        <v>2.760220353725712</v>
      </c>
      <c r="N9" s="78">
        <f>Margins!B9</f>
        <v>375</v>
      </c>
      <c r="O9" s="25">
        <f t="shared" si="2"/>
        <v>157500</v>
      </c>
      <c r="P9" s="25">
        <f t="shared" si="3"/>
        <v>20250</v>
      </c>
      <c r="R9" s="307"/>
    </row>
    <row r="10" spans="1:18" ht="13.5">
      <c r="A10" s="193" t="s">
        <v>135</v>
      </c>
      <c r="B10" s="316">
        <v>129</v>
      </c>
      <c r="C10" s="324">
        <v>-0.53</v>
      </c>
      <c r="D10" s="172">
        <v>18</v>
      </c>
      <c r="E10" s="302">
        <v>0</v>
      </c>
      <c r="F10" s="172">
        <v>0</v>
      </c>
      <c r="G10" s="302">
        <v>0</v>
      </c>
      <c r="H10" s="172">
        <v>147</v>
      </c>
      <c r="I10" s="303">
        <v>-0.5</v>
      </c>
      <c r="J10" s="264">
        <v>77.1</v>
      </c>
      <c r="K10" s="69">
        <v>77.85</v>
      </c>
      <c r="L10" s="135">
        <f t="shared" si="0"/>
        <v>-0.75</v>
      </c>
      <c r="M10" s="306">
        <f t="shared" si="1"/>
        <v>-0.9633911368015415</v>
      </c>
      <c r="N10" s="78">
        <f>Margins!B10</f>
        <v>2450</v>
      </c>
      <c r="O10" s="25">
        <f t="shared" si="2"/>
        <v>44100</v>
      </c>
      <c r="P10" s="25">
        <f t="shared" si="3"/>
        <v>0</v>
      </c>
      <c r="R10" s="25"/>
    </row>
    <row r="11" spans="1:18" ht="13.5">
      <c r="A11" s="193" t="s">
        <v>174</v>
      </c>
      <c r="B11" s="172">
        <v>1964</v>
      </c>
      <c r="C11" s="302">
        <v>-0.22</v>
      </c>
      <c r="D11" s="172">
        <v>144</v>
      </c>
      <c r="E11" s="302">
        <v>0.07</v>
      </c>
      <c r="F11" s="172">
        <v>7</v>
      </c>
      <c r="G11" s="302">
        <v>6</v>
      </c>
      <c r="H11" s="172">
        <v>2115</v>
      </c>
      <c r="I11" s="303">
        <v>-0.2</v>
      </c>
      <c r="J11" s="264">
        <v>64.7</v>
      </c>
      <c r="K11" s="69">
        <v>65.9</v>
      </c>
      <c r="L11" s="135">
        <f t="shared" si="0"/>
        <v>-1.2000000000000028</v>
      </c>
      <c r="M11" s="306">
        <f t="shared" si="1"/>
        <v>-1.820940819423373</v>
      </c>
      <c r="N11" s="78">
        <f>Margins!B11</f>
        <v>3350</v>
      </c>
      <c r="O11" s="25">
        <f t="shared" si="2"/>
        <v>482400</v>
      </c>
      <c r="P11" s="25">
        <f t="shared" si="3"/>
        <v>23450</v>
      </c>
      <c r="R11" s="307"/>
    </row>
    <row r="12" spans="1:16" ht="13.5">
      <c r="A12" s="193" t="s">
        <v>280</v>
      </c>
      <c r="B12" s="172">
        <v>266</v>
      </c>
      <c r="C12" s="302">
        <v>0.81</v>
      </c>
      <c r="D12" s="172">
        <v>0</v>
      </c>
      <c r="E12" s="302">
        <v>0</v>
      </c>
      <c r="F12" s="172">
        <v>0</v>
      </c>
      <c r="G12" s="302">
        <v>0</v>
      </c>
      <c r="H12" s="172">
        <v>266</v>
      </c>
      <c r="I12" s="303">
        <v>0.81</v>
      </c>
      <c r="J12" s="264">
        <v>387</v>
      </c>
      <c r="K12" s="69">
        <v>386.45</v>
      </c>
      <c r="L12" s="135">
        <f t="shared" si="0"/>
        <v>0.5500000000000114</v>
      </c>
      <c r="M12" s="306">
        <f t="shared" si="1"/>
        <v>0.14232112821840118</v>
      </c>
      <c r="N12" s="78">
        <f>Margins!B12</f>
        <v>600</v>
      </c>
      <c r="O12" s="25">
        <f t="shared" si="2"/>
        <v>0</v>
      </c>
      <c r="P12" s="25">
        <f t="shared" si="3"/>
        <v>0</v>
      </c>
    </row>
    <row r="13" spans="1:16" ht="13.5">
      <c r="A13" s="193" t="s">
        <v>75</v>
      </c>
      <c r="B13" s="172">
        <v>67</v>
      </c>
      <c r="C13" s="302">
        <v>0.14</v>
      </c>
      <c r="D13" s="172">
        <v>0</v>
      </c>
      <c r="E13" s="302">
        <v>-1</v>
      </c>
      <c r="F13" s="172">
        <v>0</v>
      </c>
      <c r="G13" s="302">
        <v>0</v>
      </c>
      <c r="H13" s="172">
        <v>67</v>
      </c>
      <c r="I13" s="303">
        <v>0.12</v>
      </c>
      <c r="J13" s="264">
        <v>80.75</v>
      </c>
      <c r="K13" s="69">
        <v>81</v>
      </c>
      <c r="L13" s="135">
        <f t="shared" si="0"/>
        <v>-0.25</v>
      </c>
      <c r="M13" s="306">
        <f t="shared" si="1"/>
        <v>-0.30864197530864196</v>
      </c>
      <c r="N13" s="78">
        <f>Margins!B13</f>
        <v>2300</v>
      </c>
      <c r="O13" s="25">
        <f t="shared" si="2"/>
        <v>0</v>
      </c>
      <c r="P13" s="25">
        <f t="shared" si="3"/>
        <v>0</v>
      </c>
    </row>
    <row r="14" spans="1:18" ht="13.5">
      <c r="A14" s="193" t="s">
        <v>88</v>
      </c>
      <c r="B14" s="316">
        <v>322</v>
      </c>
      <c r="C14" s="324">
        <v>-0.28</v>
      </c>
      <c r="D14" s="172">
        <v>25</v>
      </c>
      <c r="E14" s="302">
        <v>-0.31</v>
      </c>
      <c r="F14" s="172">
        <v>2</v>
      </c>
      <c r="G14" s="302">
        <v>1</v>
      </c>
      <c r="H14" s="172">
        <v>349</v>
      </c>
      <c r="I14" s="303">
        <v>-0.28</v>
      </c>
      <c r="J14" s="264">
        <v>45.15</v>
      </c>
      <c r="K14" s="69">
        <v>45.75</v>
      </c>
      <c r="L14" s="135">
        <f t="shared" si="0"/>
        <v>-0.6000000000000014</v>
      </c>
      <c r="M14" s="306">
        <f t="shared" si="1"/>
        <v>-1.3114754098360688</v>
      </c>
      <c r="N14" s="78">
        <f>Margins!B14</f>
        <v>4300</v>
      </c>
      <c r="O14" s="25">
        <f t="shared" si="2"/>
        <v>107500</v>
      </c>
      <c r="P14" s="25">
        <f t="shared" si="3"/>
        <v>8600</v>
      </c>
      <c r="R14" s="25"/>
    </row>
    <row r="15" spans="1:16" ht="13.5">
      <c r="A15" s="193" t="s">
        <v>136</v>
      </c>
      <c r="B15" s="172">
        <v>1104</v>
      </c>
      <c r="C15" s="302">
        <v>-0.5</v>
      </c>
      <c r="D15" s="172">
        <v>236</v>
      </c>
      <c r="E15" s="302">
        <v>-0.39</v>
      </c>
      <c r="F15" s="172">
        <v>45</v>
      </c>
      <c r="G15" s="302">
        <v>0.1</v>
      </c>
      <c r="H15" s="172">
        <v>1385</v>
      </c>
      <c r="I15" s="303">
        <v>-0.48</v>
      </c>
      <c r="J15" s="264">
        <v>38.15</v>
      </c>
      <c r="K15" s="69">
        <v>38.8</v>
      </c>
      <c r="L15" s="135">
        <f t="shared" si="0"/>
        <v>-0.6499999999999986</v>
      </c>
      <c r="M15" s="306">
        <f t="shared" si="1"/>
        <v>-1.6752577319587594</v>
      </c>
      <c r="N15" s="78">
        <f>Margins!B15</f>
        <v>4775</v>
      </c>
      <c r="O15" s="25">
        <f t="shared" si="2"/>
        <v>1126900</v>
      </c>
      <c r="P15" s="25">
        <f t="shared" si="3"/>
        <v>214875</v>
      </c>
    </row>
    <row r="16" spans="1:16" ht="13.5">
      <c r="A16" s="193" t="s">
        <v>157</v>
      </c>
      <c r="B16" s="172">
        <v>494</v>
      </c>
      <c r="C16" s="302">
        <v>1.92</v>
      </c>
      <c r="D16" s="172">
        <v>0</v>
      </c>
      <c r="E16" s="302">
        <v>0</v>
      </c>
      <c r="F16" s="172">
        <v>0</v>
      </c>
      <c r="G16" s="302">
        <v>0</v>
      </c>
      <c r="H16" s="172">
        <v>494</v>
      </c>
      <c r="I16" s="303">
        <v>1.92</v>
      </c>
      <c r="J16" s="264">
        <v>683.65</v>
      </c>
      <c r="K16" s="69">
        <v>680</v>
      </c>
      <c r="L16" s="135">
        <f t="shared" si="0"/>
        <v>3.6499999999999773</v>
      </c>
      <c r="M16" s="306">
        <f t="shared" si="1"/>
        <v>0.5367647058823496</v>
      </c>
      <c r="N16" s="78">
        <f>Margins!B16</f>
        <v>350</v>
      </c>
      <c r="O16" s="25">
        <f t="shared" si="2"/>
        <v>0</v>
      </c>
      <c r="P16" s="25">
        <f t="shared" si="3"/>
        <v>0</v>
      </c>
    </row>
    <row r="17" spans="1:16" ht="13.5">
      <c r="A17" s="193" t="s">
        <v>193</v>
      </c>
      <c r="B17" s="172">
        <v>2091</v>
      </c>
      <c r="C17" s="302">
        <v>-0.07</v>
      </c>
      <c r="D17" s="172">
        <v>20</v>
      </c>
      <c r="E17" s="302">
        <v>1.86</v>
      </c>
      <c r="F17" s="172">
        <v>0</v>
      </c>
      <c r="G17" s="302">
        <v>0</v>
      </c>
      <c r="H17" s="172">
        <v>2111</v>
      </c>
      <c r="I17" s="303">
        <v>-0.07</v>
      </c>
      <c r="J17" s="264">
        <v>2534.2</v>
      </c>
      <c r="K17" s="69">
        <v>2566.85</v>
      </c>
      <c r="L17" s="135">
        <f t="shared" si="0"/>
        <v>-32.65000000000009</v>
      </c>
      <c r="M17" s="306">
        <f t="shared" si="1"/>
        <v>-1.2719870658589358</v>
      </c>
      <c r="N17" s="78">
        <f>Margins!B17</f>
        <v>100</v>
      </c>
      <c r="O17" s="25">
        <f t="shared" si="2"/>
        <v>2000</v>
      </c>
      <c r="P17" s="25">
        <f t="shared" si="3"/>
        <v>0</v>
      </c>
    </row>
    <row r="18" spans="1:16" ht="13.5">
      <c r="A18" s="193" t="s">
        <v>281</v>
      </c>
      <c r="B18" s="172">
        <v>2659</v>
      </c>
      <c r="C18" s="302">
        <v>-0.28</v>
      </c>
      <c r="D18" s="172">
        <v>114</v>
      </c>
      <c r="E18" s="302">
        <v>0.7</v>
      </c>
      <c r="F18" s="172">
        <v>12</v>
      </c>
      <c r="G18" s="302">
        <v>3</v>
      </c>
      <c r="H18" s="172">
        <v>2785</v>
      </c>
      <c r="I18" s="303">
        <v>-0.26</v>
      </c>
      <c r="J18" s="264">
        <v>158.75</v>
      </c>
      <c r="K18" s="69">
        <v>167.9</v>
      </c>
      <c r="L18" s="135">
        <f t="shared" si="0"/>
        <v>-9.150000000000006</v>
      </c>
      <c r="M18" s="306">
        <f t="shared" si="1"/>
        <v>-5.449672424061945</v>
      </c>
      <c r="N18" s="78">
        <f>Margins!B18</f>
        <v>1900</v>
      </c>
      <c r="O18" s="25">
        <f t="shared" si="2"/>
        <v>216600</v>
      </c>
      <c r="P18" s="25">
        <f t="shared" si="3"/>
        <v>22800</v>
      </c>
    </row>
    <row r="19" spans="1:18" s="296" customFormat="1" ht="13.5">
      <c r="A19" s="193" t="s">
        <v>282</v>
      </c>
      <c r="B19" s="172">
        <v>1011</v>
      </c>
      <c r="C19" s="302">
        <v>-0.02</v>
      </c>
      <c r="D19" s="172">
        <v>62</v>
      </c>
      <c r="E19" s="302">
        <v>-0.37</v>
      </c>
      <c r="F19" s="172">
        <v>13</v>
      </c>
      <c r="G19" s="302">
        <v>1.17</v>
      </c>
      <c r="H19" s="172">
        <v>1086</v>
      </c>
      <c r="I19" s="303">
        <v>-0.04</v>
      </c>
      <c r="J19" s="264">
        <v>63.1</v>
      </c>
      <c r="K19" s="69">
        <v>65.45</v>
      </c>
      <c r="L19" s="135">
        <f t="shared" si="0"/>
        <v>-2.3500000000000014</v>
      </c>
      <c r="M19" s="306">
        <f t="shared" si="1"/>
        <v>-3.590527119938887</v>
      </c>
      <c r="N19" s="78">
        <f>Margins!B19</f>
        <v>4800</v>
      </c>
      <c r="O19" s="25">
        <f t="shared" si="2"/>
        <v>297600</v>
      </c>
      <c r="P19" s="25">
        <f t="shared" si="3"/>
        <v>62400</v>
      </c>
      <c r="R19" s="14"/>
    </row>
    <row r="20" spans="1:18" s="296" customFormat="1" ht="13.5">
      <c r="A20" s="193" t="s">
        <v>76</v>
      </c>
      <c r="B20" s="172">
        <v>562</v>
      </c>
      <c r="C20" s="302">
        <v>0.1</v>
      </c>
      <c r="D20" s="172">
        <v>3</v>
      </c>
      <c r="E20" s="302">
        <v>0</v>
      </c>
      <c r="F20" s="172">
        <v>0</v>
      </c>
      <c r="G20" s="302">
        <v>-1</v>
      </c>
      <c r="H20" s="172">
        <v>565</v>
      </c>
      <c r="I20" s="303">
        <v>0.1</v>
      </c>
      <c r="J20" s="264">
        <v>237.35</v>
      </c>
      <c r="K20" s="69">
        <v>240.6</v>
      </c>
      <c r="L20" s="135">
        <f t="shared" si="0"/>
        <v>-3.25</v>
      </c>
      <c r="M20" s="306">
        <f t="shared" si="1"/>
        <v>-1.3507896924355778</v>
      </c>
      <c r="N20" s="78">
        <f>Margins!B20</f>
        <v>1400</v>
      </c>
      <c r="O20" s="25">
        <f t="shared" si="2"/>
        <v>4200</v>
      </c>
      <c r="P20" s="25">
        <f t="shared" si="3"/>
        <v>0</v>
      </c>
      <c r="R20" s="14"/>
    </row>
    <row r="21" spans="1:16" ht="13.5">
      <c r="A21" s="193" t="s">
        <v>77</v>
      </c>
      <c r="B21" s="172">
        <v>2331</v>
      </c>
      <c r="C21" s="302">
        <v>0.16</v>
      </c>
      <c r="D21" s="172">
        <v>40</v>
      </c>
      <c r="E21" s="302">
        <v>1.35</v>
      </c>
      <c r="F21" s="172">
        <v>5</v>
      </c>
      <c r="G21" s="302">
        <v>-0.17</v>
      </c>
      <c r="H21" s="172">
        <v>2376</v>
      </c>
      <c r="I21" s="303">
        <v>0.17</v>
      </c>
      <c r="J21" s="264">
        <v>188.6</v>
      </c>
      <c r="K21" s="69">
        <v>193.3</v>
      </c>
      <c r="L21" s="135">
        <f t="shared" si="0"/>
        <v>-4.700000000000017</v>
      </c>
      <c r="M21" s="306">
        <f t="shared" si="1"/>
        <v>-2.4314536989136144</v>
      </c>
      <c r="N21" s="78">
        <f>Margins!B21</f>
        <v>1900</v>
      </c>
      <c r="O21" s="25">
        <f t="shared" si="2"/>
        <v>76000</v>
      </c>
      <c r="P21" s="25">
        <f t="shared" si="3"/>
        <v>9500</v>
      </c>
    </row>
    <row r="22" spans="1:18" ht="13.5">
      <c r="A22" s="193" t="s">
        <v>283</v>
      </c>
      <c r="B22" s="316">
        <v>793</v>
      </c>
      <c r="C22" s="324">
        <v>0.63</v>
      </c>
      <c r="D22" s="172">
        <v>0</v>
      </c>
      <c r="E22" s="302">
        <v>0</v>
      </c>
      <c r="F22" s="172">
        <v>0</v>
      </c>
      <c r="G22" s="302">
        <v>0</v>
      </c>
      <c r="H22" s="172">
        <v>793</v>
      </c>
      <c r="I22" s="303">
        <v>0.63</v>
      </c>
      <c r="J22" s="264">
        <v>160.5</v>
      </c>
      <c r="K22" s="69">
        <v>168.4</v>
      </c>
      <c r="L22" s="135">
        <f t="shared" si="0"/>
        <v>-7.900000000000006</v>
      </c>
      <c r="M22" s="306">
        <f t="shared" si="1"/>
        <v>-4.691211401425181</v>
      </c>
      <c r="N22" s="78">
        <f>Margins!B22</f>
        <v>1050</v>
      </c>
      <c r="O22" s="25">
        <f t="shared" si="2"/>
        <v>0</v>
      </c>
      <c r="P22" s="25">
        <f t="shared" si="3"/>
        <v>0</v>
      </c>
      <c r="R22" s="25"/>
    </row>
    <row r="23" spans="1:18" ht="13.5">
      <c r="A23" s="193" t="s">
        <v>34</v>
      </c>
      <c r="B23" s="316">
        <v>989</v>
      </c>
      <c r="C23" s="324">
        <v>0.11</v>
      </c>
      <c r="D23" s="172">
        <v>0</v>
      </c>
      <c r="E23" s="302">
        <v>0</v>
      </c>
      <c r="F23" s="172">
        <v>0</v>
      </c>
      <c r="G23" s="302">
        <v>0</v>
      </c>
      <c r="H23" s="172">
        <v>989</v>
      </c>
      <c r="I23" s="303">
        <v>0.11</v>
      </c>
      <c r="J23" s="264">
        <v>1674.95</v>
      </c>
      <c r="K23" s="69">
        <v>1694.25</v>
      </c>
      <c r="L23" s="135">
        <f t="shared" si="0"/>
        <v>-19.299999999999955</v>
      </c>
      <c r="M23" s="306">
        <f t="shared" si="1"/>
        <v>-1.13914711524273</v>
      </c>
      <c r="N23" s="78">
        <f>Margins!B23</f>
        <v>275</v>
      </c>
      <c r="O23" s="25">
        <f t="shared" si="2"/>
        <v>0</v>
      </c>
      <c r="P23" s="25">
        <f t="shared" si="3"/>
        <v>0</v>
      </c>
      <c r="R23" s="25"/>
    </row>
    <row r="24" spans="1:16" ht="13.5">
      <c r="A24" s="193" t="s">
        <v>284</v>
      </c>
      <c r="B24" s="172">
        <v>407</v>
      </c>
      <c r="C24" s="302">
        <v>-0.37</v>
      </c>
      <c r="D24" s="172">
        <v>0</v>
      </c>
      <c r="E24" s="302">
        <v>0</v>
      </c>
      <c r="F24" s="172">
        <v>0</v>
      </c>
      <c r="G24" s="302">
        <v>0</v>
      </c>
      <c r="H24" s="172">
        <v>407</v>
      </c>
      <c r="I24" s="303">
        <v>-0.37</v>
      </c>
      <c r="J24" s="264">
        <v>965.55</v>
      </c>
      <c r="K24" s="69">
        <v>982.8</v>
      </c>
      <c r="L24" s="135">
        <f t="shared" si="0"/>
        <v>-17.25</v>
      </c>
      <c r="M24" s="306">
        <f t="shared" si="1"/>
        <v>-1.7551892551892552</v>
      </c>
      <c r="N24" s="78">
        <f>Margins!B24</f>
        <v>250</v>
      </c>
      <c r="O24" s="25">
        <f t="shared" si="2"/>
        <v>0</v>
      </c>
      <c r="P24" s="25">
        <f t="shared" si="3"/>
        <v>0</v>
      </c>
    </row>
    <row r="25" spans="1:16" ht="13.5">
      <c r="A25" s="193" t="s">
        <v>137</v>
      </c>
      <c r="B25" s="172">
        <v>1379</v>
      </c>
      <c r="C25" s="302">
        <v>-0.35</v>
      </c>
      <c r="D25" s="172">
        <v>14</v>
      </c>
      <c r="E25" s="302">
        <v>-0.52</v>
      </c>
      <c r="F25" s="172">
        <v>0</v>
      </c>
      <c r="G25" s="302">
        <v>-1</v>
      </c>
      <c r="H25" s="172">
        <v>1393</v>
      </c>
      <c r="I25" s="303">
        <v>-0.35</v>
      </c>
      <c r="J25" s="264">
        <v>337.5</v>
      </c>
      <c r="K25" s="69">
        <v>337.7</v>
      </c>
      <c r="L25" s="135">
        <f t="shared" si="0"/>
        <v>-0.19999999999998863</v>
      </c>
      <c r="M25" s="306">
        <f t="shared" si="1"/>
        <v>-0.05922416345868778</v>
      </c>
      <c r="N25" s="78">
        <f>Margins!B25</f>
        <v>1000</v>
      </c>
      <c r="O25" s="25">
        <f t="shared" si="2"/>
        <v>14000</v>
      </c>
      <c r="P25" s="25">
        <f t="shared" si="3"/>
        <v>0</v>
      </c>
    </row>
    <row r="26" spans="1:16" ht="13.5">
      <c r="A26" s="193" t="s">
        <v>232</v>
      </c>
      <c r="B26" s="172">
        <v>8887</v>
      </c>
      <c r="C26" s="302">
        <v>0.18</v>
      </c>
      <c r="D26" s="172">
        <v>109</v>
      </c>
      <c r="E26" s="302">
        <v>-0.32</v>
      </c>
      <c r="F26" s="172">
        <v>7</v>
      </c>
      <c r="G26" s="302">
        <v>-0.68</v>
      </c>
      <c r="H26" s="172">
        <v>9003</v>
      </c>
      <c r="I26" s="303">
        <v>0.17</v>
      </c>
      <c r="J26" s="264">
        <v>815.15</v>
      </c>
      <c r="K26" s="69">
        <v>822.35</v>
      </c>
      <c r="L26" s="135">
        <f t="shared" si="0"/>
        <v>-7.2000000000000455</v>
      </c>
      <c r="M26" s="306">
        <f t="shared" si="1"/>
        <v>-0.8755396120873162</v>
      </c>
      <c r="N26" s="78">
        <f>Margins!B26</f>
        <v>500</v>
      </c>
      <c r="O26" s="25">
        <f t="shared" si="2"/>
        <v>54500</v>
      </c>
      <c r="P26" s="25">
        <f t="shared" si="3"/>
        <v>3500</v>
      </c>
    </row>
    <row r="27" spans="1:18" ht="13.5">
      <c r="A27" s="193" t="s">
        <v>1</v>
      </c>
      <c r="B27" s="316">
        <v>3963</v>
      </c>
      <c r="C27" s="324">
        <v>0.47</v>
      </c>
      <c r="D27" s="172">
        <v>17</v>
      </c>
      <c r="E27" s="302">
        <v>0.55</v>
      </c>
      <c r="F27" s="172">
        <v>1</v>
      </c>
      <c r="G27" s="302">
        <v>0</v>
      </c>
      <c r="H27" s="172">
        <v>3981</v>
      </c>
      <c r="I27" s="303">
        <v>0.47</v>
      </c>
      <c r="J27" s="264">
        <v>2472.1</v>
      </c>
      <c r="K27" s="69">
        <v>2491.5</v>
      </c>
      <c r="L27" s="135">
        <f t="shared" si="0"/>
        <v>-19.40000000000009</v>
      </c>
      <c r="M27" s="306">
        <f t="shared" si="1"/>
        <v>-0.7786474011639611</v>
      </c>
      <c r="N27" s="78">
        <f>Margins!B27</f>
        <v>150</v>
      </c>
      <c r="O27" s="25">
        <f t="shared" si="2"/>
        <v>2550</v>
      </c>
      <c r="P27" s="25">
        <f t="shared" si="3"/>
        <v>150</v>
      </c>
      <c r="R27" s="25"/>
    </row>
    <row r="28" spans="1:18" ht="13.5">
      <c r="A28" s="193" t="s">
        <v>158</v>
      </c>
      <c r="B28" s="316">
        <v>156</v>
      </c>
      <c r="C28" s="324">
        <v>0.61</v>
      </c>
      <c r="D28" s="172">
        <v>7</v>
      </c>
      <c r="E28" s="302">
        <v>0.75</v>
      </c>
      <c r="F28" s="172">
        <v>0</v>
      </c>
      <c r="G28" s="302">
        <v>-1</v>
      </c>
      <c r="H28" s="172">
        <v>163</v>
      </c>
      <c r="I28" s="303">
        <v>0.6</v>
      </c>
      <c r="J28" s="264">
        <v>115.55</v>
      </c>
      <c r="K28" s="69">
        <v>116.75</v>
      </c>
      <c r="L28" s="135">
        <f t="shared" si="0"/>
        <v>-1.2000000000000028</v>
      </c>
      <c r="M28" s="306">
        <f t="shared" si="1"/>
        <v>-1.0278372591006448</v>
      </c>
      <c r="N28" s="78">
        <f>Margins!B28</f>
        <v>1900</v>
      </c>
      <c r="O28" s="25">
        <f t="shared" si="2"/>
        <v>13300</v>
      </c>
      <c r="P28" s="25">
        <f t="shared" si="3"/>
        <v>0</v>
      </c>
      <c r="R28" s="25"/>
    </row>
    <row r="29" spans="1:16" ht="13.5">
      <c r="A29" s="193" t="s">
        <v>285</v>
      </c>
      <c r="B29" s="172">
        <v>973</v>
      </c>
      <c r="C29" s="302">
        <v>0.92</v>
      </c>
      <c r="D29" s="172">
        <v>0</v>
      </c>
      <c r="E29" s="302">
        <v>0</v>
      </c>
      <c r="F29" s="172">
        <v>0</v>
      </c>
      <c r="G29" s="302">
        <v>0</v>
      </c>
      <c r="H29" s="172">
        <v>973</v>
      </c>
      <c r="I29" s="303">
        <v>0.92</v>
      </c>
      <c r="J29" s="264">
        <v>546.6</v>
      </c>
      <c r="K29" s="69">
        <v>546.65</v>
      </c>
      <c r="L29" s="135">
        <f t="shared" si="0"/>
        <v>-0.049999999999954525</v>
      </c>
      <c r="M29" s="306">
        <f t="shared" si="1"/>
        <v>-0.00914662032378204</v>
      </c>
      <c r="N29" s="78">
        <f>Margins!B29</f>
        <v>300</v>
      </c>
      <c r="O29" s="25">
        <f t="shared" si="2"/>
        <v>0</v>
      </c>
      <c r="P29" s="25">
        <f t="shared" si="3"/>
        <v>0</v>
      </c>
    </row>
    <row r="30" spans="1:16" ht="13.5">
      <c r="A30" s="193" t="s">
        <v>159</v>
      </c>
      <c r="B30" s="172">
        <v>640</v>
      </c>
      <c r="C30" s="302">
        <v>0.69</v>
      </c>
      <c r="D30" s="172">
        <v>33</v>
      </c>
      <c r="E30" s="302">
        <v>0.32</v>
      </c>
      <c r="F30" s="172">
        <v>6</v>
      </c>
      <c r="G30" s="302">
        <v>1</v>
      </c>
      <c r="H30" s="172">
        <v>679</v>
      </c>
      <c r="I30" s="303">
        <v>0.67</v>
      </c>
      <c r="J30" s="264">
        <v>49.25</v>
      </c>
      <c r="K30" s="69">
        <v>49.55</v>
      </c>
      <c r="L30" s="135">
        <f t="shared" si="0"/>
        <v>-0.29999999999999716</v>
      </c>
      <c r="M30" s="306">
        <f t="shared" si="1"/>
        <v>-0.6054490413723455</v>
      </c>
      <c r="N30" s="78">
        <f>Margins!B30</f>
        <v>4500</v>
      </c>
      <c r="O30" s="25">
        <f t="shared" si="2"/>
        <v>148500</v>
      </c>
      <c r="P30" s="25">
        <f t="shared" si="3"/>
        <v>27000</v>
      </c>
    </row>
    <row r="31" spans="1:18" ht="13.5">
      <c r="A31" s="193" t="s">
        <v>2</v>
      </c>
      <c r="B31" s="316">
        <v>913</v>
      </c>
      <c r="C31" s="324">
        <v>-0.29</v>
      </c>
      <c r="D31" s="172">
        <v>1</v>
      </c>
      <c r="E31" s="302">
        <v>-0.89</v>
      </c>
      <c r="F31" s="172">
        <v>0</v>
      </c>
      <c r="G31" s="302">
        <v>0</v>
      </c>
      <c r="H31" s="172">
        <v>914</v>
      </c>
      <c r="I31" s="303">
        <v>-0.3</v>
      </c>
      <c r="J31" s="264">
        <v>342.95</v>
      </c>
      <c r="K31" s="69">
        <v>349.65</v>
      </c>
      <c r="L31" s="135">
        <f t="shared" si="0"/>
        <v>-6.699999999999989</v>
      </c>
      <c r="M31" s="306">
        <f t="shared" si="1"/>
        <v>-1.916201916201913</v>
      </c>
      <c r="N31" s="78">
        <f>Margins!B31</f>
        <v>1100</v>
      </c>
      <c r="O31" s="25">
        <f t="shared" si="2"/>
        <v>1100</v>
      </c>
      <c r="P31" s="25">
        <f t="shared" si="3"/>
        <v>0</v>
      </c>
      <c r="R31" s="25"/>
    </row>
    <row r="32" spans="1:18" ht="13.5">
      <c r="A32" s="193" t="s">
        <v>391</v>
      </c>
      <c r="B32" s="316">
        <v>468</v>
      </c>
      <c r="C32" s="324">
        <v>-0.6</v>
      </c>
      <c r="D32" s="172">
        <v>9</v>
      </c>
      <c r="E32" s="302">
        <v>-0.63</v>
      </c>
      <c r="F32" s="172">
        <v>2</v>
      </c>
      <c r="G32" s="302">
        <v>1</v>
      </c>
      <c r="H32" s="172">
        <v>479</v>
      </c>
      <c r="I32" s="303">
        <v>-0.6</v>
      </c>
      <c r="J32" s="264">
        <v>130.2</v>
      </c>
      <c r="K32" s="69">
        <v>129.65</v>
      </c>
      <c r="L32" s="135">
        <f t="shared" si="0"/>
        <v>0.549999999999983</v>
      </c>
      <c r="M32" s="306">
        <f t="shared" si="1"/>
        <v>0.42421905129192666</v>
      </c>
      <c r="N32" s="78">
        <f>Margins!B32</f>
        <v>2500</v>
      </c>
      <c r="O32" s="25">
        <f t="shared" si="2"/>
        <v>22500</v>
      </c>
      <c r="P32" s="25">
        <f t="shared" si="3"/>
        <v>5000</v>
      </c>
      <c r="R32" s="25"/>
    </row>
    <row r="33" spans="1:16" ht="13.5">
      <c r="A33" s="193" t="s">
        <v>78</v>
      </c>
      <c r="B33" s="172">
        <v>422</v>
      </c>
      <c r="C33" s="302">
        <v>-0.42</v>
      </c>
      <c r="D33" s="172">
        <v>0</v>
      </c>
      <c r="E33" s="302">
        <v>0</v>
      </c>
      <c r="F33" s="172">
        <v>0</v>
      </c>
      <c r="G33" s="302">
        <v>-1</v>
      </c>
      <c r="H33" s="172">
        <v>422</v>
      </c>
      <c r="I33" s="303">
        <v>-0.42</v>
      </c>
      <c r="J33" s="264">
        <v>216.5</v>
      </c>
      <c r="K33" s="69">
        <v>219.6</v>
      </c>
      <c r="L33" s="135">
        <f t="shared" si="0"/>
        <v>-3.0999999999999943</v>
      </c>
      <c r="M33" s="306">
        <f t="shared" si="1"/>
        <v>-1.4116575591985403</v>
      </c>
      <c r="N33" s="78">
        <f>Margins!B33</f>
        <v>1600</v>
      </c>
      <c r="O33" s="25">
        <f t="shared" si="2"/>
        <v>0</v>
      </c>
      <c r="P33" s="25">
        <f t="shared" si="3"/>
        <v>0</v>
      </c>
    </row>
    <row r="34" spans="1:16" ht="13.5">
      <c r="A34" s="193" t="s">
        <v>138</v>
      </c>
      <c r="B34" s="172">
        <v>14331</v>
      </c>
      <c r="C34" s="302">
        <v>0.85</v>
      </c>
      <c r="D34" s="172">
        <v>83</v>
      </c>
      <c r="E34" s="302">
        <v>0.26</v>
      </c>
      <c r="F34" s="172">
        <v>5</v>
      </c>
      <c r="G34" s="302">
        <v>0</v>
      </c>
      <c r="H34" s="172">
        <v>14419</v>
      </c>
      <c r="I34" s="303">
        <v>0.85</v>
      </c>
      <c r="J34" s="264">
        <v>566</v>
      </c>
      <c r="K34" s="69">
        <v>582.15</v>
      </c>
      <c r="L34" s="135">
        <f t="shared" si="0"/>
        <v>-16.149999999999977</v>
      </c>
      <c r="M34" s="306">
        <f t="shared" si="1"/>
        <v>-2.7741990895817192</v>
      </c>
      <c r="N34" s="78">
        <f>Margins!B34</f>
        <v>425</v>
      </c>
      <c r="O34" s="25">
        <f t="shared" si="2"/>
        <v>35275</v>
      </c>
      <c r="P34" s="25">
        <f t="shared" si="3"/>
        <v>2125</v>
      </c>
    </row>
    <row r="35" spans="1:18" ht="13.5">
      <c r="A35" s="193" t="s">
        <v>160</v>
      </c>
      <c r="B35" s="316">
        <v>1282</v>
      </c>
      <c r="C35" s="324">
        <v>1.3</v>
      </c>
      <c r="D35" s="172">
        <v>4</v>
      </c>
      <c r="E35" s="302">
        <v>0</v>
      </c>
      <c r="F35" s="172">
        <v>0</v>
      </c>
      <c r="G35" s="302">
        <v>0</v>
      </c>
      <c r="H35" s="172">
        <v>1286</v>
      </c>
      <c r="I35" s="303">
        <v>1.3</v>
      </c>
      <c r="J35" s="264">
        <v>361.4</v>
      </c>
      <c r="K35" s="69">
        <v>374.95</v>
      </c>
      <c r="L35" s="135">
        <f t="shared" si="0"/>
        <v>-13.550000000000011</v>
      </c>
      <c r="M35" s="306">
        <f t="shared" si="1"/>
        <v>-3.6138151753567174</v>
      </c>
      <c r="N35" s="78">
        <f>Margins!B35</f>
        <v>550</v>
      </c>
      <c r="O35" s="25">
        <f t="shared" si="2"/>
        <v>2200</v>
      </c>
      <c r="P35" s="25">
        <f t="shared" si="3"/>
        <v>0</v>
      </c>
      <c r="R35" s="25"/>
    </row>
    <row r="36" spans="1:16" ht="13.5">
      <c r="A36" s="193" t="s">
        <v>161</v>
      </c>
      <c r="B36" s="172">
        <v>135</v>
      </c>
      <c r="C36" s="302">
        <v>-0.78</v>
      </c>
      <c r="D36" s="172">
        <v>39</v>
      </c>
      <c r="E36" s="302">
        <v>-0.61</v>
      </c>
      <c r="F36" s="172">
        <v>2</v>
      </c>
      <c r="G36" s="302">
        <v>-0.33</v>
      </c>
      <c r="H36" s="172">
        <v>176</v>
      </c>
      <c r="I36" s="303">
        <v>-0.76</v>
      </c>
      <c r="J36" s="264">
        <v>34.3</v>
      </c>
      <c r="K36" s="69">
        <v>35.15</v>
      </c>
      <c r="L36" s="135">
        <f t="shared" si="0"/>
        <v>-0.8500000000000014</v>
      </c>
      <c r="M36" s="306">
        <f t="shared" si="1"/>
        <v>-2.41820768136558</v>
      </c>
      <c r="N36" s="78">
        <f>Margins!B36</f>
        <v>6900</v>
      </c>
      <c r="O36" s="25">
        <f t="shared" si="2"/>
        <v>269100</v>
      </c>
      <c r="P36" s="25">
        <f t="shared" si="3"/>
        <v>13800</v>
      </c>
    </row>
    <row r="37" spans="1:16" ht="13.5">
      <c r="A37" s="193" t="s">
        <v>392</v>
      </c>
      <c r="B37" s="172">
        <v>12</v>
      </c>
      <c r="C37" s="302">
        <v>0</v>
      </c>
      <c r="D37" s="172">
        <v>0</v>
      </c>
      <c r="E37" s="302">
        <v>0</v>
      </c>
      <c r="F37" s="172">
        <v>0</v>
      </c>
      <c r="G37" s="302">
        <v>0</v>
      </c>
      <c r="H37" s="172">
        <v>12</v>
      </c>
      <c r="I37" s="303">
        <v>0</v>
      </c>
      <c r="J37" s="264">
        <v>221</v>
      </c>
      <c r="K37" s="69">
        <v>221.05</v>
      </c>
      <c r="L37" s="135">
        <f t="shared" si="0"/>
        <v>-0.05000000000001137</v>
      </c>
      <c r="M37" s="306">
        <f t="shared" si="1"/>
        <v>-0.022619316896634864</v>
      </c>
      <c r="N37" s="78">
        <f>Margins!B37</f>
        <v>1800</v>
      </c>
      <c r="O37" s="25">
        <f t="shared" si="2"/>
        <v>0</v>
      </c>
      <c r="P37" s="25">
        <f t="shared" si="3"/>
        <v>0</v>
      </c>
    </row>
    <row r="38" spans="1:18" ht="13.5">
      <c r="A38" s="193" t="s">
        <v>3</v>
      </c>
      <c r="B38" s="316">
        <v>1400</v>
      </c>
      <c r="C38" s="324">
        <v>-0.23</v>
      </c>
      <c r="D38" s="172">
        <v>76</v>
      </c>
      <c r="E38" s="302">
        <v>-0.11</v>
      </c>
      <c r="F38" s="172">
        <v>16</v>
      </c>
      <c r="G38" s="302">
        <v>0.45</v>
      </c>
      <c r="H38" s="172">
        <v>1492</v>
      </c>
      <c r="I38" s="303">
        <v>-0.22</v>
      </c>
      <c r="J38" s="264">
        <v>211.5</v>
      </c>
      <c r="K38" s="69">
        <v>214.85</v>
      </c>
      <c r="L38" s="135">
        <f t="shared" si="0"/>
        <v>-3.3499999999999943</v>
      </c>
      <c r="M38" s="306">
        <f t="shared" si="1"/>
        <v>-1.5592273679311122</v>
      </c>
      <c r="N38" s="78">
        <f>Margins!B38</f>
        <v>1250</v>
      </c>
      <c r="O38" s="25">
        <f t="shared" si="2"/>
        <v>95000</v>
      </c>
      <c r="P38" s="25">
        <f t="shared" si="3"/>
        <v>20000</v>
      </c>
      <c r="R38" s="25"/>
    </row>
    <row r="39" spans="1:18" ht="13.5">
      <c r="A39" s="193" t="s">
        <v>218</v>
      </c>
      <c r="B39" s="316">
        <v>421</v>
      </c>
      <c r="C39" s="324">
        <v>-0.68</v>
      </c>
      <c r="D39" s="172">
        <v>7</v>
      </c>
      <c r="E39" s="302">
        <v>-0.42</v>
      </c>
      <c r="F39" s="172">
        <v>0</v>
      </c>
      <c r="G39" s="302">
        <v>0</v>
      </c>
      <c r="H39" s="172">
        <v>428</v>
      </c>
      <c r="I39" s="303">
        <v>-0.67</v>
      </c>
      <c r="J39" s="264">
        <v>381.6</v>
      </c>
      <c r="K39" s="69">
        <v>380.9</v>
      </c>
      <c r="L39" s="135">
        <f t="shared" si="0"/>
        <v>0.7000000000000455</v>
      </c>
      <c r="M39" s="306">
        <f t="shared" si="1"/>
        <v>0.18377526909951314</v>
      </c>
      <c r="N39" s="78">
        <f>Margins!B39</f>
        <v>1050</v>
      </c>
      <c r="O39" s="25">
        <f t="shared" si="2"/>
        <v>7350</v>
      </c>
      <c r="P39" s="25">
        <f t="shared" si="3"/>
        <v>0</v>
      </c>
      <c r="R39" s="25"/>
    </row>
    <row r="40" spans="1:18" ht="13.5">
      <c r="A40" s="193" t="s">
        <v>162</v>
      </c>
      <c r="B40" s="316">
        <v>171</v>
      </c>
      <c r="C40" s="324">
        <v>1.28</v>
      </c>
      <c r="D40" s="172">
        <v>0</v>
      </c>
      <c r="E40" s="302">
        <v>0</v>
      </c>
      <c r="F40" s="172">
        <v>0</v>
      </c>
      <c r="G40" s="302">
        <v>0</v>
      </c>
      <c r="H40" s="172">
        <v>171</v>
      </c>
      <c r="I40" s="303">
        <v>1.28</v>
      </c>
      <c r="J40" s="264">
        <v>311.45</v>
      </c>
      <c r="K40" s="69">
        <v>316.7</v>
      </c>
      <c r="L40" s="135">
        <f t="shared" si="0"/>
        <v>-5.25</v>
      </c>
      <c r="M40" s="306">
        <f t="shared" si="1"/>
        <v>-1.6577202399747395</v>
      </c>
      <c r="N40" s="78">
        <f>Margins!B40</f>
        <v>1200</v>
      </c>
      <c r="O40" s="25">
        <f t="shared" si="2"/>
        <v>0</v>
      </c>
      <c r="P40" s="25">
        <f t="shared" si="3"/>
        <v>0</v>
      </c>
      <c r="R40" s="25"/>
    </row>
    <row r="41" spans="1:16" ht="13.5">
      <c r="A41" s="193" t="s">
        <v>286</v>
      </c>
      <c r="B41" s="172">
        <v>647</v>
      </c>
      <c r="C41" s="302">
        <v>1.25</v>
      </c>
      <c r="D41" s="172">
        <v>0</v>
      </c>
      <c r="E41" s="302">
        <v>0</v>
      </c>
      <c r="F41" s="172">
        <v>0</v>
      </c>
      <c r="G41" s="302">
        <v>0</v>
      </c>
      <c r="H41" s="172">
        <v>647</v>
      </c>
      <c r="I41" s="303">
        <v>1.25</v>
      </c>
      <c r="J41" s="264">
        <v>224.35</v>
      </c>
      <c r="K41" s="69">
        <v>222.55</v>
      </c>
      <c r="L41" s="135">
        <f t="shared" si="0"/>
        <v>1.799999999999983</v>
      </c>
      <c r="M41" s="306">
        <f t="shared" si="1"/>
        <v>0.8088070096607426</v>
      </c>
      <c r="N41" s="78">
        <f>Margins!B41</f>
        <v>1000</v>
      </c>
      <c r="O41" s="25">
        <f t="shared" si="2"/>
        <v>0</v>
      </c>
      <c r="P41" s="25">
        <f t="shared" si="3"/>
        <v>0</v>
      </c>
    </row>
    <row r="42" spans="1:16" ht="13.5">
      <c r="A42" s="193" t="s">
        <v>183</v>
      </c>
      <c r="B42" s="172">
        <v>538</v>
      </c>
      <c r="C42" s="302">
        <v>0.61</v>
      </c>
      <c r="D42" s="172">
        <v>0</v>
      </c>
      <c r="E42" s="302">
        <v>0</v>
      </c>
      <c r="F42" s="172">
        <v>0</v>
      </c>
      <c r="G42" s="302">
        <v>0</v>
      </c>
      <c r="H42" s="172">
        <v>538</v>
      </c>
      <c r="I42" s="303">
        <v>0.61</v>
      </c>
      <c r="J42" s="264">
        <v>293.2</v>
      </c>
      <c r="K42" s="69">
        <v>304.6</v>
      </c>
      <c r="L42" s="135">
        <f t="shared" si="0"/>
        <v>-11.400000000000034</v>
      </c>
      <c r="M42" s="306">
        <f t="shared" si="1"/>
        <v>-3.7426132632961373</v>
      </c>
      <c r="N42" s="78">
        <f>Margins!B42</f>
        <v>950</v>
      </c>
      <c r="O42" s="25">
        <f t="shared" si="2"/>
        <v>0</v>
      </c>
      <c r="P42" s="25">
        <f t="shared" si="3"/>
        <v>0</v>
      </c>
    </row>
    <row r="43" spans="1:16" ht="13.5">
      <c r="A43" s="193" t="s">
        <v>219</v>
      </c>
      <c r="B43" s="172">
        <v>1187</v>
      </c>
      <c r="C43" s="302">
        <v>2.51</v>
      </c>
      <c r="D43" s="172">
        <v>14</v>
      </c>
      <c r="E43" s="302">
        <v>3.67</v>
      </c>
      <c r="F43" s="172">
        <v>0</v>
      </c>
      <c r="G43" s="302">
        <v>0</v>
      </c>
      <c r="H43" s="172">
        <v>1201</v>
      </c>
      <c r="I43" s="303">
        <v>2.52</v>
      </c>
      <c r="J43" s="264">
        <v>94.7</v>
      </c>
      <c r="K43" s="69">
        <v>96.5</v>
      </c>
      <c r="L43" s="135">
        <f t="shared" si="0"/>
        <v>-1.7999999999999972</v>
      </c>
      <c r="M43" s="306">
        <f t="shared" si="1"/>
        <v>-1.8652849740932613</v>
      </c>
      <c r="N43" s="78">
        <f>Margins!B43</f>
        <v>2700</v>
      </c>
      <c r="O43" s="25">
        <f t="shared" si="2"/>
        <v>37800</v>
      </c>
      <c r="P43" s="25">
        <f t="shared" si="3"/>
        <v>0</v>
      </c>
    </row>
    <row r="44" spans="1:16" ht="13.5">
      <c r="A44" s="193" t="s">
        <v>163</v>
      </c>
      <c r="B44" s="172">
        <v>4136</v>
      </c>
      <c r="C44" s="302">
        <v>-0.16</v>
      </c>
      <c r="D44" s="172">
        <v>0</v>
      </c>
      <c r="E44" s="302">
        <v>-1</v>
      </c>
      <c r="F44" s="172">
        <v>1</v>
      </c>
      <c r="G44" s="302">
        <v>0</v>
      </c>
      <c r="H44" s="172">
        <v>4137</v>
      </c>
      <c r="I44" s="303">
        <v>-0.16</v>
      </c>
      <c r="J44" s="264">
        <v>3677.2</v>
      </c>
      <c r="K44" s="69">
        <v>3776.1</v>
      </c>
      <c r="L44" s="135">
        <f t="shared" si="0"/>
        <v>-98.90000000000009</v>
      </c>
      <c r="M44" s="306">
        <f t="shared" si="1"/>
        <v>-2.6191043669394376</v>
      </c>
      <c r="N44" s="78">
        <f>Margins!B44</f>
        <v>62</v>
      </c>
      <c r="O44" s="25">
        <f t="shared" si="2"/>
        <v>0</v>
      </c>
      <c r="P44" s="25">
        <f t="shared" si="3"/>
        <v>62</v>
      </c>
    </row>
    <row r="45" spans="1:18" ht="13.5">
      <c r="A45" s="193" t="s">
        <v>194</v>
      </c>
      <c r="B45" s="172">
        <v>1997</v>
      </c>
      <c r="C45" s="302">
        <v>-0.06</v>
      </c>
      <c r="D45" s="172">
        <v>23</v>
      </c>
      <c r="E45" s="302">
        <v>0.1</v>
      </c>
      <c r="F45" s="172">
        <v>4</v>
      </c>
      <c r="G45" s="302">
        <v>0</v>
      </c>
      <c r="H45" s="172">
        <v>2024</v>
      </c>
      <c r="I45" s="303">
        <v>-0.05</v>
      </c>
      <c r="J45" s="264">
        <v>690.55</v>
      </c>
      <c r="K45" s="69">
        <v>703.55</v>
      </c>
      <c r="L45" s="135">
        <f t="shared" si="0"/>
        <v>-13</v>
      </c>
      <c r="M45" s="306">
        <f t="shared" si="1"/>
        <v>-1.847772013360813</v>
      </c>
      <c r="N45" s="78">
        <f>Margins!B45</f>
        <v>400</v>
      </c>
      <c r="O45" s="25">
        <f t="shared" si="2"/>
        <v>9200</v>
      </c>
      <c r="P45" s="25">
        <f t="shared" si="3"/>
        <v>1600</v>
      </c>
      <c r="R45" s="25"/>
    </row>
    <row r="46" spans="1:16" ht="13.5">
      <c r="A46" s="193" t="s">
        <v>220</v>
      </c>
      <c r="B46" s="172">
        <v>339</v>
      </c>
      <c r="C46" s="302">
        <v>-0.53</v>
      </c>
      <c r="D46" s="172">
        <v>7</v>
      </c>
      <c r="E46" s="302">
        <v>-0.65</v>
      </c>
      <c r="F46" s="172">
        <v>0</v>
      </c>
      <c r="G46" s="302">
        <v>-1</v>
      </c>
      <c r="H46" s="172">
        <v>346</v>
      </c>
      <c r="I46" s="303">
        <v>-0.53</v>
      </c>
      <c r="J46" s="264">
        <v>125.4</v>
      </c>
      <c r="K46" s="69">
        <v>127.4</v>
      </c>
      <c r="L46" s="135">
        <f t="shared" si="0"/>
        <v>-2</v>
      </c>
      <c r="M46" s="306">
        <f t="shared" si="1"/>
        <v>-1.5698587127158554</v>
      </c>
      <c r="N46" s="78">
        <f>Margins!B46</f>
        <v>2400</v>
      </c>
      <c r="O46" s="25">
        <f t="shared" si="2"/>
        <v>16800</v>
      </c>
      <c r="P46" s="25">
        <f t="shared" si="3"/>
        <v>0</v>
      </c>
    </row>
    <row r="47" spans="1:18" ht="13.5">
      <c r="A47" s="193" t="s">
        <v>164</v>
      </c>
      <c r="B47" s="172">
        <v>804</v>
      </c>
      <c r="C47" s="302">
        <v>0.65</v>
      </c>
      <c r="D47" s="172">
        <v>23</v>
      </c>
      <c r="E47" s="302">
        <v>0.92</v>
      </c>
      <c r="F47" s="172">
        <v>2</v>
      </c>
      <c r="G47" s="302">
        <v>1</v>
      </c>
      <c r="H47" s="172">
        <v>829</v>
      </c>
      <c r="I47" s="303">
        <v>0.66</v>
      </c>
      <c r="J47" s="264">
        <v>55.35</v>
      </c>
      <c r="K47" s="69">
        <v>56.4</v>
      </c>
      <c r="L47" s="135">
        <f t="shared" si="0"/>
        <v>-1.0499999999999972</v>
      </c>
      <c r="M47" s="306">
        <f t="shared" si="1"/>
        <v>-1.8617021276595696</v>
      </c>
      <c r="N47" s="78">
        <f>Margins!B47</f>
        <v>5650</v>
      </c>
      <c r="O47" s="25">
        <f t="shared" si="2"/>
        <v>129950</v>
      </c>
      <c r="P47" s="25">
        <f t="shared" si="3"/>
        <v>11300</v>
      </c>
      <c r="R47" s="103"/>
    </row>
    <row r="48" spans="1:16" ht="13.5">
      <c r="A48" s="193" t="s">
        <v>165</v>
      </c>
      <c r="B48" s="172">
        <v>56</v>
      </c>
      <c r="C48" s="302">
        <v>-0.67</v>
      </c>
      <c r="D48" s="172">
        <v>0</v>
      </c>
      <c r="E48" s="302">
        <v>0</v>
      </c>
      <c r="F48" s="172">
        <v>0</v>
      </c>
      <c r="G48" s="302">
        <v>0</v>
      </c>
      <c r="H48" s="172">
        <v>56</v>
      </c>
      <c r="I48" s="303">
        <v>-0.67</v>
      </c>
      <c r="J48" s="264">
        <v>244.8</v>
      </c>
      <c r="K48" s="69">
        <v>245.15</v>
      </c>
      <c r="L48" s="135">
        <f t="shared" si="0"/>
        <v>-0.3499999999999943</v>
      </c>
      <c r="M48" s="306">
        <f t="shared" si="1"/>
        <v>-0.14276973281664054</v>
      </c>
      <c r="N48" s="78">
        <f>Margins!B48</f>
        <v>1300</v>
      </c>
      <c r="O48" s="25">
        <f t="shared" si="2"/>
        <v>0</v>
      </c>
      <c r="P48" s="25">
        <f t="shared" si="3"/>
        <v>0</v>
      </c>
    </row>
    <row r="49" spans="1:16" ht="13.5">
      <c r="A49" s="193" t="s">
        <v>89</v>
      </c>
      <c r="B49" s="172">
        <v>1787</v>
      </c>
      <c r="C49" s="302">
        <v>-0.35</v>
      </c>
      <c r="D49" s="172">
        <v>61</v>
      </c>
      <c r="E49" s="302">
        <v>-0.37</v>
      </c>
      <c r="F49" s="172">
        <v>4</v>
      </c>
      <c r="G49" s="302">
        <v>-0.64</v>
      </c>
      <c r="H49" s="172">
        <v>1852</v>
      </c>
      <c r="I49" s="303">
        <v>-0.35</v>
      </c>
      <c r="J49" s="264">
        <v>293.55</v>
      </c>
      <c r="K49" s="69">
        <v>306.85</v>
      </c>
      <c r="L49" s="135">
        <f t="shared" si="0"/>
        <v>-13.300000000000011</v>
      </c>
      <c r="M49" s="306">
        <f t="shared" si="1"/>
        <v>-4.334365325077403</v>
      </c>
      <c r="N49" s="78">
        <f>Margins!B49</f>
        <v>750</v>
      </c>
      <c r="O49" s="25">
        <f t="shared" si="2"/>
        <v>45750</v>
      </c>
      <c r="P49" s="25">
        <f t="shared" si="3"/>
        <v>3000</v>
      </c>
    </row>
    <row r="50" spans="1:16" ht="13.5">
      <c r="A50" s="193" t="s">
        <v>287</v>
      </c>
      <c r="B50" s="172">
        <v>227</v>
      </c>
      <c r="C50" s="302">
        <v>-0.12</v>
      </c>
      <c r="D50" s="172">
        <v>0</v>
      </c>
      <c r="E50" s="302">
        <v>0</v>
      </c>
      <c r="F50" s="172">
        <v>0</v>
      </c>
      <c r="G50" s="302">
        <v>0</v>
      </c>
      <c r="H50" s="172">
        <v>227</v>
      </c>
      <c r="I50" s="303">
        <v>-0.12</v>
      </c>
      <c r="J50" s="264">
        <v>177.7</v>
      </c>
      <c r="K50" s="69">
        <v>180.5</v>
      </c>
      <c r="L50" s="135">
        <f t="shared" si="0"/>
        <v>-2.8000000000000114</v>
      </c>
      <c r="M50" s="306">
        <f t="shared" si="1"/>
        <v>-1.5512465373961282</v>
      </c>
      <c r="N50" s="78">
        <f>Margins!B50</f>
        <v>2000</v>
      </c>
      <c r="O50" s="25">
        <f t="shared" si="2"/>
        <v>0</v>
      </c>
      <c r="P50" s="25">
        <f t="shared" si="3"/>
        <v>0</v>
      </c>
    </row>
    <row r="51" spans="1:16" ht="13.5">
      <c r="A51" s="193" t="s">
        <v>271</v>
      </c>
      <c r="B51" s="172">
        <v>183</v>
      </c>
      <c r="C51" s="302">
        <v>-0.52</v>
      </c>
      <c r="D51" s="172">
        <v>13</v>
      </c>
      <c r="E51" s="302">
        <v>5.5</v>
      </c>
      <c r="F51" s="172">
        <v>2</v>
      </c>
      <c r="G51" s="302">
        <v>0</v>
      </c>
      <c r="H51" s="172">
        <v>198</v>
      </c>
      <c r="I51" s="303">
        <v>-0.49</v>
      </c>
      <c r="J51" s="264">
        <v>256.1</v>
      </c>
      <c r="K51" s="69">
        <v>256.2</v>
      </c>
      <c r="L51" s="135">
        <f t="shared" si="0"/>
        <v>-0.0999999999999659</v>
      </c>
      <c r="M51" s="306">
        <f t="shared" si="1"/>
        <v>-0.03903200624510769</v>
      </c>
      <c r="N51" s="78">
        <f>Margins!B51</f>
        <v>1200</v>
      </c>
      <c r="O51" s="25">
        <f t="shared" si="2"/>
        <v>15600</v>
      </c>
      <c r="P51" s="25">
        <f t="shared" si="3"/>
        <v>2400</v>
      </c>
    </row>
    <row r="52" spans="1:16" ht="13.5">
      <c r="A52" s="193" t="s">
        <v>221</v>
      </c>
      <c r="B52" s="172">
        <v>178</v>
      </c>
      <c r="C52" s="302">
        <v>-0.21</v>
      </c>
      <c r="D52" s="172">
        <v>2</v>
      </c>
      <c r="E52" s="302">
        <v>-0.33</v>
      </c>
      <c r="F52" s="172">
        <v>0</v>
      </c>
      <c r="G52" s="302">
        <v>0</v>
      </c>
      <c r="H52" s="172">
        <v>180</v>
      </c>
      <c r="I52" s="303">
        <v>-0.21</v>
      </c>
      <c r="J52" s="264">
        <v>1170.75</v>
      </c>
      <c r="K52" s="69">
        <v>1201.4</v>
      </c>
      <c r="L52" s="135">
        <f t="shared" si="0"/>
        <v>-30.65000000000009</v>
      </c>
      <c r="M52" s="306">
        <f t="shared" si="1"/>
        <v>-2.551190278008997</v>
      </c>
      <c r="N52" s="78">
        <f>Margins!B52</f>
        <v>300</v>
      </c>
      <c r="O52" s="25">
        <f t="shared" si="2"/>
        <v>600</v>
      </c>
      <c r="P52" s="25">
        <f t="shared" si="3"/>
        <v>0</v>
      </c>
    </row>
    <row r="53" spans="1:16" ht="13.5">
      <c r="A53" s="193" t="s">
        <v>233</v>
      </c>
      <c r="B53" s="172">
        <v>5190</v>
      </c>
      <c r="C53" s="302">
        <v>0.08</v>
      </c>
      <c r="D53" s="172">
        <v>37</v>
      </c>
      <c r="E53" s="302">
        <v>0.32</v>
      </c>
      <c r="F53" s="172">
        <v>3</v>
      </c>
      <c r="G53" s="302">
        <v>-0.4</v>
      </c>
      <c r="H53" s="172">
        <v>5230</v>
      </c>
      <c r="I53" s="303">
        <v>0.08</v>
      </c>
      <c r="J53" s="264">
        <v>419.45</v>
      </c>
      <c r="K53" s="69">
        <v>427.35</v>
      </c>
      <c r="L53" s="135">
        <f t="shared" si="0"/>
        <v>-7.900000000000034</v>
      </c>
      <c r="M53" s="306">
        <f t="shared" si="1"/>
        <v>-1.8486018486018565</v>
      </c>
      <c r="N53" s="78">
        <f>Margins!B53</f>
        <v>1000</v>
      </c>
      <c r="O53" s="25">
        <f t="shared" si="2"/>
        <v>37000</v>
      </c>
      <c r="P53" s="25">
        <f t="shared" si="3"/>
        <v>3000</v>
      </c>
    </row>
    <row r="54" spans="1:16" ht="13.5">
      <c r="A54" s="193" t="s">
        <v>166</v>
      </c>
      <c r="B54" s="172">
        <v>148</v>
      </c>
      <c r="C54" s="302">
        <v>-0.76</v>
      </c>
      <c r="D54" s="172">
        <v>8</v>
      </c>
      <c r="E54" s="302">
        <v>-0.79</v>
      </c>
      <c r="F54" s="172">
        <v>0</v>
      </c>
      <c r="G54" s="302">
        <v>-1</v>
      </c>
      <c r="H54" s="172">
        <v>156</v>
      </c>
      <c r="I54" s="303">
        <v>-0.76</v>
      </c>
      <c r="J54" s="264">
        <v>101.4</v>
      </c>
      <c r="K54" s="69">
        <v>103</v>
      </c>
      <c r="L54" s="135">
        <f t="shared" si="0"/>
        <v>-1.5999999999999943</v>
      </c>
      <c r="M54" s="306">
        <f t="shared" si="1"/>
        <v>-1.5533980582524218</v>
      </c>
      <c r="N54" s="78">
        <f>Margins!B54</f>
        <v>2950</v>
      </c>
      <c r="O54" s="25">
        <f t="shared" si="2"/>
        <v>23600</v>
      </c>
      <c r="P54" s="25">
        <f t="shared" si="3"/>
        <v>0</v>
      </c>
    </row>
    <row r="55" spans="1:16" ht="13.5">
      <c r="A55" s="193" t="s">
        <v>222</v>
      </c>
      <c r="B55" s="172">
        <v>1589</v>
      </c>
      <c r="C55" s="302">
        <v>0.24</v>
      </c>
      <c r="D55" s="172">
        <v>0</v>
      </c>
      <c r="E55" s="302">
        <v>0</v>
      </c>
      <c r="F55" s="172">
        <v>0</v>
      </c>
      <c r="G55" s="302">
        <v>0</v>
      </c>
      <c r="H55" s="172">
        <v>1589</v>
      </c>
      <c r="I55" s="303">
        <v>0.24</v>
      </c>
      <c r="J55" s="264">
        <v>2485.75</v>
      </c>
      <c r="K55" s="69">
        <v>2474.15</v>
      </c>
      <c r="L55" s="135">
        <f t="shared" si="0"/>
        <v>11.599999999999909</v>
      </c>
      <c r="M55" s="306">
        <f t="shared" si="1"/>
        <v>0.46884788715316006</v>
      </c>
      <c r="N55" s="78">
        <f>Margins!B55</f>
        <v>88</v>
      </c>
      <c r="O55" s="25">
        <f t="shared" si="2"/>
        <v>0</v>
      </c>
      <c r="P55" s="25">
        <f t="shared" si="3"/>
        <v>0</v>
      </c>
    </row>
    <row r="56" spans="1:16" ht="13.5">
      <c r="A56" s="193" t="s">
        <v>288</v>
      </c>
      <c r="B56" s="172">
        <v>1049</v>
      </c>
      <c r="C56" s="302">
        <v>0.11</v>
      </c>
      <c r="D56" s="172">
        <v>22</v>
      </c>
      <c r="E56" s="302">
        <v>-0.5</v>
      </c>
      <c r="F56" s="172">
        <v>2</v>
      </c>
      <c r="G56" s="302">
        <v>0</v>
      </c>
      <c r="H56" s="172">
        <v>1073</v>
      </c>
      <c r="I56" s="303">
        <v>0.09</v>
      </c>
      <c r="J56" s="264">
        <v>171.6</v>
      </c>
      <c r="K56" s="69">
        <v>175.7</v>
      </c>
      <c r="L56" s="135">
        <f t="shared" si="0"/>
        <v>-4.099999999999994</v>
      </c>
      <c r="M56" s="306">
        <f t="shared" si="1"/>
        <v>-2.333523050654522</v>
      </c>
      <c r="N56" s="78">
        <f>Margins!B56</f>
        <v>1500</v>
      </c>
      <c r="O56" s="25">
        <f t="shared" si="2"/>
        <v>33000</v>
      </c>
      <c r="P56" s="25">
        <f t="shared" si="3"/>
        <v>3000</v>
      </c>
    </row>
    <row r="57" spans="1:16" ht="13.5">
      <c r="A57" s="193" t="s">
        <v>289</v>
      </c>
      <c r="B57" s="172">
        <v>226</v>
      </c>
      <c r="C57" s="302">
        <v>-0.48</v>
      </c>
      <c r="D57" s="172">
        <v>3</v>
      </c>
      <c r="E57" s="302">
        <v>-0.67</v>
      </c>
      <c r="F57" s="172">
        <v>0</v>
      </c>
      <c r="G57" s="302">
        <v>-1</v>
      </c>
      <c r="H57" s="172">
        <v>229</v>
      </c>
      <c r="I57" s="303">
        <v>-0.49</v>
      </c>
      <c r="J57" s="264">
        <v>135</v>
      </c>
      <c r="K57" s="69">
        <v>137.05</v>
      </c>
      <c r="L57" s="135">
        <f t="shared" si="0"/>
        <v>-2.0500000000000114</v>
      </c>
      <c r="M57" s="306">
        <f t="shared" si="1"/>
        <v>-1.4958044509303257</v>
      </c>
      <c r="N57" s="78">
        <f>Margins!B57</f>
        <v>1400</v>
      </c>
      <c r="O57" s="25">
        <f t="shared" si="2"/>
        <v>4200</v>
      </c>
      <c r="P57" s="25">
        <f t="shared" si="3"/>
        <v>0</v>
      </c>
    </row>
    <row r="58" spans="1:16" ht="13.5">
      <c r="A58" s="193" t="s">
        <v>195</v>
      </c>
      <c r="B58" s="172">
        <v>3337</v>
      </c>
      <c r="C58" s="302">
        <v>-0.1</v>
      </c>
      <c r="D58" s="172">
        <v>107</v>
      </c>
      <c r="E58" s="302">
        <v>0.26</v>
      </c>
      <c r="F58" s="172">
        <v>26</v>
      </c>
      <c r="G58" s="302">
        <v>0.53</v>
      </c>
      <c r="H58" s="172">
        <v>3470</v>
      </c>
      <c r="I58" s="303">
        <v>-0.09</v>
      </c>
      <c r="J58" s="264">
        <v>120.6</v>
      </c>
      <c r="K58" s="69">
        <v>120.1</v>
      </c>
      <c r="L58" s="135">
        <f t="shared" si="0"/>
        <v>0.5</v>
      </c>
      <c r="M58" s="306">
        <f t="shared" si="1"/>
        <v>0.4163197335553705</v>
      </c>
      <c r="N58" s="78">
        <f>Margins!B58</f>
        <v>2062</v>
      </c>
      <c r="O58" s="25">
        <f t="shared" si="2"/>
        <v>220634</v>
      </c>
      <c r="P58" s="25">
        <f t="shared" si="3"/>
        <v>53612</v>
      </c>
    </row>
    <row r="59" spans="1:18" ht="13.5">
      <c r="A59" s="193" t="s">
        <v>290</v>
      </c>
      <c r="B59" s="172">
        <v>1155</v>
      </c>
      <c r="C59" s="302">
        <v>0.09</v>
      </c>
      <c r="D59" s="172">
        <v>24</v>
      </c>
      <c r="E59" s="302">
        <v>-0.49</v>
      </c>
      <c r="F59" s="172">
        <v>2</v>
      </c>
      <c r="G59" s="302">
        <v>0</v>
      </c>
      <c r="H59" s="172">
        <v>1181</v>
      </c>
      <c r="I59" s="303">
        <v>0.07</v>
      </c>
      <c r="J59" s="264">
        <v>95.85</v>
      </c>
      <c r="K59" s="69">
        <v>98.05</v>
      </c>
      <c r="L59" s="135">
        <f t="shared" si="0"/>
        <v>-2.200000000000003</v>
      </c>
      <c r="M59" s="306">
        <f t="shared" si="1"/>
        <v>-2.2437531871494167</v>
      </c>
      <c r="N59" s="78">
        <f>Margins!B59</f>
        <v>1400</v>
      </c>
      <c r="O59" s="25">
        <f t="shared" si="2"/>
        <v>33600</v>
      </c>
      <c r="P59" s="25">
        <f t="shared" si="3"/>
        <v>2800</v>
      </c>
      <c r="R59" s="25"/>
    </row>
    <row r="60" spans="1:16" ht="13.5">
      <c r="A60" s="193" t="s">
        <v>197</v>
      </c>
      <c r="B60" s="172">
        <v>902</v>
      </c>
      <c r="C60" s="302">
        <v>0.04</v>
      </c>
      <c r="D60" s="172">
        <v>0</v>
      </c>
      <c r="E60" s="302">
        <v>-1</v>
      </c>
      <c r="F60" s="172">
        <v>0</v>
      </c>
      <c r="G60" s="302">
        <v>0</v>
      </c>
      <c r="H60" s="172">
        <v>902</v>
      </c>
      <c r="I60" s="303">
        <v>0.04</v>
      </c>
      <c r="J60" s="264">
        <v>331.6</v>
      </c>
      <c r="K60" s="69">
        <v>337.3</v>
      </c>
      <c r="L60" s="135">
        <f t="shared" si="0"/>
        <v>-5.699999999999989</v>
      </c>
      <c r="M60" s="306">
        <f t="shared" si="1"/>
        <v>-1.6898903053661394</v>
      </c>
      <c r="N60" s="78">
        <f>Margins!B60</f>
        <v>650</v>
      </c>
      <c r="O60" s="25">
        <f t="shared" si="2"/>
        <v>0</v>
      </c>
      <c r="P60" s="25">
        <f t="shared" si="3"/>
        <v>0</v>
      </c>
    </row>
    <row r="61" spans="1:18" ht="13.5">
      <c r="A61" s="193" t="s">
        <v>4</v>
      </c>
      <c r="B61" s="172">
        <v>1182</v>
      </c>
      <c r="C61" s="302">
        <v>-0.12</v>
      </c>
      <c r="D61" s="172">
        <v>0</v>
      </c>
      <c r="E61" s="302">
        <v>0</v>
      </c>
      <c r="F61" s="172">
        <v>0</v>
      </c>
      <c r="G61" s="302">
        <v>0</v>
      </c>
      <c r="H61" s="172">
        <v>1182</v>
      </c>
      <c r="I61" s="303">
        <v>-0.12</v>
      </c>
      <c r="J61" s="264">
        <v>1604.1</v>
      </c>
      <c r="K61" s="69">
        <v>1628.95</v>
      </c>
      <c r="L61" s="135">
        <f t="shared" si="0"/>
        <v>-24.850000000000136</v>
      </c>
      <c r="M61" s="306">
        <f t="shared" si="1"/>
        <v>-1.5255225758924544</v>
      </c>
      <c r="N61" s="78">
        <f>Margins!B61</f>
        <v>150</v>
      </c>
      <c r="O61" s="25">
        <f t="shared" si="2"/>
        <v>0</v>
      </c>
      <c r="P61" s="25">
        <f t="shared" si="3"/>
        <v>0</v>
      </c>
      <c r="R61" s="25"/>
    </row>
    <row r="62" spans="1:18" ht="13.5">
      <c r="A62" s="193" t="s">
        <v>79</v>
      </c>
      <c r="B62" s="172">
        <v>2062</v>
      </c>
      <c r="C62" s="302">
        <v>0.38</v>
      </c>
      <c r="D62" s="172">
        <v>6</v>
      </c>
      <c r="E62" s="302">
        <v>5</v>
      </c>
      <c r="F62" s="172">
        <v>0</v>
      </c>
      <c r="G62" s="302">
        <v>0</v>
      </c>
      <c r="H62" s="172">
        <v>2068</v>
      </c>
      <c r="I62" s="303">
        <v>0.38</v>
      </c>
      <c r="J62" s="264">
        <v>991.3</v>
      </c>
      <c r="K62" s="69">
        <v>1000.05</v>
      </c>
      <c r="L62" s="135">
        <f t="shared" si="0"/>
        <v>-8.75</v>
      </c>
      <c r="M62" s="306">
        <f t="shared" si="1"/>
        <v>-0.8749562521873906</v>
      </c>
      <c r="N62" s="78">
        <f>Margins!B62</f>
        <v>200</v>
      </c>
      <c r="O62" s="25">
        <f t="shared" si="2"/>
        <v>1200</v>
      </c>
      <c r="P62" s="25">
        <f t="shared" si="3"/>
        <v>0</v>
      </c>
      <c r="R62" s="25"/>
    </row>
    <row r="63" spans="1:16" ht="13.5">
      <c r="A63" s="193" t="s">
        <v>196</v>
      </c>
      <c r="B63" s="172">
        <v>894</v>
      </c>
      <c r="C63" s="302">
        <v>-0.29</v>
      </c>
      <c r="D63" s="172">
        <v>0</v>
      </c>
      <c r="E63" s="302">
        <v>-1</v>
      </c>
      <c r="F63" s="172">
        <v>0</v>
      </c>
      <c r="G63" s="302">
        <v>0</v>
      </c>
      <c r="H63" s="172">
        <v>894</v>
      </c>
      <c r="I63" s="303">
        <v>-0.29</v>
      </c>
      <c r="J63" s="264">
        <v>679.7</v>
      </c>
      <c r="K63" s="69">
        <v>706.05</v>
      </c>
      <c r="L63" s="135">
        <f t="shared" si="0"/>
        <v>-26.34999999999991</v>
      </c>
      <c r="M63" s="306">
        <f t="shared" si="1"/>
        <v>-3.7320303094681555</v>
      </c>
      <c r="N63" s="78">
        <f>Margins!B63</f>
        <v>400</v>
      </c>
      <c r="O63" s="25">
        <f t="shared" si="2"/>
        <v>0</v>
      </c>
      <c r="P63" s="25">
        <f t="shared" si="3"/>
        <v>0</v>
      </c>
    </row>
    <row r="64" spans="1:16" ht="13.5">
      <c r="A64" s="193" t="s">
        <v>5</v>
      </c>
      <c r="B64" s="172">
        <v>2921</v>
      </c>
      <c r="C64" s="302">
        <v>-0.38</v>
      </c>
      <c r="D64" s="172">
        <v>404</v>
      </c>
      <c r="E64" s="302">
        <v>-0.21</v>
      </c>
      <c r="F64" s="172">
        <v>69</v>
      </c>
      <c r="G64" s="302">
        <v>-0.22</v>
      </c>
      <c r="H64" s="172">
        <v>3394</v>
      </c>
      <c r="I64" s="303">
        <v>-0.37</v>
      </c>
      <c r="J64" s="264">
        <v>144.8</v>
      </c>
      <c r="K64" s="69">
        <v>144.9</v>
      </c>
      <c r="L64" s="135">
        <f t="shared" si="0"/>
        <v>-0.09999999999999432</v>
      </c>
      <c r="M64" s="306">
        <f t="shared" si="1"/>
        <v>-0.06901311249136943</v>
      </c>
      <c r="N64" s="78">
        <f>Margins!B64</f>
        <v>1595</v>
      </c>
      <c r="O64" s="25">
        <f t="shared" si="2"/>
        <v>644380</v>
      </c>
      <c r="P64" s="25">
        <f t="shared" si="3"/>
        <v>110055</v>
      </c>
    </row>
    <row r="65" spans="1:16" ht="13.5">
      <c r="A65" s="193" t="s">
        <v>198</v>
      </c>
      <c r="B65" s="172">
        <v>2038</v>
      </c>
      <c r="C65" s="302">
        <v>-0.27</v>
      </c>
      <c r="D65" s="172">
        <v>253</v>
      </c>
      <c r="E65" s="302">
        <v>-0.25</v>
      </c>
      <c r="F65" s="172">
        <v>61</v>
      </c>
      <c r="G65" s="302">
        <v>0.85</v>
      </c>
      <c r="H65" s="172">
        <v>2352</v>
      </c>
      <c r="I65" s="303">
        <v>-0.26</v>
      </c>
      <c r="J65" s="264">
        <v>194.55</v>
      </c>
      <c r="K65" s="69">
        <v>195.9</v>
      </c>
      <c r="L65" s="135">
        <f t="shared" si="0"/>
        <v>-1.3499999999999943</v>
      </c>
      <c r="M65" s="306">
        <f t="shared" si="1"/>
        <v>-0.6891271056661533</v>
      </c>
      <c r="N65" s="78">
        <f>Margins!B65</f>
        <v>1000</v>
      </c>
      <c r="O65" s="25">
        <f t="shared" si="2"/>
        <v>253000</v>
      </c>
      <c r="P65" s="25">
        <f t="shared" si="3"/>
        <v>61000</v>
      </c>
    </row>
    <row r="66" spans="1:16" ht="13.5">
      <c r="A66" s="193" t="s">
        <v>199</v>
      </c>
      <c r="B66" s="172">
        <v>1409</v>
      </c>
      <c r="C66" s="302">
        <v>-0.49</v>
      </c>
      <c r="D66" s="172">
        <v>53</v>
      </c>
      <c r="E66" s="302">
        <v>-0.39</v>
      </c>
      <c r="F66" s="172">
        <v>5</v>
      </c>
      <c r="G66" s="302">
        <v>0</v>
      </c>
      <c r="H66" s="172">
        <v>1467</v>
      </c>
      <c r="I66" s="303">
        <v>-0.49</v>
      </c>
      <c r="J66" s="264">
        <v>281.9</v>
      </c>
      <c r="K66" s="69">
        <v>288.75</v>
      </c>
      <c r="L66" s="135">
        <f t="shared" si="0"/>
        <v>-6.850000000000023</v>
      </c>
      <c r="M66" s="306">
        <f t="shared" si="1"/>
        <v>-2.3722943722943803</v>
      </c>
      <c r="N66" s="78">
        <f>Margins!B66</f>
        <v>1300</v>
      </c>
      <c r="O66" s="25">
        <f t="shared" si="2"/>
        <v>68900</v>
      </c>
      <c r="P66" s="25">
        <f t="shared" si="3"/>
        <v>6500</v>
      </c>
    </row>
    <row r="67" spans="1:16" ht="13.5">
      <c r="A67" s="193" t="s">
        <v>405</v>
      </c>
      <c r="B67" s="172">
        <v>316</v>
      </c>
      <c r="C67" s="302">
        <v>3.58</v>
      </c>
      <c r="D67" s="172">
        <v>0</v>
      </c>
      <c r="E67" s="302">
        <v>0</v>
      </c>
      <c r="F67" s="172">
        <v>0</v>
      </c>
      <c r="G67" s="302">
        <v>0</v>
      </c>
      <c r="H67" s="172">
        <v>316</v>
      </c>
      <c r="I67" s="303">
        <v>3.58</v>
      </c>
      <c r="J67" s="264">
        <v>595.2</v>
      </c>
      <c r="K67" s="264">
        <v>595.55</v>
      </c>
      <c r="L67" s="135">
        <f t="shared" si="0"/>
        <v>-0.34999999999990905</v>
      </c>
      <c r="M67" s="306">
        <f t="shared" si="1"/>
        <v>-0.05876920493659795</v>
      </c>
      <c r="N67" s="78">
        <f>Margins!B67</f>
        <v>250</v>
      </c>
      <c r="O67" s="25">
        <f t="shared" si="2"/>
        <v>0</v>
      </c>
      <c r="P67" s="25">
        <f t="shared" si="3"/>
        <v>0</v>
      </c>
    </row>
    <row r="68" spans="1:18" ht="13.5">
      <c r="A68" s="193" t="s">
        <v>43</v>
      </c>
      <c r="B68" s="172">
        <v>778</v>
      </c>
      <c r="C68" s="302">
        <v>0.24</v>
      </c>
      <c r="D68" s="172">
        <v>1</v>
      </c>
      <c r="E68" s="302">
        <v>0</v>
      </c>
      <c r="F68" s="172">
        <v>0</v>
      </c>
      <c r="G68" s="302">
        <v>0</v>
      </c>
      <c r="H68" s="172">
        <v>779</v>
      </c>
      <c r="I68" s="303">
        <v>0.24</v>
      </c>
      <c r="J68" s="264">
        <v>2279.7</v>
      </c>
      <c r="K68" s="69">
        <v>2356.2</v>
      </c>
      <c r="L68" s="135">
        <f t="shared" si="0"/>
        <v>-76.5</v>
      </c>
      <c r="M68" s="306">
        <f t="shared" si="1"/>
        <v>-3.246753246753247</v>
      </c>
      <c r="N68" s="78">
        <f>Margins!B68</f>
        <v>150</v>
      </c>
      <c r="O68" s="25">
        <f t="shared" si="2"/>
        <v>150</v>
      </c>
      <c r="P68" s="25">
        <f t="shared" si="3"/>
        <v>0</v>
      </c>
      <c r="R68" s="25"/>
    </row>
    <row r="69" spans="1:18" ht="13.5">
      <c r="A69" s="193" t="s">
        <v>200</v>
      </c>
      <c r="B69" s="172">
        <v>12475</v>
      </c>
      <c r="C69" s="302">
        <v>0.08</v>
      </c>
      <c r="D69" s="172">
        <v>613</v>
      </c>
      <c r="E69" s="302">
        <v>-0.09</v>
      </c>
      <c r="F69" s="172">
        <v>36</v>
      </c>
      <c r="G69" s="302">
        <v>-0.59</v>
      </c>
      <c r="H69" s="172">
        <v>13124</v>
      </c>
      <c r="I69" s="303">
        <v>0.07</v>
      </c>
      <c r="J69" s="264">
        <v>839.8</v>
      </c>
      <c r="K69" s="69">
        <v>843.75</v>
      </c>
      <c r="L69" s="135">
        <f aca="true" t="shared" si="4" ref="L69:L132">J69-K69</f>
        <v>-3.9500000000000455</v>
      </c>
      <c r="M69" s="306">
        <f aca="true" t="shared" si="5" ref="M69:M132">L69/K69*100</f>
        <v>-0.46814814814815353</v>
      </c>
      <c r="N69" s="78">
        <f>Margins!B69</f>
        <v>350</v>
      </c>
      <c r="O69" s="25">
        <f aca="true" t="shared" si="6" ref="O69:O132">D69*N69</f>
        <v>214550</v>
      </c>
      <c r="P69" s="25">
        <f aca="true" t="shared" si="7" ref="P69:P132">F69*N69</f>
        <v>12600</v>
      </c>
      <c r="R69" s="25"/>
    </row>
    <row r="70" spans="1:16" ht="13.5">
      <c r="A70" s="193" t="s">
        <v>141</v>
      </c>
      <c r="B70" s="172">
        <v>11793</v>
      </c>
      <c r="C70" s="302">
        <v>0.23</v>
      </c>
      <c r="D70" s="172">
        <v>1246</v>
      </c>
      <c r="E70" s="302">
        <v>0.56</v>
      </c>
      <c r="F70" s="172">
        <v>235</v>
      </c>
      <c r="G70" s="302">
        <v>0.46</v>
      </c>
      <c r="H70" s="172">
        <v>13274</v>
      </c>
      <c r="I70" s="303">
        <v>0.26</v>
      </c>
      <c r="J70" s="264">
        <v>87.95</v>
      </c>
      <c r="K70" s="69">
        <v>91.45</v>
      </c>
      <c r="L70" s="135">
        <f t="shared" si="4"/>
        <v>-3.5</v>
      </c>
      <c r="M70" s="306">
        <f t="shared" si="5"/>
        <v>-3.827227993439038</v>
      </c>
      <c r="N70" s="78">
        <f>Margins!B70</f>
        <v>2400</v>
      </c>
      <c r="O70" s="25">
        <f t="shared" si="6"/>
        <v>2990400</v>
      </c>
      <c r="P70" s="25">
        <f t="shared" si="7"/>
        <v>564000</v>
      </c>
    </row>
    <row r="71" spans="1:16" ht="13.5">
      <c r="A71" s="193" t="s">
        <v>398</v>
      </c>
      <c r="B71" s="172">
        <v>4672</v>
      </c>
      <c r="C71" s="302">
        <v>1.71</v>
      </c>
      <c r="D71" s="172">
        <v>344</v>
      </c>
      <c r="E71" s="302">
        <v>0.81</v>
      </c>
      <c r="F71" s="172">
        <v>18</v>
      </c>
      <c r="G71" s="302">
        <v>0.64</v>
      </c>
      <c r="H71" s="172">
        <v>5034</v>
      </c>
      <c r="I71" s="303">
        <v>1.61</v>
      </c>
      <c r="J71" s="264">
        <v>113.3</v>
      </c>
      <c r="K71" s="264">
        <v>112.9</v>
      </c>
      <c r="L71" s="135">
        <f t="shared" si="4"/>
        <v>0.3999999999999915</v>
      </c>
      <c r="M71" s="306">
        <f t="shared" si="5"/>
        <v>0.3542958370239074</v>
      </c>
      <c r="N71" s="78">
        <f>Margins!B71</f>
        <v>2700</v>
      </c>
      <c r="O71" s="25">
        <f t="shared" si="6"/>
        <v>928800</v>
      </c>
      <c r="P71" s="25">
        <f t="shared" si="7"/>
        <v>48600</v>
      </c>
    </row>
    <row r="72" spans="1:16" ht="13.5">
      <c r="A72" s="193" t="s">
        <v>184</v>
      </c>
      <c r="B72" s="172">
        <v>2976</v>
      </c>
      <c r="C72" s="302">
        <v>-0.12</v>
      </c>
      <c r="D72" s="172">
        <v>296</v>
      </c>
      <c r="E72" s="302">
        <v>-0.24</v>
      </c>
      <c r="F72" s="172">
        <v>28</v>
      </c>
      <c r="G72" s="302">
        <v>-0.03</v>
      </c>
      <c r="H72" s="172">
        <v>3300</v>
      </c>
      <c r="I72" s="303">
        <v>-0.13</v>
      </c>
      <c r="J72" s="264">
        <v>98.1</v>
      </c>
      <c r="K72" s="69">
        <v>101.45</v>
      </c>
      <c r="L72" s="135">
        <f t="shared" si="4"/>
        <v>-3.3500000000000085</v>
      </c>
      <c r="M72" s="306">
        <f t="shared" si="5"/>
        <v>-3.302119270576647</v>
      </c>
      <c r="N72" s="78">
        <f>Margins!B72</f>
        <v>2950</v>
      </c>
      <c r="O72" s="25">
        <f t="shared" si="6"/>
        <v>873200</v>
      </c>
      <c r="P72" s="25">
        <f t="shared" si="7"/>
        <v>82600</v>
      </c>
    </row>
    <row r="73" spans="1:16" ht="13.5">
      <c r="A73" s="193" t="s">
        <v>175</v>
      </c>
      <c r="B73" s="172">
        <v>8243</v>
      </c>
      <c r="C73" s="302">
        <v>-0.26</v>
      </c>
      <c r="D73" s="172">
        <v>513</v>
      </c>
      <c r="E73" s="302">
        <v>-0.23</v>
      </c>
      <c r="F73" s="172">
        <v>110</v>
      </c>
      <c r="G73" s="302">
        <v>-0.37</v>
      </c>
      <c r="H73" s="172">
        <v>8866</v>
      </c>
      <c r="I73" s="303">
        <v>-0.26</v>
      </c>
      <c r="J73" s="264">
        <v>47.7</v>
      </c>
      <c r="K73" s="69">
        <v>48.35</v>
      </c>
      <c r="L73" s="135">
        <f t="shared" si="4"/>
        <v>-0.6499999999999986</v>
      </c>
      <c r="M73" s="306">
        <f t="shared" si="5"/>
        <v>-1.344364012409511</v>
      </c>
      <c r="N73" s="78">
        <f>Margins!B73</f>
        <v>7875</v>
      </c>
      <c r="O73" s="25">
        <f t="shared" si="6"/>
        <v>4039875</v>
      </c>
      <c r="P73" s="25">
        <f t="shared" si="7"/>
        <v>866250</v>
      </c>
    </row>
    <row r="74" spans="1:18" ht="13.5">
      <c r="A74" s="193" t="s">
        <v>142</v>
      </c>
      <c r="B74" s="172">
        <v>348</v>
      </c>
      <c r="C74" s="302">
        <v>0.38</v>
      </c>
      <c r="D74" s="172">
        <v>6</v>
      </c>
      <c r="E74" s="302">
        <v>-0.14</v>
      </c>
      <c r="F74" s="172">
        <v>0</v>
      </c>
      <c r="G74" s="302">
        <v>0</v>
      </c>
      <c r="H74" s="172">
        <v>354</v>
      </c>
      <c r="I74" s="303">
        <v>0.37</v>
      </c>
      <c r="J74" s="264">
        <v>138.8</v>
      </c>
      <c r="K74" s="69">
        <v>141.4</v>
      </c>
      <c r="L74" s="135">
        <f t="shared" si="4"/>
        <v>-2.5999999999999943</v>
      </c>
      <c r="M74" s="306">
        <f t="shared" si="5"/>
        <v>-1.8387553041018345</v>
      </c>
      <c r="N74" s="78">
        <f>Margins!B74</f>
        <v>1750</v>
      </c>
      <c r="O74" s="25">
        <f t="shared" si="6"/>
        <v>10500</v>
      </c>
      <c r="P74" s="25">
        <f t="shared" si="7"/>
        <v>0</v>
      </c>
      <c r="R74" s="25"/>
    </row>
    <row r="75" spans="1:18" ht="13.5">
      <c r="A75" s="193" t="s">
        <v>176</v>
      </c>
      <c r="B75" s="172">
        <v>4976</v>
      </c>
      <c r="C75" s="302">
        <v>0.48</v>
      </c>
      <c r="D75" s="172">
        <v>210</v>
      </c>
      <c r="E75" s="302">
        <v>-0.15</v>
      </c>
      <c r="F75" s="172">
        <v>22</v>
      </c>
      <c r="G75" s="302">
        <v>-0.27</v>
      </c>
      <c r="H75" s="172">
        <v>5208</v>
      </c>
      <c r="I75" s="303">
        <v>0.43</v>
      </c>
      <c r="J75" s="264">
        <v>182.45</v>
      </c>
      <c r="K75" s="69">
        <v>183.8</v>
      </c>
      <c r="L75" s="135">
        <f t="shared" si="4"/>
        <v>-1.3500000000000227</v>
      </c>
      <c r="M75" s="306">
        <f t="shared" si="5"/>
        <v>-0.7344940152339623</v>
      </c>
      <c r="N75" s="78">
        <f>Margins!B75</f>
        <v>1450</v>
      </c>
      <c r="O75" s="25">
        <f t="shared" si="6"/>
        <v>304500</v>
      </c>
      <c r="P75" s="25">
        <f t="shared" si="7"/>
        <v>31900</v>
      </c>
      <c r="R75" s="25"/>
    </row>
    <row r="76" spans="1:18" ht="13.5">
      <c r="A76" s="193" t="s">
        <v>397</v>
      </c>
      <c r="B76" s="172">
        <v>323</v>
      </c>
      <c r="C76" s="302">
        <v>-0.15</v>
      </c>
      <c r="D76" s="172">
        <v>0</v>
      </c>
      <c r="E76" s="302">
        <v>0</v>
      </c>
      <c r="F76" s="172">
        <v>0</v>
      </c>
      <c r="G76" s="302">
        <v>0</v>
      </c>
      <c r="H76" s="172">
        <v>323</v>
      </c>
      <c r="I76" s="303">
        <v>-0.15</v>
      </c>
      <c r="J76" s="264">
        <v>117.05</v>
      </c>
      <c r="K76" s="69">
        <v>115.75</v>
      </c>
      <c r="L76" s="135">
        <f t="shared" si="4"/>
        <v>1.2999999999999972</v>
      </c>
      <c r="M76" s="306">
        <f t="shared" si="5"/>
        <v>1.1231101511879025</v>
      </c>
      <c r="N76" s="78">
        <f>Margins!B76</f>
        <v>2200</v>
      </c>
      <c r="O76" s="25">
        <f t="shared" si="6"/>
        <v>0</v>
      </c>
      <c r="P76" s="25">
        <f t="shared" si="7"/>
        <v>0</v>
      </c>
      <c r="R76" s="25"/>
    </row>
    <row r="77" spans="1:16" ht="13.5">
      <c r="A77" s="193" t="s">
        <v>167</v>
      </c>
      <c r="B77" s="172">
        <v>415</v>
      </c>
      <c r="C77" s="302">
        <v>-0.62</v>
      </c>
      <c r="D77" s="172">
        <v>44</v>
      </c>
      <c r="E77" s="302">
        <v>-0.56</v>
      </c>
      <c r="F77" s="172">
        <v>0</v>
      </c>
      <c r="G77" s="302">
        <v>-1</v>
      </c>
      <c r="H77" s="172">
        <v>459</v>
      </c>
      <c r="I77" s="303">
        <v>-0.62</v>
      </c>
      <c r="J77" s="264">
        <v>45.45</v>
      </c>
      <c r="K77" s="69">
        <v>46.9</v>
      </c>
      <c r="L77" s="135">
        <f t="shared" si="4"/>
        <v>-1.4499999999999957</v>
      </c>
      <c r="M77" s="306">
        <f t="shared" si="5"/>
        <v>-3.0916844349680077</v>
      </c>
      <c r="N77" s="78">
        <f>Margins!B77</f>
        <v>3850</v>
      </c>
      <c r="O77" s="25">
        <f t="shared" si="6"/>
        <v>169400</v>
      </c>
      <c r="P77" s="25">
        <f t="shared" si="7"/>
        <v>0</v>
      </c>
    </row>
    <row r="78" spans="1:16" ht="13.5">
      <c r="A78" s="193" t="s">
        <v>201</v>
      </c>
      <c r="B78" s="172">
        <v>14461</v>
      </c>
      <c r="C78" s="302">
        <v>0.46</v>
      </c>
      <c r="D78" s="172">
        <v>1339</v>
      </c>
      <c r="E78" s="302">
        <v>0.84</v>
      </c>
      <c r="F78" s="172">
        <v>344</v>
      </c>
      <c r="G78" s="302">
        <v>-0.69</v>
      </c>
      <c r="H78" s="172">
        <v>16144</v>
      </c>
      <c r="I78" s="303">
        <v>0.37</v>
      </c>
      <c r="J78" s="264">
        <v>2002.25</v>
      </c>
      <c r="K78" s="25">
        <v>2041.85</v>
      </c>
      <c r="L78" s="135">
        <f t="shared" si="4"/>
        <v>-39.59999999999991</v>
      </c>
      <c r="M78" s="306">
        <f t="shared" si="5"/>
        <v>-1.9394176849425724</v>
      </c>
      <c r="N78" s="78">
        <f>Margins!B78</f>
        <v>100</v>
      </c>
      <c r="O78" s="25">
        <f t="shared" si="6"/>
        <v>133900</v>
      </c>
      <c r="P78" s="25">
        <f t="shared" si="7"/>
        <v>34400</v>
      </c>
    </row>
    <row r="79" spans="1:16" ht="13.5">
      <c r="A79" s="193" t="s">
        <v>143</v>
      </c>
      <c r="B79" s="172">
        <v>136</v>
      </c>
      <c r="C79" s="302">
        <v>0.58</v>
      </c>
      <c r="D79" s="172">
        <v>0</v>
      </c>
      <c r="E79" s="302">
        <v>0</v>
      </c>
      <c r="F79" s="172">
        <v>0</v>
      </c>
      <c r="G79" s="302">
        <v>0</v>
      </c>
      <c r="H79" s="172">
        <v>136</v>
      </c>
      <c r="I79" s="303">
        <v>0.58</v>
      </c>
      <c r="J79" s="264">
        <v>110.85</v>
      </c>
      <c r="K79" s="69">
        <v>112.55</v>
      </c>
      <c r="L79" s="135">
        <f t="shared" si="4"/>
        <v>-1.7000000000000028</v>
      </c>
      <c r="M79" s="306">
        <f t="shared" si="5"/>
        <v>-1.510439804531322</v>
      </c>
      <c r="N79" s="78">
        <f>Margins!B79</f>
        <v>2950</v>
      </c>
      <c r="O79" s="25">
        <f t="shared" si="6"/>
        <v>0</v>
      </c>
      <c r="P79" s="25">
        <f t="shared" si="7"/>
        <v>0</v>
      </c>
    </row>
    <row r="80" spans="1:16" ht="13.5">
      <c r="A80" s="193" t="s">
        <v>90</v>
      </c>
      <c r="B80" s="172">
        <v>862</v>
      </c>
      <c r="C80" s="302">
        <v>-0.52</v>
      </c>
      <c r="D80" s="172">
        <v>2</v>
      </c>
      <c r="E80" s="302">
        <v>0</v>
      </c>
      <c r="F80" s="172">
        <v>0</v>
      </c>
      <c r="G80" s="302">
        <v>0</v>
      </c>
      <c r="H80" s="172">
        <v>864</v>
      </c>
      <c r="I80" s="303">
        <v>-0.52</v>
      </c>
      <c r="J80" s="264">
        <v>455.1</v>
      </c>
      <c r="K80" s="69">
        <v>460.7</v>
      </c>
      <c r="L80" s="135">
        <f t="shared" si="4"/>
        <v>-5.599999999999966</v>
      </c>
      <c r="M80" s="306">
        <f t="shared" si="5"/>
        <v>-1.2155415671803704</v>
      </c>
      <c r="N80" s="78">
        <f>Margins!B80</f>
        <v>600</v>
      </c>
      <c r="O80" s="25">
        <f t="shared" si="6"/>
        <v>1200</v>
      </c>
      <c r="P80" s="25">
        <f t="shared" si="7"/>
        <v>0</v>
      </c>
    </row>
    <row r="81" spans="1:18" ht="13.5">
      <c r="A81" s="193" t="s">
        <v>35</v>
      </c>
      <c r="B81" s="172">
        <v>646</v>
      </c>
      <c r="C81" s="302">
        <v>0.8</v>
      </c>
      <c r="D81" s="172">
        <v>5</v>
      </c>
      <c r="E81" s="302">
        <v>0</v>
      </c>
      <c r="F81" s="172">
        <v>0</v>
      </c>
      <c r="G81" s="302">
        <v>0</v>
      </c>
      <c r="H81" s="172">
        <v>651</v>
      </c>
      <c r="I81" s="303">
        <v>0.81</v>
      </c>
      <c r="J81" s="264">
        <v>316.9</v>
      </c>
      <c r="K81" s="69">
        <v>318.15</v>
      </c>
      <c r="L81" s="135">
        <f t="shared" si="4"/>
        <v>-1.25</v>
      </c>
      <c r="M81" s="306">
        <f t="shared" si="5"/>
        <v>-0.3928964325003929</v>
      </c>
      <c r="N81" s="78">
        <f>Margins!B81</f>
        <v>1100</v>
      </c>
      <c r="O81" s="25">
        <f t="shared" si="6"/>
        <v>5500</v>
      </c>
      <c r="P81" s="25">
        <f t="shared" si="7"/>
        <v>0</v>
      </c>
      <c r="R81" s="25"/>
    </row>
    <row r="82" spans="1:16" ht="13.5">
      <c r="A82" s="193" t="s">
        <v>6</v>
      </c>
      <c r="B82" s="172">
        <v>1338</v>
      </c>
      <c r="C82" s="302">
        <v>0.22</v>
      </c>
      <c r="D82" s="172">
        <v>63</v>
      </c>
      <c r="E82" s="302">
        <v>-0.1</v>
      </c>
      <c r="F82" s="172">
        <v>4</v>
      </c>
      <c r="G82" s="302">
        <v>3</v>
      </c>
      <c r="H82" s="172">
        <v>1405</v>
      </c>
      <c r="I82" s="303">
        <v>0.2</v>
      </c>
      <c r="J82" s="264">
        <v>160</v>
      </c>
      <c r="K82" s="69">
        <v>161</v>
      </c>
      <c r="L82" s="135">
        <f t="shared" si="4"/>
        <v>-1</v>
      </c>
      <c r="M82" s="306">
        <f t="shared" si="5"/>
        <v>-0.6211180124223602</v>
      </c>
      <c r="N82" s="78">
        <f>Margins!B82</f>
        <v>2250</v>
      </c>
      <c r="O82" s="25">
        <f t="shared" si="6"/>
        <v>141750</v>
      </c>
      <c r="P82" s="25">
        <f t="shared" si="7"/>
        <v>9000</v>
      </c>
    </row>
    <row r="83" spans="1:16" ht="13.5">
      <c r="A83" s="193" t="s">
        <v>177</v>
      </c>
      <c r="B83" s="172">
        <v>13615</v>
      </c>
      <c r="C83" s="302">
        <v>0.52</v>
      </c>
      <c r="D83" s="172">
        <v>261</v>
      </c>
      <c r="E83" s="302">
        <v>1.21</v>
      </c>
      <c r="F83" s="172">
        <v>15</v>
      </c>
      <c r="G83" s="302">
        <v>2.75</v>
      </c>
      <c r="H83" s="172">
        <v>13891</v>
      </c>
      <c r="I83" s="303">
        <v>0.53</v>
      </c>
      <c r="J83" s="264">
        <v>292.45</v>
      </c>
      <c r="K83" s="69">
        <v>311.75</v>
      </c>
      <c r="L83" s="135">
        <f t="shared" si="4"/>
        <v>-19.30000000000001</v>
      </c>
      <c r="M83" s="306">
        <f t="shared" si="5"/>
        <v>-6.190858059342426</v>
      </c>
      <c r="N83" s="78">
        <f>Margins!B83</f>
        <v>500</v>
      </c>
      <c r="O83" s="25">
        <f t="shared" si="6"/>
        <v>130500</v>
      </c>
      <c r="P83" s="25">
        <f t="shared" si="7"/>
        <v>7500</v>
      </c>
    </row>
    <row r="84" spans="1:18" ht="13.5">
      <c r="A84" s="193" t="s">
        <v>168</v>
      </c>
      <c r="B84" s="172">
        <v>336</v>
      </c>
      <c r="C84" s="302">
        <v>-0.47</v>
      </c>
      <c r="D84" s="172">
        <v>0</v>
      </c>
      <c r="E84" s="302">
        <v>0</v>
      </c>
      <c r="F84" s="172">
        <v>0</v>
      </c>
      <c r="G84" s="302">
        <v>0</v>
      </c>
      <c r="H84" s="172">
        <v>336</v>
      </c>
      <c r="I84" s="303">
        <v>-0.47</v>
      </c>
      <c r="J84" s="264">
        <v>677.1</v>
      </c>
      <c r="K84" s="69">
        <v>697.3</v>
      </c>
      <c r="L84" s="135">
        <f t="shared" si="4"/>
        <v>-20.199999999999932</v>
      </c>
      <c r="M84" s="306">
        <f t="shared" si="5"/>
        <v>-2.8968879965581436</v>
      </c>
      <c r="N84" s="78">
        <f>Margins!B84</f>
        <v>300</v>
      </c>
      <c r="O84" s="25">
        <f t="shared" si="6"/>
        <v>0</v>
      </c>
      <c r="P84" s="25">
        <f t="shared" si="7"/>
        <v>0</v>
      </c>
      <c r="R84" s="25"/>
    </row>
    <row r="85" spans="1:16" ht="13.5">
      <c r="A85" s="193" t="s">
        <v>132</v>
      </c>
      <c r="B85" s="172">
        <v>1676</v>
      </c>
      <c r="C85" s="302">
        <v>-0.31</v>
      </c>
      <c r="D85" s="172">
        <v>2</v>
      </c>
      <c r="E85" s="302">
        <v>1</v>
      </c>
      <c r="F85" s="172">
        <v>0</v>
      </c>
      <c r="G85" s="302">
        <v>0</v>
      </c>
      <c r="H85" s="172">
        <v>1678</v>
      </c>
      <c r="I85" s="303">
        <v>-0.31</v>
      </c>
      <c r="J85" s="264">
        <v>715.9</v>
      </c>
      <c r="K85" s="69">
        <v>723.55</v>
      </c>
      <c r="L85" s="135">
        <f t="shared" si="4"/>
        <v>-7.649999999999977</v>
      </c>
      <c r="M85" s="306">
        <f t="shared" si="5"/>
        <v>-1.0572869877686377</v>
      </c>
      <c r="N85" s="78">
        <f>Margins!B85</f>
        <v>400</v>
      </c>
      <c r="O85" s="25">
        <f t="shared" si="6"/>
        <v>800</v>
      </c>
      <c r="P85" s="25">
        <f t="shared" si="7"/>
        <v>0</v>
      </c>
    </row>
    <row r="86" spans="1:16" ht="13.5">
      <c r="A86" s="193" t="s">
        <v>144</v>
      </c>
      <c r="B86" s="172">
        <v>383</v>
      </c>
      <c r="C86" s="302">
        <v>-0.04</v>
      </c>
      <c r="D86" s="172">
        <v>0</v>
      </c>
      <c r="E86" s="302">
        <v>0</v>
      </c>
      <c r="F86" s="172">
        <v>0</v>
      </c>
      <c r="G86" s="302">
        <v>0</v>
      </c>
      <c r="H86" s="172">
        <v>383</v>
      </c>
      <c r="I86" s="303">
        <v>-0.04</v>
      </c>
      <c r="J86" s="264">
        <v>2897.2</v>
      </c>
      <c r="K86" s="69">
        <v>2884.4</v>
      </c>
      <c r="L86" s="135">
        <f t="shared" si="4"/>
        <v>12.799999999999727</v>
      </c>
      <c r="M86" s="306">
        <f t="shared" si="5"/>
        <v>0.4437664678962601</v>
      </c>
      <c r="N86" s="78">
        <f>Margins!B86</f>
        <v>125</v>
      </c>
      <c r="O86" s="25">
        <f t="shared" si="6"/>
        <v>0</v>
      </c>
      <c r="P86" s="25">
        <f t="shared" si="7"/>
        <v>0</v>
      </c>
    </row>
    <row r="87" spans="1:18" ht="13.5">
      <c r="A87" s="193" t="s">
        <v>291</v>
      </c>
      <c r="B87" s="172">
        <v>1156</v>
      </c>
      <c r="C87" s="302">
        <v>-0.34</v>
      </c>
      <c r="D87" s="172">
        <v>0</v>
      </c>
      <c r="E87" s="302">
        <v>0</v>
      </c>
      <c r="F87" s="172">
        <v>0</v>
      </c>
      <c r="G87" s="302">
        <v>0</v>
      </c>
      <c r="H87" s="172">
        <v>1156</v>
      </c>
      <c r="I87" s="303">
        <v>-0.34</v>
      </c>
      <c r="J87" s="264">
        <v>605.3</v>
      </c>
      <c r="K87" s="69">
        <v>614.15</v>
      </c>
      <c r="L87" s="135">
        <f t="shared" si="4"/>
        <v>-8.850000000000023</v>
      </c>
      <c r="M87" s="306">
        <f t="shared" si="5"/>
        <v>-1.4410160384270982</v>
      </c>
      <c r="N87" s="78">
        <f>Margins!B87</f>
        <v>300</v>
      </c>
      <c r="O87" s="25">
        <f t="shared" si="6"/>
        <v>0</v>
      </c>
      <c r="P87" s="25">
        <f t="shared" si="7"/>
        <v>0</v>
      </c>
      <c r="R87" s="25"/>
    </row>
    <row r="88" spans="1:16" ht="13.5">
      <c r="A88" s="193" t="s">
        <v>133</v>
      </c>
      <c r="B88" s="172">
        <v>374</v>
      </c>
      <c r="C88" s="302">
        <v>-0.24</v>
      </c>
      <c r="D88" s="172">
        <v>89</v>
      </c>
      <c r="E88" s="302">
        <v>0.05</v>
      </c>
      <c r="F88" s="172">
        <v>6</v>
      </c>
      <c r="G88" s="302">
        <v>1</v>
      </c>
      <c r="H88" s="172">
        <v>469</v>
      </c>
      <c r="I88" s="303">
        <v>-0.2</v>
      </c>
      <c r="J88" s="264">
        <v>32.25</v>
      </c>
      <c r="K88" s="69">
        <v>33.35</v>
      </c>
      <c r="L88" s="135">
        <f t="shared" si="4"/>
        <v>-1.1000000000000014</v>
      </c>
      <c r="M88" s="306">
        <f t="shared" si="5"/>
        <v>-3.2983508245877107</v>
      </c>
      <c r="N88" s="78">
        <f>Margins!B88</f>
        <v>6250</v>
      </c>
      <c r="O88" s="25">
        <f t="shared" si="6"/>
        <v>556250</v>
      </c>
      <c r="P88" s="25">
        <f t="shared" si="7"/>
        <v>37500</v>
      </c>
    </row>
    <row r="89" spans="1:18" ht="13.5">
      <c r="A89" s="193" t="s">
        <v>169</v>
      </c>
      <c r="B89" s="172">
        <v>926</v>
      </c>
      <c r="C89" s="302">
        <v>-0.2</v>
      </c>
      <c r="D89" s="172">
        <v>11</v>
      </c>
      <c r="E89" s="302">
        <v>1.2</v>
      </c>
      <c r="F89" s="172">
        <v>1</v>
      </c>
      <c r="G89" s="302">
        <v>0</v>
      </c>
      <c r="H89" s="172">
        <v>938</v>
      </c>
      <c r="I89" s="303">
        <v>-0.19</v>
      </c>
      <c r="J89" s="264">
        <v>152.35</v>
      </c>
      <c r="K89" s="69">
        <v>157</v>
      </c>
      <c r="L89" s="135">
        <f t="shared" si="4"/>
        <v>-4.650000000000006</v>
      </c>
      <c r="M89" s="306">
        <f t="shared" si="5"/>
        <v>-2.9617834394904494</v>
      </c>
      <c r="N89" s="78">
        <f>Margins!B89</f>
        <v>2000</v>
      </c>
      <c r="O89" s="25">
        <f t="shared" si="6"/>
        <v>22000</v>
      </c>
      <c r="P89" s="25">
        <f t="shared" si="7"/>
        <v>2000</v>
      </c>
      <c r="R89" s="25"/>
    </row>
    <row r="90" spans="1:16" ht="13.5">
      <c r="A90" s="193" t="s">
        <v>292</v>
      </c>
      <c r="B90" s="172">
        <v>1976</v>
      </c>
      <c r="C90" s="302">
        <v>0.17</v>
      </c>
      <c r="D90" s="172">
        <v>3</v>
      </c>
      <c r="E90" s="302">
        <v>0</v>
      </c>
      <c r="F90" s="172">
        <v>0</v>
      </c>
      <c r="G90" s="302">
        <v>0</v>
      </c>
      <c r="H90" s="172">
        <v>1979</v>
      </c>
      <c r="I90" s="303">
        <v>0.18</v>
      </c>
      <c r="J90" s="264">
        <v>586.65</v>
      </c>
      <c r="K90" s="69">
        <v>598.85</v>
      </c>
      <c r="L90" s="135">
        <f t="shared" si="4"/>
        <v>-12.200000000000045</v>
      </c>
      <c r="M90" s="306">
        <f t="shared" si="5"/>
        <v>-2.037238039575861</v>
      </c>
      <c r="N90" s="78">
        <f>Margins!B90</f>
        <v>550</v>
      </c>
      <c r="O90" s="25">
        <f t="shared" si="6"/>
        <v>1650</v>
      </c>
      <c r="P90" s="25">
        <f t="shared" si="7"/>
        <v>0</v>
      </c>
    </row>
    <row r="91" spans="1:16" ht="13.5">
      <c r="A91" s="193" t="s">
        <v>293</v>
      </c>
      <c r="B91" s="172">
        <v>2672</v>
      </c>
      <c r="C91" s="302">
        <v>-0.2</v>
      </c>
      <c r="D91" s="172">
        <v>0</v>
      </c>
      <c r="E91" s="302">
        <v>-1</v>
      </c>
      <c r="F91" s="172">
        <v>0</v>
      </c>
      <c r="G91" s="302">
        <v>0</v>
      </c>
      <c r="H91" s="172">
        <v>2672</v>
      </c>
      <c r="I91" s="303">
        <v>-0.2</v>
      </c>
      <c r="J91" s="264">
        <v>541.35</v>
      </c>
      <c r="K91" s="69">
        <v>547.3</v>
      </c>
      <c r="L91" s="135">
        <f t="shared" si="4"/>
        <v>-5.949999999999932</v>
      </c>
      <c r="M91" s="306">
        <f t="shared" si="5"/>
        <v>-1.0871551251598635</v>
      </c>
      <c r="N91" s="78">
        <f>Margins!B91</f>
        <v>550</v>
      </c>
      <c r="O91" s="25">
        <f t="shared" si="6"/>
        <v>0</v>
      </c>
      <c r="P91" s="25">
        <f t="shared" si="7"/>
        <v>0</v>
      </c>
    </row>
    <row r="92" spans="1:16" ht="13.5">
      <c r="A92" s="193" t="s">
        <v>178</v>
      </c>
      <c r="B92" s="172">
        <v>1263</v>
      </c>
      <c r="C92" s="302">
        <v>2.66</v>
      </c>
      <c r="D92" s="172">
        <v>12</v>
      </c>
      <c r="E92" s="302">
        <v>2</v>
      </c>
      <c r="F92" s="172">
        <v>0</v>
      </c>
      <c r="G92" s="302">
        <v>0</v>
      </c>
      <c r="H92" s="172">
        <v>1275</v>
      </c>
      <c r="I92" s="303">
        <v>2.65</v>
      </c>
      <c r="J92" s="264">
        <v>170.9</v>
      </c>
      <c r="K92" s="69">
        <v>170.45</v>
      </c>
      <c r="L92" s="135">
        <f t="shared" si="4"/>
        <v>0.45000000000001705</v>
      </c>
      <c r="M92" s="306">
        <f t="shared" si="5"/>
        <v>0.26400704018774834</v>
      </c>
      <c r="N92" s="78">
        <f>Margins!B92</f>
        <v>1250</v>
      </c>
      <c r="O92" s="25">
        <f t="shared" si="6"/>
        <v>15000</v>
      </c>
      <c r="P92" s="25">
        <f t="shared" si="7"/>
        <v>0</v>
      </c>
    </row>
    <row r="93" spans="1:16" ht="13.5">
      <c r="A93" s="193" t="s">
        <v>145</v>
      </c>
      <c r="B93" s="172">
        <v>200</v>
      </c>
      <c r="C93" s="302">
        <v>-0.31</v>
      </c>
      <c r="D93" s="172">
        <v>13</v>
      </c>
      <c r="E93" s="302">
        <v>1.6</v>
      </c>
      <c r="F93" s="172">
        <v>0</v>
      </c>
      <c r="G93" s="302">
        <v>0</v>
      </c>
      <c r="H93" s="172">
        <v>213</v>
      </c>
      <c r="I93" s="303">
        <v>-0.28</v>
      </c>
      <c r="J93" s="264">
        <v>152.2</v>
      </c>
      <c r="K93" s="69">
        <v>153.8</v>
      </c>
      <c r="L93" s="135">
        <f t="shared" si="4"/>
        <v>-1.6000000000000227</v>
      </c>
      <c r="M93" s="306">
        <f t="shared" si="5"/>
        <v>-1.0403120936281032</v>
      </c>
      <c r="N93" s="78">
        <f>Margins!B93</f>
        <v>1700</v>
      </c>
      <c r="O93" s="25">
        <f t="shared" si="6"/>
        <v>22100</v>
      </c>
      <c r="P93" s="25">
        <f t="shared" si="7"/>
        <v>0</v>
      </c>
    </row>
    <row r="94" spans="1:18" ht="13.5">
      <c r="A94" s="193" t="s">
        <v>272</v>
      </c>
      <c r="B94" s="172">
        <v>1086</v>
      </c>
      <c r="C94" s="302">
        <v>-0.42</v>
      </c>
      <c r="D94" s="172">
        <v>11</v>
      </c>
      <c r="E94" s="302">
        <v>-0.15</v>
      </c>
      <c r="F94" s="172">
        <v>0</v>
      </c>
      <c r="G94" s="302">
        <v>-1</v>
      </c>
      <c r="H94" s="172">
        <v>1097</v>
      </c>
      <c r="I94" s="303">
        <v>-0.42</v>
      </c>
      <c r="J94" s="264">
        <v>162.9</v>
      </c>
      <c r="K94" s="69">
        <v>166.75</v>
      </c>
      <c r="L94" s="135">
        <f t="shared" si="4"/>
        <v>-3.8499999999999943</v>
      </c>
      <c r="M94" s="306">
        <f t="shared" si="5"/>
        <v>-2.308845577211391</v>
      </c>
      <c r="N94" s="78">
        <f>Margins!B94</f>
        <v>850</v>
      </c>
      <c r="O94" s="25">
        <f t="shared" si="6"/>
        <v>9350</v>
      </c>
      <c r="P94" s="25">
        <f t="shared" si="7"/>
        <v>0</v>
      </c>
      <c r="R94" s="25"/>
    </row>
    <row r="95" spans="1:16" ht="13.5">
      <c r="A95" s="193" t="s">
        <v>210</v>
      </c>
      <c r="B95" s="172">
        <v>2234</v>
      </c>
      <c r="C95" s="302">
        <v>-0.07</v>
      </c>
      <c r="D95" s="172">
        <v>5</v>
      </c>
      <c r="E95" s="302">
        <v>-0.44</v>
      </c>
      <c r="F95" s="172">
        <v>1</v>
      </c>
      <c r="G95" s="302">
        <v>0</v>
      </c>
      <c r="H95" s="172">
        <v>2240</v>
      </c>
      <c r="I95" s="303">
        <v>-0.07</v>
      </c>
      <c r="J95" s="264">
        <v>1699.5</v>
      </c>
      <c r="K95" s="69">
        <v>1697.55</v>
      </c>
      <c r="L95" s="135">
        <f t="shared" si="4"/>
        <v>1.9500000000000455</v>
      </c>
      <c r="M95" s="306">
        <f t="shared" si="5"/>
        <v>0.11487143235840155</v>
      </c>
      <c r="N95" s="78">
        <f>Margins!B95</f>
        <v>200</v>
      </c>
      <c r="O95" s="25">
        <f t="shared" si="6"/>
        <v>1000</v>
      </c>
      <c r="P95" s="25">
        <f t="shared" si="7"/>
        <v>200</v>
      </c>
    </row>
    <row r="96" spans="1:16" ht="13.5">
      <c r="A96" s="193" t="s">
        <v>294</v>
      </c>
      <c r="B96" s="172">
        <v>2093</v>
      </c>
      <c r="C96" s="302">
        <v>-0.14</v>
      </c>
      <c r="D96" s="172">
        <v>0</v>
      </c>
      <c r="E96" s="302">
        <v>0</v>
      </c>
      <c r="F96" s="172">
        <v>0</v>
      </c>
      <c r="G96" s="302">
        <v>0</v>
      </c>
      <c r="H96" s="172">
        <v>2093</v>
      </c>
      <c r="I96" s="303">
        <v>-0.14</v>
      </c>
      <c r="J96" s="264">
        <v>722.55</v>
      </c>
      <c r="K96" s="264">
        <v>726.65</v>
      </c>
      <c r="L96" s="135">
        <f t="shared" si="4"/>
        <v>-4.100000000000023</v>
      </c>
      <c r="M96" s="306">
        <f t="shared" si="5"/>
        <v>-0.5642331246129529</v>
      </c>
      <c r="N96" s="78">
        <f>Margins!B96</f>
        <v>350</v>
      </c>
      <c r="O96" s="25">
        <f t="shared" si="6"/>
        <v>0</v>
      </c>
      <c r="P96" s="25">
        <f t="shared" si="7"/>
        <v>0</v>
      </c>
    </row>
    <row r="97" spans="1:16" ht="13.5">
      <c r="A97" s="193" t="s">
        <v>7</v>
      </c>
      <c r="B97" s="172">
        <v>2610</v>
      </c>
      <c r="C97" s="302">
        <v>0.07</v>
      </c>
      <c r="D97" s="172">
        <v>6</v>
      </c>
      <c r="E97" s="302">
        <v>-0.54</v>
      </c>
      <c r="F97" s="172">
        <v>1</v>
      </c>
      <c r="G97" s="302">
        <v>0</v>
      </c>
      <c r="H97" s="172">
        <v>2617</v>
      </c>
      <c r="I97" s="303">
        <v>0.07</v>
      </c>
      <c r="J97" s="264">
        <v>759.6</v>
      </c>
      <c r="K97" s="69">
        <v>775.75</v>
      </c>
      <c r="L97" s="135">
        <f t="shared" si="4"/>
        <v>-16.149999999999977</v>
      </c>
      <c r="M97" s="306">
        <f t="shared" si="5"/>
        <v>-2.0818562681276154</v>
      </c>
      <c r="N97" s="78">
        <f>Margins!B97</f>
        <v>312</v>
      </c>
      <c r="O97" s="25">
        <f t="shared" si="6"/>
        <v>1872</v>
      </c>
      <c r="P97" s="25">
        <f t="shared" si="7"/>
        <v>312</v>
      </c>
    </row>
    <row r="98" spans="1:16" ht="13.5">
      <c r="A98" s="193" t="s">
        <v>170</v>
      </c>
      <c r="B98" s="172">
        <v>989</v>
      </c>
      <c r="C98" s="302">
        <v>-0.78</v>
      </c>
      <c r="D98" s="172">
        <v>2</v>
      </c>
      <c r="E98" s="302">
        <v>0</v>
      </c>
      <c r="F98" s="172">
        <v>0</v>
      </c>
      <c r="G98" s="302">
        <v>0</v>
      </c>
      <c r="H98" s="172">
        <v>991</v>
      </c>
      <c r="I98" s="303">
        <v>-0.78</v>
      </c>
      <c r="J98" s="264">
        <v>579.3</v>
      </c>
      <c r="K98" s="69">
        <v>576.1</v>
      </c>
      <c r="L98" s="135">
        <f t="shared" si="4"/>
        <v>3.199999999999932</v>
      </c>
      <c r="M98" s="306">
        <f t="shared" si="5"/>
        <v>0.555459121680252</v>
      </c>
      <c r="N98" s="78">
        <f>Margins!B98</f>
        <v>600</v>
      </c>
      <c r="O98" s="25">
        <f t="shared" si="6"/>
        <v>1200</v>
      </c>
      <c r="P98" s="25">
        <f t="shared" si="7"/>
        <v>0</v>
      </c>
    </row>
    <row r="99" spans="1:16" ht="13.5">
      <c r="A99" s="193" t="s">
        <v>223</v>
      </c>
      <c r="B99" s="172">
        <v>1971</v>
      </c>
      <c r="C99" s="302">
        <v>-0.24</v>
      </c>
      <c r="D99" s="172">
        <v>18</v>
      </c>
      <c r="E99" s="302">
        <v>0.06</v>
      </c>
      <c r="F99" s="172">
        <v>1</v>
      </c>
      <c r="G99" s="302">
        <v>0</v>
      </c>
      <c r="H99" s="172">
        <v>1990</v>
      </c>
      <c r="I99" s="303">
        <v>-0.24</v>
      </c>
      <c r="J99" s="264">
        <v>800.75</v>
      </c>
      <c r="K99" s="69">
        <v>804.95</v>
      </c>
      <c r="L99" s="135">
        <f t="shared" si="4"/>
        <v>-4.2000000000000455</v>
      </c>
      <c r="M99" s="306">
        <f t="shared" si="5"/>
        <v>-0.5217715386048879</v>
      </c>
      <c r="N99" s="78">
        <f>Margins!B99</f>
        <v>400</v>
      </c>
      <c r="O99" s="25">
        <f t="shared" si="6"/>
        <v>7200</v>
      </c>
      <c r="P99" s="25">
        <f t="shared" si="7"/>
        <v>400</v>
      </c>
    </row>
    <row r="100" spans="1:16" ht="13.5">
      <c r="A100" s="193" t="s">
        <v>207</v>
      </c>
      <c r="B100" s="172">
        <v>220</v>
      </c>
      <c r="C100" s="302">
        <v>0.15</v>
      </c>
      <c r="D100" s="172">
        <v>3</v>
      </c>
      <c r="E100" s="302">
        <v>-0.67</v>
      </c>
      <c r="F100" s="172">
        <v>0</v>
      </c>
      <c r="G100" s="302">
        <v>0</v>
      </c>
      <c r="H100" s="172">
        <v>223</v>
      </c>
      <c r="I100" s="303">
        <v>0.11</v>
      </c>
      <c r="J100" s="264">
        <v>190.85</v>
      </c>
      <c r="K100" s="69">
        <v>189.25</v>
      </c>
      <c r="L100" s="135">
        <f t="shared" si="4"/>
        <v>1.5999999999999943</v>
      </c>
      <c r="M100" s="306">
        <f t="shared" si="5"/>
        <v>0.845442536327606</v>
      </c>
      <c r="N100" s="78">
        <f>Margins!B100</f>
        <v>1250</v>
      </c>
      <c r="O100" s="25">
        <f t="shared" si="6"/>
        <v>3750</v>
      </c>
      <c r="P100" s="25">
        <f t="shared" si="7"/>
        <v>0</v>
      </c>
    </row>
    <row r="101" spans="1:16" ht="13.5">
      <c r="A101" s="193" t="s">
        <v>295</v>
      </c>
      <c r="B101" s="172">
        <v>420</v>
      </c>
      <c r="C101" s="302">
        <v>-0.7</v>
      </c>
      <c r="D101" s="172">
        <v>0</v>
      </c>
      <c r="E101" s="302">
        <v>-1</v>
      </c>
      <c r="F101" s="172">
        <v>0</v>
      </c>
      <c r="G101" s="302">
        <v>0</v>
      </c>
      <c r="H101" s="172">
        <v>420</v>
      </c>
      <c r="I101" s="303">
        <v>-0.7</v>
      </c>
      <c r="J101" s="264">
        <v>868.05</v>
      </c>
      <c r="K101" s="69">
        <v>869.05</v>
      </c>
      <c r="L101" s="135">
        <f t="shared" si="4"/>
        <v>-1</v>
      </c>
      <c r="M101" s="306">
        <f t="shared" si="5"/>
        <v>-0.11506817789540304</v>
      </c>
      <c r="N101" s="78">
        <f>Margins!B101</f>
        <v>250</v>
      </c>
      <c r="O101" s="25">
        <f t="shared" si="6"/>
        <v>0</v>
      </c>
      <c r="P101" s="25">
        <f t="shared" si="7"/>
        <v>0</v>
      </c>
    </row>
    <row r="102" spans="1:16" ht="13.5">
      <c r="A102" s="193" t="s">
        <v>277</v>
      </c>
      <c r="B102" s="172">
        <v>3469</v>
      </c>
      <c r="C102" s="302">
        <v>-0.19</v>
      </c>
      <c r="D102" s="172">
        <v>3</v>
      </c>
      <c r="E102" s="302">
        <v>-0.67</v>
      </c>
      <c r="F102" s="172">
        <v>0</v>
      </c>
      <c r="G102" s="302">
        <v>0</v>
      </c>
      <c r="H102" s="172">
        <v>3472</v>
      </c>
      <c r="I102" s="303">
        <v>-0.19</v>
      </c>
      <c r="J102" s="264">
        <v>313.65</v>
      </c>
      <c r="K102" s="69">
        <v>326.1</v>
      </c>
      <c r="L102" s="135">
        <f t="shared" si="4"/>
        <v>-12.450000000000045</v>
      </c>
      <c r="M102" s="306">
        <f t="shared" si="5"/>
        <v>-3.8178472861085693</v>
      </c>
      <c r="N102" s="78">
        <f>Margins!B102</f>
        <v>800</v>
      </c>
      <c r="O102" s="25">
        <f t="shared" si="6"/>
        <v>2400</v>
      </c>
      <c r="P102" s="25">
        <f t="shared" si="7"/>
        <v>0</v>
      </c>
    </row>
    <row r="103" spans="1:16" ht="13.5">
      <c r="A103" s="193" t="s">
        <v>146</v>
      </c>
      <c r="B103" s="172">
        <v>697</v>
      </c>
      <c r="C103" s="302">
        <v>1.53</v>
      </c>
      <c r="D103" s="172">
        <v>122</v>
      </c>
      <c r="E103" s="302">
        <v>1.9</v>
      </c>
      <c r="F103" s="172">
        <v>1</v>
      </c>
      <c r="G103" s="302">
        <v>0</v>
      </c>
      <c r="H103" s="172">
        <v>820</v>
      </c>
      <c r="I103" s="303">
        <v>1.57</v>
      </c>
      <c r="J103" s="264">
        <v>40.95</v>
      </c>
      <c r="K103" s="69">
        <v>40.5</v>
      </c>
      <c r="L103" s="135">
        <f t="shared" si="4"/>
        <v>0.45000000000000284</v>
      </c>
      <c r="M103" s="306">
        <f t="shared" si="5"/>
        <v>1.111111111111118</v>
      </c>
      <c r="N103" s="78">
        <f>Margins!B103</f>
        <v>8900</v>
      </c>
      <c r="O103" s="25">
        <f t="shared" si="6"/>
        <v>1085800</v>
      </c>
      <c r="P103" s="25">
        <f t="shared" si="7"/>
        <v>8900</v>
      </c>
    </row>
    <row r="104" spans="1:16" ht="13.5">
      <c r="A104" s="193" t="s">
        <v>8</v>
      </c>
      <c r="B104" s="172">
        <v>5708</v>
      </c>
      <c r="C104" s="302">
        <v>0.6</v>
      </c>
      <c r="D104" s="172">
        <v>736</v>
      </c>
      <c r="E104" s="302">
        <v>1.26</v>
      </c>
      <c r="F104" s="172">
        <v>91</v>
      </c>
      <c r="G104" s="302">
        <v>2.14</v>
      </c>
      <c r="H104" s="172">
        <v>6535</v>
      </c>
      <c r="I104" s="303">
        <v>0.67</v>
      </c>
      <c r="J104" s="264">
        <v>148.45</v>
      </c>
      <c r="K104" s="69">
        <v>152.2</v>
      </c>
      <c r="L104" s="135">
        <f t="shared" si="4"/>
        <v>-3.75</v>
      </c>
      <c r="M104" s="306">
        <f t="shared" si="5"/>
        <v>-2.4638633377135353</v>
      </c>
      <c r="N104" s="78">
        <f>Margins!B104</f>
        <v>1600</v>
      </c>
      <c r="O104" s="25">
        <f t="shared" si="6"/>
        <v>1177600</v>
      </c>
      <c r="P104" s="25">
        <f t="shared" si="7"/>
        <v>145600</v>
      </c>
    </row>
    <row r="105" spans="1:16" ht="13.5">
      <c r="A105" s="193" t="s">
        <v>296</v>
      </c>
      <c r="B105" s="172">
        <v>518</v>
      </c>
      <c r="C105" s="302">
        <v>-0.15</v>
      </c>
      <c r="D105" s="172">
        <v>1</v>
      </c>
      <c r="E105" s="302">
        <v>-0.83</v>
      </c>
      <c r="F105" s="172">
        <v>0</v>
      </c>
      <c r="G105" s="302">
        <v>0</v>
      </c>
      <c r="H105" s="172">
        <v>519</v>
      </c>
      <c r="I105" s="303">
        <v>-0.16</v>
      </c>
      <c r="J105" s="264">
        <v>165.3</v>
      </c>
      <c r="K105" s="69">
        <v>169</v>
      </c>
      <c r="L105" s="135">
        <f t="shared" si="4"/>
        <v>-3.6999999999999886</v>
      </c>
      <c r="M105" s="306">
        <f t="shared" si="5"/>
        <v>-2.189349112426029</v>
      </c>
      <c r="N105" s="78">
        <f>Margins!B105</f>
        <v>1000</v>
      </c>
      <c r="O105" s="25">
        <f t="shared" si="6"/>
        <v>1000</v>
      </c>
      <c r="P105" s="25">
        <f t="shared" si="7"/>
        <v>0</v>
      </c>
    </row>
    <row r="106" spans="1:16" ht="13.5">
      <c r="A106" s="193" t="s">
        <v>179</v>
      </c>
      <c r="B106" s="172">
        <v>1388</v>
      </c>
      <c r="C106" s="302">
        <v>-0.75</v>
      </c>
      <c r="D106" s="172">
        <v>157</v>
      </c>
      <c r="E106" s="302">
        <v>-0.8</v>
      </c>
      <c r="F106" s="172">
        <v>21</v>
      </c>
      <c r="G106" s="302">
        <v>-0.9</v>
      </c>
      <c r="H106" s="172">
        <v>1566</v>
      </c>
      <c r="I106" s="303">
        <v>-0.76</v>
      </c>
      <c r="J106" s="264">
        <v>19.25</v>
      </c>
      <c r="K106" s="69">
        <v>20.45</v>
      </c>
      <c r="L106" s="135">
        <f t="shared" si="4"/>
        <v>-1.1999999999999993</v>
      </c>
      <c r="M106" s="306">
        <f t="shared" si="5"/>
        <v>-5.867970660146696</v>
      </c>
      <c r="N106" s="78">
        <f>Margins!B106</f>
        <v>14000</v>
      </c>
      <c r="O106" s="25">
        <f t="shared" si="6"/>
        <v>2198000</v>
      </c>
      <c r="P106" s="25">
        <f t="shared" si="7"/>
        <v>294000</v>
      </c>
    </row>
    <row r="107" spans="1:16" ht="13.5">
      <c r="A107" s="193" t="s">
        <v>202</v>
      </c>
      <c r="B107" s="172">
        <v>1230</v>
      </c>
      <c r="C107" s="302">
        <v>0.46</v>
      </c>
      <c r="D107" s="172">
        <v>37</v>
      </c>
      <c r="E107" s="302">
        <v>1.64</v>
      </c>
      <c r="F107" s="172">
        <v>0</v>
      </c>
      <c r="G107" s="302">
        <v>0</v>
      </c>
      <c r="H107" s="172">
        <v>1267</v>
      </c>
      <c r="I107" s="303">
        <v>0.48</v>
      </c>
      <c r="J107" s="264">
        <v>256.45</v>
      </c>
      <c r="K107" s="69">
        <v>251.9</v>
      </c>
      <c r="L107" s="135">
        <f t="shared" si="4"/>
        <v>4.549999999999983</v>
      </c>
      <c r="M107" s="306">
        <f t="shared" si="5"/>
        <v>1.8062723302897907</v>
      </c>
      <c r="N107" s="78">
        <f>Margins!B107</f>
        <v>1150</v>
      </c>
      <c r="O107" s="25">
        <f t="shared" si="6"/>
        <v>42550</v>
      </c>
      <c r="P107" s="25">
        <f t="shared" si="7"/>
        <v>0</v>
      </c>
    </row>
    <row r="108" spans="1:16" ht="13.5">
      <c r="A108" s="193" t="s">
        <v>171</v>
      </c>
      <c r="B108" s="172">
        <v>1108</v>
      </c>
      <c r="C108" s="302">
        <v>0.04</v>
      </c>
      <c r="D108" s="172">
        <v>0</v>
      </c>
      <c r="E108" s="302">
        <v>0</v>
      </c>
      <c r="F108" s="172">
        <v>0</v>
      </c>
      <c r="G108" s="302">
        <v>0</v>
      </c>
      <c r="H108" s="172">
        <v>1108</v>
      </c>
      <c r="I108" s="303">
        <v>0.04</v>
      </c>
      <c r="J108" s="264">
        <v>335.05</v>
      </c>
      <c r="K108" s="69">
        <v>333.5</v>
      </c>
      <c r="L108" s="135">
        <f t="shared" si="4"/>
        <v>1.5500000000000114</v>
      </c>
      <c r="M108" s="306">
        <f t="shared" si="5"/>
        <v>0.46476761619190743</v>
      </c>
      <c r="N108" s="78">
        <f>Margins!B108</f>
        <v>1100</v>
      </c>
      <c r="O108" s="25">
        <f t="shared" si="6"/>
        <v>0</v>
      </c>
      <c r="P108" s="25">
        <f t="shared" si="7"/>
        <v>0</v>
      </c>
    </row>
    <row r="109" spans="1:16" ht="13.5">
      <c r="A109" s="193" t="s">
        <v>147</v>
      </c>
      <c r="B109" s="172">
        <v>592</v>
      </c>
      <c r="C109" s="302">
        <v>2.54</v>
      </c>
      <c r="D109" s="172">
        <v>3</v>
      </c>
      <c r="E109" s="302">
        <v>-0.57</v>
      </c>
      <c r="F109" s="172">
        <v>0</v>
      </c>
      <c r="G109" s="302">
        <v>0</v>
      </c>
      <c r="H109" s="172">
        <v>595</v>
      </c>
      <c r="I109" s="303">
        <v>2.42</v>
      </c>
      <c r="J109" s="264">
        <v>63.05</v>
      </c>
      <c r="K109" s="69">
        <v>63.15</v>
      </c>
      <c r="L109" s="135">
        <f t="shared" si="4"/>
        <v>-0.10000000000000142</v>
      </c>
      <c r="M109" s="306">
        <f t="shared" si="5"/>
        <v>-0.15835312747426986</v>
      </c>
      <c r="N109" s="78">
        <f>Margins!B109</f>
        <v>5900</v>
      </c>
      <c r="O109" s="25">
        <f t="shared" si="6"/>
        <v>17700</v>
      </c>
      <c r="P109" s="25">
        <f t="shared" si="7"/>
        <v>0</v>
      </c>
    </row>
    <row r="110" spans="1:16" ht="13.5">
      <c r="A110" s="193" t="s">
        <v>148</v>
      </c>
      <c r="B110" s="172">
        <v>217</v>
      </c>
      <c r="C110" s="302">
        <v>-0.67</v>
      </c>
      <c r="D110" s="172">
        <v>5</v>
      </c>
      <c r="E110" s="302">
        <v>0.67</v>
      </c>
      <c r="F110" s="172">
        <v>0</v>
      </c>
      <c r="G110" s="302">
        <v>0</v>
      </c>
      <c r="H110" s="172">
        <v>222</v>
      </c>
      <c r="I110" s="303">
        <v>-0.66</v>
      </c>
      <c r="J110" s="264">
        <v>266.15</v>
      </c>
      <c r="K110" s="69">
        <v>264.9</v>
      </c>
      <c r="L110" s="135">
        <f t="shared" si="4"/>
        <v>1.25</v>
      </c>
      <c r="M110" s="306">
        <f t="shared" si="5"/>
        <v>0.4718761796904493</v>
      </c>
      <c r="N110" s="78">
        <f>Margins!B110</f>
        <v>1045</v>
      </c>
      <c r="O110" s="25">
        <f t="shared" si="6"/>
        <v>5225</v>
      </c>
      <c r="P110" s="25">
        <f t="shared" si="7"/>
        <v>0</v>
      </c>
    </row>
    <row r="111" spans="1:18" ht="13.5">
      <c r="A111" s="193" t="s">
        <v>122</v>
      </c>
      <c r="B111" s="172">
        <v>1022</v>
      </c>
      <c r="C111" s="302">
        <v>0.18</v>
      </c>
      <c r="D111" s="172">
        <v>147</v>
      </c>
      <c r="E111" s="302">
        <v>0.41</v>
      </c>
      <c r="F111" s="172">
        <v>15</v>
      </c>
      <c r="G111" s="302">
        <v>-0.06</v>
      </c>
      <c r="H111" s="172">
        <v>1184</v>
      </c>
      <c r="I111" s="303">
        <v>0.2</v>
      </c>
      <c r="J111" s="264">
        <v>154.6</v>
      </c>
      <c r="K111" s="69">
        <v>155.9</v>
      </c>
      <c r="L111" s="135">
        <f t="shared" si="4"/>
        <v>-1.3000000000000114</v>
      </c>
      <c r="M111" s="306">
        <f t="shared" si="5"/>
        <v>-0.8338678640154017</v>
      </c>
      <c r="N111" s="78">
        <f>Margins!B111</f>
        <v>1625</v>
      </c>
      <c r="O111" s="25">
        <f t="shared" si="6"/>
        <v>238875</v>
      </c>
      <c r="P111" s="25">
        <f t="shared" si="7"/>
        <v>24375</v>
      </c>
      <c r="R111" s="25"/>
    </row>
    <row r="112" spans="1:18" ht="13.5">
      <c r="A112" s="201" t="s">
        <v>36</v>
      </c>
      <c r="B112" s="172">
        <v>5284</v>
      </c>
      <c r="C112" s="302">
        <v>-0.02</v>
      </c>
      <c r="D112" s="172">
        <v>53</v>
      </c>
      <c r="E112" s="302">
        <v>-0.46</v>
      </c>
      <c r="F112" s="172">
        <v>3</v>
      </c>
      <c r="G112" s="302">
        <v>0</v>
      </c>
      <c r="H112" s="172">
        <v>5340</v>
      </c>
      <c r="I112" s="303">
        <v>-0.02</v>
      </c>
      <c r="J112" s="264">
        <v>918.6</v>
      </c>
      <c r="K112" s="69">
        <v>925.05</v>
      </c>
      <c r="L112" s="135">
        <f t="shared" si="4"/>
        <v>-6.449999999999932</v>
      </c>
      <c r="M112" s="306">
        <f t="shared" si="5"/>
        <v>-0.6972596075887716</v>
      </c>
      <c r="N112" s="78">
        <f>Margins!B112</f>
        <v>225</v>
      </c>
      <c r="O112" s="25">
        <f t="shared" si="6"/>
        <v>11925</v>
      </c>
      <c r="P112" s="25">
        <f t="shared" si="7"/>
        <v>675</v>
      </c>
      <c r="R112" s="25"/>
    </row>
    <row r="113" spans="1:18" ht="13.5">
      <c r="A113" s="193" t="s">
        <v>172</v>
      </c>
      <c r="B113" s="172">
        <v>836</v>
      </c>
      <c r="C113" s="302">
        <v>-0.39</v>
      </c>
      <c r="D113" s="172">
        <v>18</v>
      </c>
      <c r="E113" s="302">
        <v>0</v>
      </c>
      <c r="F113" s="172">
        <v>2</v>
      </c>
      <c r="G113" s="302">
        <v>0</v>
      </c>
      <c r="H113" s="172">
        <v>856</v>
      </c>
      <c r="I113" s="303">
        <v>-0.39</v>
      </c>
      <c r="J113" s="264">
        <v>255.35</v>
      </c>
      <c r="K113" s="69">
        <v>260.1</v>
      </c>
      <c r="L113" s="135">
        <f t="shared" si="4"/>
        <v>-4.750000000000028</v>
      </c>
      <c r="M113" s="306">
        <f t="shared" si="5"/>
        <v>-1.826220684352183</v>
      </c>
      <c r="N113" s="78">
        <f>Margins!B113</f>
        <v>1050</v>
      </c>
      <c r="O113" s="25">
        <f t="shared" si="6"/>
        <v>18900</v>
      </c>
      <c r="P113" s="25">
        <f t="shared" si="7"/>
        <v>2100</v>
      </c>
      <c r="R113" s="25"/>
    </row>
    <row r="114" spans="1:16" ht="13.5">
      <c r="A114" s="193" t="s">
        <v>80</v>
      </c>
      <c r="B114" s="172">
        <v>155</v>
      </c>
      <c r="C114" s="302">
        <v>-0.21</v>
      </c>
      <c r="D114" s="172">
        <v>1</v>
      </c>
      <c r="E114" s="302">
        <v>0</v>
      </c>
      <c r="F114" s="172">
        <v>0</v>
      </c>
      <c r="G114" s="302">
        <v>0</v>
      </c>
      <c r="H114" s="172">
        <v>156</v>
      </c>
      <c r="I114" s="303">
        <v>-0.21</v>
      </c>
      <c r="J114" s="264">
        <v>190.75</v>
      </c>
      <c r="K114" s="69">
        <v>192.9</v>
      </c>
      <c r="L114" s="135">
        <f t="shared" si="4"/>
        <v>-2.1500000000000057</v>
      </c>
      <c r="M114" s="306">
        <f t="shared" si="5"/>
        <v>-1.1145671332296556</v>
      </c>
      <c r="N114" s="78">
        <f>Margins!B114</f>
        <v>1200</v>
      </c>
      <c r="O114" s="25">
        <f t="shared" si="6"/>
        <v>1200</v>
      </c>
      <c r="P114" s="25">
        <f t="shared" si="7"/>
        <v>0</v>
      </c>
    </row>
    <row r="115" spans="1:16" ht="13.5">
      <c r="A115" s="193" t="s">
        <v>274</v>
      </c>
      <c r="B115" s="172">
        <v>6602</v>
      </c>
      <c r="C115" s="302">
        <v>-0.15</v>
      </c>
      <c r="D115" s="172">
        <v>94</v>
      </c>
      <c r="E115" s="302">
        <v>-0.13</v>
      </c>
      <c r="F115" s="172">
        <v>2</v>
      </c>
      <c r="G115" s="302">
        <v>-0.5</v>
      </c>
      <c r="H115" s="172">
        <v>6698</v>
      </c>
      <c r="I115" s="303">
        <v>-0.15</v>
      </c>
      <c r="J115" s="264">
        <v>307.85</v>
      </c>
      <c r="K115" s="69">
        <v>311.45</v>
      </c>
      <c r="L115" s="135">
        <f t="shared" si="4"/>
        <v>-3.599999999999966</v>
      </c>
      <c r="M115" s="306">
        <f t="shared" si="5"/>
        <v>-1.155883769465393</v>
      </c>
      <c r="N115" s="78">
        <f>Margins!B115</f>
        <v>700</v>
      </c>
      <c r="O115" s="25">
        <f t="shared" si="6"/>
        <v>65800</v>
      </c>
      <c r="P115" s="25">
        <f t="shared" si="7"/>
        <v>1400</v>
      </c>
    </row>
    <row r="116" spans="1:16" ht="13.5">
      <c r="A116" s="193" t="s">
        <v>224</v>
      </c>
      <c r="B116" s="172">
        <v>316</v>
      </c>
      <c r="C116" s="302">
        <v>-0.39</v>
      </c>
      <c r="D116" s="172">
        <v>0</v>
      </c>
      <c r="E116" s="302">
        <v>-1</v>
      </c>
      <c r="F116" s="172">
        <v>0</v>
      </c>
      <c r="G116" s="302">
        <v>0</v>
      </c>
      <c r="H116" s="172">
        <v>316</v>
      </c>
      <c r="I116" s="303">
        <v>-0.39</v>
      </c>
      <c r="J116" s="264">
        <v>460.85</v>
      </c>
      <c r="K116" s="69">
        <v>471</v>
      </c>
      <c r="L116" s="135">
        <f t="shared" si="4"/>
        <v>-10.149999999999977</v>
      </c>
      <c r="M116" s="306">
        <f t="shared" si="5"/>
        <v>-2.154989384288742</v>
      </c>
      <c r="N116" s="78">
        <f>Margins!B116</f>
        <v>650</v>
      </c>
      <c r="O116" s="25">
        <f t="shared" si="6"/>
        <v>0</v>
      </c>
      <c r="P116" s="25">
        <f t="shared" si="7"/>
        <v>0</v>
      </c>
    </row>
    <row r="117" spans="1:16" ht="13.5">
      <c r="A117" s="193" t="s">
        <v>393</v>
      </c>
      <c r="B117" s="172">
        <v>781</v>
      </c>
      <c r="C117" s="302">
        <v>-0.31</v>
      </c>
      <c r="D117" s="172">
        <v>19</v>
      </c>
      <c r="E117" s="302">
        <v>-0.84</v>
      </c>
      <c r="F117" s="172">
        <v>0</v>
      </c>
      <c r="G117" s="302">
        <v>-1</v>
      </c>
      <c r="H117" s="172">
        <v>800</v>
      </c>
      <c r="I117" s="303">
        <v>-0.37</v>
      </c>
      <c r="J117" s="264">
        <v>120.5</v>
      </c>
      <c r="K117" s="69">
        <v>121.35</v>
      </c>
      <c r="L117" s="135">
        <f t="shared" si="4"/>
        <v>-0.8499999999999943</v>
      </c>
      <c r="M117" s="306">
        <f t="shared" si="5"/>
        <v>-0.7004532344458132</v>
      </c>
      <c r="N117" s="78">
        <f>Margins!B117</f>
        <v>2400</v>
      </c>
      <c r="O117" s="25">
        <f t="shared" si="6"/>
        <v>45600</v>
      </c>
      <c r="P117" s="25">
        <f t="shared" si="7"/>
        <v>0</v>
      </c>
    </row>
    <row r="118" spans="1:16" ht="13.5">
      <c r="A118" s="193" t="s">
        <v>81</v>
      </c>
      <c r="B118" s="172">
        <v>1496</v>
      </c>
      <c r="C118" s="302">
        <v>0.05</v>
      </c>
      <c r="D118" s="172">
        <v>3</v>
      </c>
      <c r="E118" s="302">
        <v>0.5</v>
      </c>
      <c r="F118" s="172">
        <v>0</v>
      </c>
      <c r="G118" s="302">
        <v>0</v>
      </c>
      <c r="H118" s="172">
        <v>1499</v>
      </c>
      <c r="I118" s="303">
        <v>0.05</v>
      </c>
      <c r="J118" s="264">
        <v>498.15</v>
      </c>
      <c r="K118" s="69">
        <v>493.75</v>
      </c>
      <c r="L118" s="135">
        <f t="shared" si="4"/>
        <v>4.399999999999977</v>
      </c>
      <c r="M118" s="306">
        <f t="shared" si="5"/>
        <v>0.8911392405063245</v>
      </c>
      <c r="N118" s="78">
        <f>Margins!B118</f>
        <v>600</v>
      </c>
      <c r="O118" s="25">
        <f t="shared" si="6"/>
        <v>1800</v>
      </c>
      <c r="P118" s="25">
        <f t="shared" si="7"/>
        <v>0</v>
      </c>
    </row>
    <row r="119" spans="1:16" ht="13.5">
      <c r="A119" s="193" t="s">
        <v>225</v>
      </c>
      <c r="B119" s="172">
        <v>1434</v>
      </c>
      <c r="C119" s="302">
        <v>-0.18</v>
      </c>
      <c r="D119" s="172">
        <v>54</v>
      </c>
      <c r="E119" s="302">
        <v>0.42</v>
      </c>
      <c r="F119" s="172">
        <v>2</v>
      </c>
      <c r="G119" s="302">
        <v>-0.33</v>
      </c>
      <c r="H119" s="172">
        <v>1490</v>
      </c>
      <c r="I119" s="303">
        <v>-0.17</v>
      </c>
      <c r="J119" s="264">
        <v>162.45</v>
      </c>
      <c r="K119" s="69">
        <v>166.8</v>
      </c>
      <c r="L119" s="135">
        <f t="shared" si="4"/>
        <v>-4.350000000000023</v>
      </c>
      <c r="M119" s="306">
        <f t="shared" si="5"/>
        <v>-2.6079136690647617</v>
      </c>
      <c r="N119" s="78">
        <f>Margins!B119</f>
        <v>1400</v>
      </c>
      <c r="O119" s="25">
        <f t="shared" si="6"/>
        <v>75600</v>
      </c>
      <c r="P119" s="25">
        <f t="shared" si="7"/>
        <v>2800</v>
      </c>
    </row>
    <row r="120" spans="1:16" ht="13.5">
      <c r="A120" s="193" t="s">
        <v>297</v>
      </c>
      <c r="B120" s="172">
        <v>4567</v>
      </c>
      <c r="C120" s="302">
        <v>-0.06</v>
      </c>
      <c r="D120" s="172">
        <v>8</v>
      </c>
      <c r="E120" s="302">
        <v>-0.6</v>
      </c>
      <c r="F120" s="172">
        <v>1</v>
      </c>
      <c r="G120" s="302">
        <v>0</v>
      </c>
      <c r="H120" s="172">
        <v>4576</v>
      </c>
      <c r="I120" s="303">
        <v>-0.06</v>
      </c>
      <c r="J120" s="264">
        <v>467.45</v>
      </c>
      <c r="K120" s="69">
        <v>479.45</v>
      </c>
      <c r="L120" s="135">
        <f t="shared" si="4"/>
        <v>-12</v>
      </c>
      <c r="M120" s="306">
        <f t="shared" si="5"/>
        <v>-2.5028678694337265</v>
      </c>
      <c r="N120" s="78">
        <f>Margins!B120</f>
        <v>1100</v>
      </c>
      <c r="O120" s="25">
        <f t="shared" si="6"/>
        <v>8800</v>
      </c>
      <c r="P120" s="25">
        <f t="shared" si="7"/>
        <v>1100</v>
      </c>
    </row>
    <row r="121" spans="1:16" ht="13.5">
      <c r="A121" s="193" t="s">
        <v>226</v>
      </c>
      <c r="B121" s="172">
        <v>890</v>
      </c>
      <c r="C121" s="302">
        <v>-0.01</v>
      </c>
      <c r="D121" s="172">
        <v>2</v>
      </c>
      <c r="E121" s="302">
        <v>0</v>
      </c>
      <c r="F121" s="172">
        <v>0</v>
      </c>
      <c r="G121" s="302">
        <v>0</v>
      </c>
      <c r="H121" s="172">
        <v>892</v>
      </c>
      <c r="I121" s="303">
        <v>-0.01</v>
      </c>
      <c r="J121" s="264">
        <v>184.1</v>
      </c>
      <c r="K121" s="69">
        <v>190.3</v>
      </c>
      <c r="L121" s="135">
        <f t="shared" si="4"/>
        <v>-6.200000000000017</v>
      </c>
      <c r="M121" s="306">
        <f t="shared" si="5"/>
        <v>-3.2580136626379486</v>
      </c>
      <c r="N121" s="78">
        <f>Margins!B121</f>
        <v>1500</v>
      </c>
      <c r="O121" s="25">
        <f t="shared" si="6"/>
        <v>3000</v>
      </c>
      <c r="P121" s="25">
        <f t="shared" si="7"/>
        <v>0</v>
      </c>
    </row>
    <row r="122" spans="1:16" ht="13.5">
      <c r="A122" s="193" t="s">
        <v>227</v>
      </c>
      <c r="B122" s="172">
        <v>2545</v>
      </c>
      <c r="C122" s="302">
        <v>-0.08</v>
      </c>
      <c r="D122" s="172">
        <v>140</v>
      </c>
      <c r="E122" s="302">
        <v>-0.31</v>
      </c>
      <c r="F122" s="172">
        <v>7</v>
      </c>
      <c r="G122" s="302">
        <v>-0.13</v>
      </c>
      <c r="H122" s="172">
        <v>2692</v>
      </c>
      <c r="I122" s="303">
        <v>-0.09</v>
      </c>
      <c r="J122" s="264">
        <v>388.7</v>
      </c>
      <c r="K122" s="69">
        <v>391.4</v>
      </c>
      <c r="L122" s="135">
        <f t="shared" si="4"/>
        <v>-2.6999999999999886</v>
      </c>
      <c r="M122" s="306">
        <f t="shared" si="5"/>
        <v>-0.6898313745528842</v>
      </c>
      <c r="N122" s="78">
        <f>Margins!B122</f>
        <v>800</v>
      </c>
      <c r="O122" s="25">
        <f t="shared" si="6"/>
        <v>112000</v>
      </c>
      <c r="P122" s="25">
        <f t="shared" si="7"/>
        <v>5600</v>
      </c>
    </row>
    <row r="123" spans="1:16" ht="13.5">
      <c r="A123" s="193" t="s">
        <v>234</v>
      </c>
      <c r="B123" s="172">
        <v>16767</v>
      </c>
      <c r="C123" s="302">
        <v>0.46</v>
      </c>
      <c r="D123" s="172">
        <v>971</v>
      </c>
      <c r="E123" s="302">
        <v>0.49</v>
      </c>
      <c r="F123" s="172">
        <v>110</v>
      </c>
      <c r="G123" s="302">
        <v>0.22</v>
      </c>
      <c r="H123" s="172">
        <v>17848</v>
      </c>
      <c r="I123" s="303">
        <v>0.46</v>
      </c>
      <c r="J123" s="264">
        <v>462.5</v>
      </c>
      <c r="K123" s="69">
        <v>466.5</v>
      </c>
      <c r="L123" s="135">
        <f t="shared" si="4"/>
        <v>-4</v>
      </c>
      <c r="M123" s="306">
        <f t="shared" si="5"/>
        <v>-0.857449088960343</v>
      </c>
      <c r="N123" s="78">
        <f>Margins!B123</f>
        <v>700</v>
      </c>
      <c r="O123" s="25">
        <f t="shared" si="6"/>
        <v>679700</v>
      </c>
      <c r="P123" s="25">
        <f t="shared" si="7"/>
        <v>77000</v>
      </c>
    </row>
    <row r="124" spans="1:16" ht="13.5">
      <c r="A124" s="193" t="s">
        <v>98</v>
      </c>
      <c r="B124" s="172">
        <v>991</v>
      </c>
      <c r="C124" s="302">
        <v>0.14</v>
      </c>
      <c r="D124" s="172">
        <v>16</v>
      </c>
      <c r="E124" s="302">
        <v>0.45</v>
      </c>
      <c r="F124" s="172">
        <v>0</v>
      </c>
      <c r="G124" s="302">
        <v>0</v>
      </c>
      <c r="H124" s="172">
        <v>1007</v>
      </c>
      <c r="I124" s="303">
        <v>0.15</v>
      </c>
      <c r="J124" s="264">
        <v>505.65</v>
      </c>
      <c r="K124" s="69">
        <v>512.55</v>
      </c>
      <c r="L124" s="135">
        <f t="shared" si="4"/>
        <v>-6.899999999999977</v>
      </c>
      <c r="M124" s="306">
        <f t="shared" si="5"/>
        <v>-1.346210125841377</v>
      </c>
      <c r="N124" s="78">
        <f>Margins!B124</f>
        <v>550</v>
      </c>
      <c r="O124" s="25">
        <f t="shared" si="6"/>
        <v>8800</v>
      </c>
      <c r="P124" s="25">
        <f t="shared" si="7"/>
        <v>0</v>
      </c>
    </row>
    <row r="125" spans="1:16" ht="13.5">
      <c r="A125" s="193" t="s">
        <v>149</v>
      </c>
      <c r="B125" s="172">
        <v>26562</v>
      </c>
      <c r="C125" s="302">
        <v>1.69</v>
      </c>
      <c r="D125" s="172">
        <v>346</v>
      </c>
      <c r="E125" s="302">
        <v>4.41</v>
      </c>
      <c r="F125" s="172">
        <v>92</v>
      </c>
      <c r="G125" s="302">
        <v>10.5</v>
      </c>
      <c r="H125" s="172">
        <v>27000</v>
      </c>
      <c r="I125" s="303">
        <v>1.72</v>
      </c>
      <c r="J125" s="264">
        <v>773.55</v>
      </c>
      <c r="K125" s="69">
        <v>742.95</v>
      </c>
      <c r="L125" s="135">
        <f t="shared" si="4"/>
        <v>30.59999999999991</v>
      </c>
      <c r="M125" s="306">
        <f t="shared" si="5"/>
        <v>4.1187159297395395</v>
      </c>
      <c r="N125" s="78">
        <f>Margins!B125</f>
        <v>550</v>
      </c>
      <c r="O125" s="25">
        <f t="shared" si="6"/>
        <v>190300</v>
      </c>
      <c r="P125" s="25">
        <f t="shared" si="7"/>
        <v>50600</v>
      </c>
    </row>
    <row r="126" spans="1:18" ht="13.5">
      <c r="A126" s="193" t="s">
        <v>203</v>
      </c>
      <c r="B126" s="172">
        <v>31229</v>
      </c>
      <c r="C126" s="302">
        <v>-0.23</v>
      </c>
      <c r="D126" s="172">
        <v>3090</v>
      </c>
      <c r="E126" s="302">
        <v>-0.04</v>
      </c>
      <c r="F126" s="172">
        <v>1377</v>
      </c>
      <c r="G126" s="302">
        <v>0.1</v>
      </c>
      <c r="H126" s="172">
        <v>35696</v>
      </c>
      <c r="I126" s="303">
        <v>-0.21</v>
      </c>
      <c r="J126" s="264">
        <v>1593.15</v>
      </c>
      <c r="K126" s="69">
        <v>1606.5</v>
      </c>
      <c r="L126" s="135">
        <f t="shared" si="4"/>
        <v>-13.349999999999909</v>
      </c>
      <c r="M126" s="306">
        <f t="shared" si="5"/>
        <v>-0.8309990662931782</v>
      </c>
      <c r="N126" s="78">
        <f>Margins!B126</f>
        <v>150</v>
      </c>
      <c r="O126" s="25">
        <f t="shared" si="6"/>
        <v>463500</v>
      </c>
      <c r="P126" s="25">
        <f t="shared" si="7"/>
        <v>206550</v>
      </c>
      <c r="R126" s="25"/>
    </row>
    <row r="127" spans="1:18" ht="13.5">
      <c r="A127" s="193" t="s">
        <v>298</v>
      </c>
      <c r="B127" s="172">
        <v>1667</v>
      </c>
      <c r="C127" s="302">
        <v>-0.3</v>
      </c>
      <c r="D127" s="172">
        <v>0</v>
      </c>
      <c r="E127" s="302">
        <v>-1</v>
      </c>
      <c r="F127" s="172">
        <v>0</v>
      </c>
      <c r="G127" s="302">
        <v>0</v>
      </c>
      <c r="H127" s="172">
        <v>1667</v>
      </c>
      <c r="I127" s="303">
        <v>-0.3</v>
      </c>
      <c r="J127" s="264">
        <v>473.05</v>
      </c>
      <c r="K127" s="69">
        <v>482.7</v>
      </c>
      <c r="L127" s="135">
        <f t="shared" si="4"/>
        <v>-9.649999999999977</v>
      </c>
      <c r="M127" s="306">
        <f t="shared" si="5"/>
        <v>-1.9991713279469605</v>
      </c>
      <c r="N127" s="78">
        <f>Margins!B127</f>
        <v>1000</v>
      </c>
      <c r="O127" s="25">
        <f t="shared" si="6"/>
        <v>0</v>
      </c>
      <c r="P127" s="25">
        <f t="shared" si="7"/>
        <v>0</v>
      </c>
      <c r="R127" s="25"/>
    </row>
    <row r="128" spans="1:16" ht="13.5">
      <c r="A128" s="193" t="s">
        <v>216</v>
      </c>
      <c r="B128" s="172">
        <v>3167</v>
      </c>
      <c r="C128" s="302">
        <v>-0.04</v>
      </c>
      <c r="D128" s="172">
        <v>375</v>
      </c>
      <c r="E128" s="302">
        <v>0.49</v>
      </c>
      <c r="F128" s="172">
        <v>97</v>
      </c>
      <c r="G128" s="302">
        <v>0.45</v>
      </c>
      <c r="H128" s="172">
        <v>3639</v>
      </c>
      <c r="I128" s="303">
        <v>0.01</v>
      </c>
      <c r="J128" s="264">
        <v>79.35</v>
      </c>
      <c r="K128" s="69">
        <v>80.65</v>
      </c>
      <c r="L128" s="135">
        <f t="shared" si="4"/>
        <v>-1.3000000000000114</v>
      </c>
      <c r="M128" s="306">
        <f t="shared" si="5"/>
        <v>-1.6119032858028657</v>
      </c>
      <c r="N128" s="78">
        <f>Margins!B128</f>
        <v>3350</v>
      </c>
      <c r="O128" s="25">
        <f t="shared" si="6"/>
        <v>1256250</v>
      </c>
      <c r="P128" s="25">
        <f t="shared" si="7"/>
        <v>324950</v>
      </c>
    </row>
    <row r="129" spans="1:16" ht="13.5">
      <c r="A129" s="193" t="s">
        <v>235</v>
      </c>
      <c r="B129" s="172">
        <v>12682</v>
      </c>
      <c r="C129" s="302">
        <v>1.18</v>
      </c>
      <c r="D129" s="172">
        <v>1715</v>
      </c>
      <c r="E129" s="302">
        <v>1.24</v>
      </c>
      <c r="F129" s="172">
        <v>373</v>
      </c>
      <c r="G129" s="302">
        <v>0.09</v>
      </c>
      <c r="H129" s="172">
        <v>14770</v>
      </c>
      <c r="I129" s="303">
        <v>1.14</v>
      </c>
      <c r="J129" s="264">
        <v>135.5</v>
      </c>
      <c r="K129" s="69">
        <v>134.6</v>
      </c>
      <c r="L129" s="135">
        <f t="shared" si="4"/>
        <v>0.9000000000000057</v>
      </c>
      <c r="M129" s="306">
        <f t="shared" si="5"/>
        <v>0.6686478454680577</v>
      </c>
      <c r="N129" s="78">
        <f>Margins!B129</f>
        <v>2700</v>
      </c>
      <c r="O129" s="25">
        <f t="shared" si="6"/>
        <v>4630500</v>
      </c>
      <c r="P129" s="25">
        <f t="shared" si="7"/>
        <v>1007100</v>
      </c>
    </row>
    <row r="130" spans="1:16" ht="13.5">
      <c r="A130" s="193" t="s">
        <v>204</v>
      </c>
      <c r="B130" s="172">
        <v>4761</v>
      </c>
      <c r="C130" s="302">
        <v>-0.03</v>
      </c>
      <c r="D130" s="172">
        <v>362</v>
      </c>
      <c r="E130" s="302">
        <v>0.23</v>
      </c>
      <c r="F130" s="172">
        <v>53</v>
      </c>
      <c r="G130" s="302">
        <v>0.71</v>
      </c>
      <c r="H130" s="172">
        <v>5176</v>
      </c>
      <c r="I130" s="303">
        <v>-0.01</v>
      </c>
      <c r="J130" s="264">
        <v>454.9</v>
      </c>
      <c r="K130" s="69">
        <v>460.45</v>
      </c>
      <c r="L130" s="135">
        <f t="shared" si="4"/>
        <v>-5.550000000000011</v>
      </c>
      <c r="M130" s="306">
        <f t="shared" si="5"/>
        <v>-1.2053425996307985</v>
      </c>
      <c r="N130" s="78">
        <f>Margins!B130</f>
        <v>600</v>
      </c>
      <c r="O130" s="25">
        <f t="shared" si="6"/>
        <v>217200</v>
      </c>
      <c r="P130" s="25">
        <f t="shared" si="7"/>
        <v>31800</v>
      </c>
    </row>
    <row r="131" spans="1:16" ht="13.5">
      <c r="A131" s="193" t="s">
        <v>205</v>
      </c>
      <c r="B131" s="172">
        <v>20617</v>
      </c>
      <c r="C131" s="302">
        <v>0.96</v>
      </c>
      <c r="D131" s="172">
        <v>1114</v>
      </c>
      <c r="E131" s="302">
        <v>2.16</v>
      </c>
      <c r="F131" s="172">
        <v>154</v>
      </c>
      <c r="G131" s="302">
        <v>1.3</v>
      </c>
      <c r="H131" s="172">
        <v>21885</v>
      </c>
      <c r="I131" s="303">
        <v>1</v>
      </c>
      <c r="J131" s="264">
        <v>1081.65</v>
      </c>
      <c r="K131" s="69">
        <v>1119.65</v>
      </c>
      <c r="L131" s="135">
        <f t="shared" si="4"/>
        <v>-38</v>
      </c>
      <c r="M131" s="306">
        <f t="shared" si="5"/>
        <v>-3.393917742151565</v>
      </c>
      <c r="N131" s="78">
        <f>Margins!B131</f>
        <v>250</v>
      </c>
      <c r="O131" s="25">
        <f t="shared" si="6"/>
        <v>278500</v>
      </c>
      <c r="P131" s="25">
        <f t="shared" si="7"/>
        <v>38500</v>
      </c>
    </row>
    <row r="132" spans="1:16" ht="13.5">
      <c r="A132" s="193" t="s">
        <v>37</v>
      </c>
      <c r="B132" s="172">
        <v>2753</v>
      </c>
      <c r="C132" s="302">
        <v>1.15</v>
      </c>
      <c r="D132" s="172">
        <v>56</v>
      </c>
      <c r="E132" s="302">
        <v>1.07</v>
      </c>
      <c r="F132" s="172">
        <v>4</v>
      </c>
      <c r="G132" s="302">
        <v>-0.33</v>
      </c>
      <c r="H132" s="172">
        <v>2813</v>
      </c>
      <c r="I132" s="303">
        <v>1.14</v>
      </c>
      <c r="J132" s="264">
        <v>224.95</v>
      </c>
      <c r="K132" s="69">
        <v>221.15</v>
      </c>
      <c r="L132" s="135">
        <f t="shared" si="4"/>
        <v>3.799999999999983</v>
      </c>
      <c r="M132" s="306">
        <f t="shared" si="5"/>
        <v>1.7182907528826512</v>
      </c>
      <c r="N132" s="78">
        <f>Margins!B132</f>
        <v>1600</v>
      </c>
      <c r="O132" s="25">
        <f t="shared" si="6"/>
        <v>89600</v>
      </c>
      <c r="P132" s="25">
        <f t="shared" si="7"/>
        <v>6400</v>
      </c>
    </row>
    <row r="133" spans="1:16" ht="13.5">
      <c r="A133" s="193" t="s">
        <v>299</v>
      </c>
      <c r="B133" s="172">
        <v>1681</v>
      </c>
      <c r="C133" s="302">
        <v>-0.01</v>
      </c>
      <c r="D133" s="172">
        <v>84</v>
      </c>
      <c r="E133" s="302">
        <v>0.47</v>
      </c>
      <c r="F133" s="172">
        <v>0</v>
      </c>
      <c r="G133" s="302">
        <v>-1</v>
      </c>
      <c r="H133" s="172">
        <v>1765</v>
      </c>
      <c r="I133" s="303">
        <v>0</v>
      </c>
      <c r="J133" s="264">
        <v>1698.7</v>
      </c>
      <c r="K133" s="69">
        <v>1725.6</v>
      </c>
      <c r="L133" s="135">
        <f aca="true" t="shared" si="8" ref="L133:L161">J133-K133</f>
        <v>-26.899999999999864</v>
      </c>
      <c r="M133" s="306">
        <f aca="true" t="shared" si="9" ref="M133:M161">L133/K133*100</f>
        <v>-1.5588780713954487</v>
      </c>
      <c r="N133" s="78">
        <f>Margins!B133</f>
        <v>150</v>
      </c>
      <c r="O133" s="25">
        <f aca="true" t="shared" si="10" ref="O133:O161">D133*N133</f>
        <v>12600</v>
      </c>
      <c r="P133" s="25">
        <f aca="true" t="shared" si="11" ref="P133:P161">F133*N133</f>
        <v>0</v>
      </c>
    </row>
    <row r="134" spans="1:17" ht="15" customHeight="1">
      <c r="A134" s="193" t="s">
        <v>228</v>
      </c>
      <c r="B134" s="172">
        <v>10098</v>
      </c>
      <c r="C134" s="302">
        <v>1.17</v>
      </c>
      <c r="D134" s="172">
        <v>42</v>
      </c>
      <c r="E134" s="302">
        <v>2.5</v>
      </c>
      <c r="F134" s="172">
        <v>7</v>
      </c>
      <c r="G134" s="302">
        <v>0.4</v>
      </c>
      <c r="H134" s="172">
        <v>10147</v>
      </c>
      <c r="I134" s="303">
        <v>1.17</v>
      </c>
      <c r="J134" s="264">
        <v>1213.75</v>
      </c>
      <c r="K134" s="69">
        <v>1196.55</v>
      </c>
      <c r="L134" s="135">
        <f t="shared" si="8"/>
        <v>17.200000000000045</v>
      </c>
      <c r="M134" s="306">
        <f t="shared" si="9"/>
        <v>1.4374660482219752</v>
      </c>
      <c r="N134" s="78">
        <f>Margins!B134</f>
        <v>188</v>
      </c>
      <c r="O134" s="25">
        <f t="shared" si="10"/>
        <v>7896</v>
      </c>
      <c r="P134" s="25">
        <f t="shared" si="11"/>
        <v>1316</v>
      </c>
      <c r="Q134" s="69"/>
    </row>
    <row r="135" spans="1:17" ht="15" customHeight="1">
      <c r="A135" s="193" t="s">
        <v>276</v>
      </c>
      <c r="B135" s="172">
        <v>1852</v>
      </c>
      <c r="C135" s="302">
        <v>-0.1</v>
      </c>
      <c r="D135" s="172">
        <v>1</v>
      </c>
      <c r="E135" s="302">
        <v>-0.5</v>
      </c>
      <c r="F135" s="172">
        <v>0</v>
      </c>
      <c r="G135" s="302">
        <v>0</v>
      </c>
      <c r="H135" s="172">
        <v>1853</v>
      </c>
      <c r="I135" s="303">
        <v>-0.1</v>
      </c>
      <c r="J135" s="264">
        <v>854.95</v>
      </c>
      <c r="K135" s="69">
        <v>864.05</v>
      </c>
      <c r="L135" s="135">
        <f t="shared" si="8"/>
        <v>-9.099999999999909</v>
      </c>
      <c r="M135" s="306">
        <f t="shared" si="9"/>
        <v>-1.0531797928360522</v>
      </c>
      <c r="N135" s="78">
        <f>Margins!B135</f>
        <v>350</v>
      </c>
      <c r="O135" s="25">
        <f t="shared" si="10"/>
        <v>350</v>
      </c>
      <c r="P135" s="25">
        <f t="shared" si="11"/>
        <v>0</v>
      </c>
      <c r="Q135" s="69"/>
    </row>
    <row r="136" spans="1:17" ht="15" customHeight="1">
      <c r="A136" s="193" t="s">
        <v>180</v>
      </c>
      <c r="B136" s="172">
        <v>1267</v>
      </c>
      <c r="C136" s="302">
        <v>-0.48</v>
      </c>
      <c r="D136" s="172">
        <v>55</v>
      </c>
      <c r="E136" s="302">
        <v>-0.26</v>
      </c>
      <c r="F136" s="172">
        <v>7</v>
      </c>
      <c r="G136" s="302">
        <v>1.33</v>
      </c>
      <c r="H136" s="172">
        <v>1329</v>
      </c>
      <c r="I136" s="303">
        <v>-0.47</v>
      </c>
      <c r="J136" s="264">
        <v>156.75</v>
      </c>
      <c r="K136" s="69">
        <v>162.45</v>
      </c>
      <c r="L136" s="135">
        <f t="shared" si="8"/>
        <v>-5.699999999999989</v>
      </c>
      <c r="M136" s="306">
        <f t="shared" si="9"/>
        <v>-3.508771929824555</v>
      </c>
      <c r="N136" s="78">
        <f>Margins!B136</f>
        <v>1500</v>
      </c>
      <c r="O136" s="25">
        <f t="shared" si="10"/>
        <v>82500</v>
      </c>
      <c r="P136" s="25">
        <f t="shared" si="11"/>
        <v>10500</v>
      </c>
      <c r="Q136" s="69"/>
    </row>
    <row r="137" spans="1:17" ht="15" customHeight="1">
      <c r="A137" s="193" t="s">
        <v>181</v>
      </c>
      <c r="B137" s="172">
        <v>55</v>
      </c>
      <c r="C137" s="302">
        <v>0.49</v>
      </c>
      <c r="D137" s="172">
        <v>0</v>
      </c>
      <c r="E137" s="302">
        <v>0</v>
      </c>
      <c r="F137" s="172">
        <v>0</v>
      </c>
      <c r="G137" s="302">
        <v>0</v>
      </c>
      <c r="H137" s="172">
        <v>55</v>
      </c>
      <c r="I137" s="303">
        <v>0.49</v>
      </c>
      <c r="J137" s="264">
        <v>308.7</v>
      </c>
      <c r="K137" s="69">
        <v>315.45</v>
      </c>
      <c r="L137" s="135">
        <f t="shared" si="8"/>
        <v>-6.75</v>
      </c>
      <c r="M137" s="306">
        <f t="shared" si="9"/>
        <v>-2.1398002853067046</v>
      </c>
      <c r="N137" s="78">
        <f>Margins!B137</f>
        <v>850</v>
      </c>
      <c r="O137" s="25">
        <f t="shared" si="10"/>
        <v>0</v>
      </c>
      <c r="P137" s="25">
        <f t="shared" si="11"/>
        <v>0</v>
      </c>
      <c r="Q137" s="69"/>
    </row>
    <row r="138" spans="1:17" ht="15" customHeight="1">
      <c r="A138" s="193" t="s">
        <v>150</v>
      </c>
      <c r="B138" s="172">
        <v>5058</v>
      </c>
      <c r="C138" s="302">
        <v>-0.22</v>
      </c>
      <c r="D138" s="172">
        <v>28</v>
      </c>
      <c r="E138" s="302">
        <v>-0.5</v>
      </c>
      <c r="F138" s="172">
        <v>1</v>
      </c>
      <c r="G138" s="302">
        <v>-0.86</v>
      </c>
      <c r="H138" s="172">
        <v>5087</v>
      </c>
      <c r="I138" s="303">
        <v>-0.22</v>
      </c>
      <c r="J138" s="264">
        <v>543</v>
      </c>
      <c r="K138" s="69">
        <v>536.85</v>
      </c>
      <c r="L138" s="135">
        <f t="shared" si="8"/>
        <v>6.149999999999977</v>
      </c>
      <c r="M138" s="306">
        <f t="shared" si="9"/>
        <v>1.145571388656045</v>
      </c>
      <c r="N138" s="78">
        <f>Margins!B138</f>
        <v>438</v>
      </c>
      <c r="O138" s="25">
        <f t="shared" si="10"/>
        <v>12264</v>
      </c>
      <c r="P138" s="25">
        <f t="shared" si="11"/>
        <v>438</v>
      </c>
      <c r="Q138" s="69"/>
    </row>
    <row r="139" spans="1:17" ht="15" customHeight="1">
      <c r="A139" s="193" t="s">
        <v>151</v>
      </c>
      <c r="B139" s="172">
        <v>684</v>
      </c>
      <c r="C139" s="302">
        <v>-0.26</v>
      </c>
      <c r="D139" s="172">
        <v>0</v>
      </c>
      <c r="E139" s="302">
        <v>0</v>
      </c>
      <c r="F139" s="172">
        <v>0</v>
      </c>
      <c r="G139" s="302">
        <v>0</v>
      </c>
      <c r="H139" s="172">
        <v>684</v>
      </c>
      <c r="I139" s="303">
        <v>-0.26</v>
      </c>
      <c r="J139" s="264">
        <v>1005.15</v>
      </c>
      <c r="K139" s="69">
        <v>1012.5</v>
      </c>
      <c r="L139" s="135">
        <f t="shared" si="8"/>
        <v>-7.350000000000023</v>
      </c>
      <c r="M139" s="306">
        <f t="shared" si="9"/>
        <v>-0.7259259259259282</v>
      </c>
      <c r="N139" s="78">
        <f>Margins!B139</f>
        <v>225</v>
      </c>
      <c r="O139" s="25">
        <f t="shared" si="10"/>
        <v>0</v>
      </c>
      <c r="P139" s="25">
        <f t="shared" si="11"/>
        <v>0</v>
      </c>
      <c r="Q139" s="69"/>
    </row>
    <row r="140" spans="1:17" ht="15" customHeight="1">
      <c r="A140" s="193" t="s">
        <v>214</v>
      </c>
      <c r="B140" s="172">
        <v>211</v>
      </c>
      <c r="C140" s="302">
        <v>-0.58</v>
      </c>
      <c r="D140" s="172">
        <v>0</v>
      </c>
      <c r="E140" s="302">
        <v>0</v>
      </c>
      <c r="F140" s="172">
        <v>0</v>
      </c>
      <c r="G140" s="302">
        <v>0</v>
      </c>
      <c r="H140" s="172">
        <v>211</v>
      </c>
      <c r="I140" s="303">
        <v>-0.58</v>
      </c>
      <c r="J140" s="264">
        <v>1603.05</v>
      </c>
      <c r="K140" s="69">
        <v>1619.3</v>
      </c>
      <c r="L140" s="135">
        <f t="shared" si="8"/>
        <v>-16.25</v>
      </c>
      <c r="M140" s="306">
        <f t="shared" si="9"/>
        <v>-1.0035200395232509</v>
      </c>
      <c r="N140" s="78">
        <f>Margins!B140</f>
        <v>125</v>
      </c>
      <c r="O140" s="25">
        <f t="shared" si="10"/>
        <v>0</v>
      </c>
      <c r="P140" s="25">
        <f t="shared" si="11"/>
        <v>0</v>
      </c>
      <c r="Q140" s="69"/>
    </row>
    <row r="141" spans="1:17" ht="15" customHeight="1">
      <c r="A141" s="193" t="s">
        <v>229</v>
      </c>
      <c r="B141" s="172">
        <v>1437</v>
      </c>
      <c r="C141" s="302">
        <v>0.32</v>
      </c>
      <c r="D141" s="172">
        <v>0</v>
      </c>
      <c r="E141" s="302">
        <v>0</v>
      </c>
      <c r="F141" s="172">
        <v>0</v>
      </c>
      <c r="G141" s="302">
        <v>0</v>
      </c>
      <c r="H141" s="172">
        <v>1437</v>
      </c>
      <c r="I141" s="303">
        <v>0.32</v>
      </c>
      <c r="J141" s="264">
        <v>1209.55</v>
      </c>
      <c r="K141" s="69">
        <v>1206.35</v>
      </c>
      <c r="L141" s="135">
        <f t="shared" si="8"/>
        <v>3.2000000000000455</v>
      </c>
      <c r="M141" s="306">
        <f t="shared" si="9"/>
        <v>0.26526298337961995</v>
      </c>
      <c r="N141" s="78">
        <f>Margins!B141</f>
        <v>200</v>
      </c>
      <c r="O141" s="25">
        <f t="shared" si="10"/>
        <v>0</v>
      </c>
      <c r="P141" s="25">
        <f t="shared" si="11"/>
        <v>0</v>
      </c>
      <c r="Q141" s="69"/>
    </row>
    <row r="142" spans="1:17" ht="15" customHeight="1">
      <c r="A142" s="193" t="s">
        <v>91</v>
      </c>
      <c r="B142" s="172">
        <v>973</v>
      </c>
      <c r="C142" s="302">
        <v>1.74</v>
      </c>
      <c r="D142" s="172">
        <v>109</v>
      </c>
      <c r="E142" s="302">
        <v>2.03</v>
      </c>
      <c r="F142" s="172">
        <v>26</v>
      </c>
      <c r="G142" s="302">
        <v>7.67</v>
      </c>
      <c r="H142" s="172">
        <v>1108</v>
      </c>
      <c r="I142" s="303">
        <v>1.81</v>
      </c>
      <c r="J142" s="264">
        <v>76.25</v>
      </c>
      <c r="K142" s="69">
        <v>75.65</v>
      </c>
      <c r="L142" s="135">
        <f t="shared" si="8"/>
        <v>0.5999999999999943</v>
      </c>
      <c r="M142" s="306">
        <f t="shared" si="9"/>
        <v>0.7931262392597412</v>
      </c>
      <c r="N142" s="78">
        <f>Margins!B142</f>
        <v>3800</v>
      </c>
      <c r="O142" s="25">
        <f t="shared" si="10"/>
        <v>414200</v>
      </c>
      <c r="P142" s="25">
        <f t="shared" si="11"/>
        <v>98800</v>
      </c>
      <c r="Q142" s="69"/>
    </row>
    <row r="143" spans="1:17" ht="15" customHeight="1">
      <c r="A143" s="193" t="s">
        <v>152</v>
      </c>
      <c r="B143" s="172">
        <v>816</v>
      </c>
      <c r="C143" s="302">
        <v>0.03</v>
      </c>
      <c r="D143" s="172">
        <v>31</v>
      </c>
      <c r="E143" s="302">
        <v>-0.37</v>
      </c>
      <c r="F143" s="172">
        <v>16</v>
      </c>
      <c r="G143" s="302">
        <v>4.33</v>
      </c>
      <c r="H143" s="172">
        <v>863</v>
      </c>
      <c r="I143" s="303">
        <v>0.02</v>
      </c>
      <c r="J143" s="264">
        <v>230.3</v>
      </c>
      <c r="K143" s="69">
        <v>228.7</v>
      </c>
      <c r="L143" s="135">
        <f t="shared" si="8"/>
        <v>1.6000000000000227</v>
      </c>
      <c r="M143" s="306">
        <f t="shared" si="9"/>
        <v>0.6996064713598701</v>
      </c>
      <c r="N143" s="78">
        <f>Margins!B143</f>
        <v>1350</v>
      </c>
      <c r="O143" s="25">
        <f t="shared" si="10"/>
        <v>41850</v>
      </c>
      <c r="P143" s="25">
        <f t="shared" si="11"/>
        <v>21600</v>
      </c>
      <c r="Q143" s="69"/>
    </row>
    <row r="144" spans="1:17" ht="15" customHeight="1">
      <c r="A144" s="193" t="s">
        <v>208</v>
      </c>
      <c r="B144" s="172">
        <v>4301</v>
      </c>
      <c r="C144" s="302">
        <v>-0.31</v>
      </c>
      <c r="D144" s="172">
        <v>44</v>
      </c>
      <c r="E144" s="302">
        <v>-0.53</v>
      </c>
      <c r="F144" s="172">
        <v>5</v>
      </c>
      <c r="G144" s="302">
        <v>-0.77</v>
      </c>
      <c r="H144" s="172">
        <v>4350</v>
      </c>
      <c r="I144" s="303">
        <v>-0.31</v>
      </c>
      <c r="J144" s="264">
        <v>725.1</v>
      </c>
      <c r="K144" s="69">
        <v>728.3</v>
      </c>
      <c r="L144" s="135">
        <f t="shared" si="8"/>
        <v>-3.199999999999932</v>
      </c>
      <c r="M144" s="306">
        <f t="shared" si="9"/>
        <v>-0.43937937663050003</v>
      </c>
      <c r="N144" s="78">
        <f>Margins!B144</f>
        <v>412</v>
      </c>
      <c r="O144" s="25">
        <f t="shared" si="10"/>
        <v>18128</v>
      </c>
      <c r="P144" s="25">
        <f t="shared" si="11"/>
        <v>2060</v>
      </c>
      <c r="Q144" s="69"/>
    </row>
    <row r="145" spans="1:17" ht="15" customHeight="1">
      <c r="A145" s="193" t="s">
        <v>230</v>
      </c>
      <c r="B145" s="172">
        <v>356</v>
      </c>
      <c r="C145" s="302">
        <v>-0.34</v>
      </c>
      <c r="D145" s="172">
        <v>2</v>
      </c>
      <c r="E145" s="302">
        <v>0</v>
      </c>
      <c r="F145" s="172">
        <v>0</v>
      </c>
      <c r="G145" s="302">
        <v>0</v>
      </c>
      <c r="H145" s="172">
        <v>358</v>
      </c>
      <c r="I145" s="303">
        <v>-0.34</v>
      </c>
      <c r="J145" s="264">
        <v>593</v>
      </c>
      <c r="K145" s="69">
        <v>604.45</v>
      </c>
      <c r="L145" s="135">
        <f t="shared" si="8"/>
        <v>-11.450000000000045</v>
      </c>
      <c r="M145" s="306">
        <f t="shared" si="9"/>
        <v>-1.894284059889163</v>
      </c>
      <c r="N145" s="78">
        <f>Margins!B145</f>
        <v>400</v>
      </c>
      <c r="O145" s="25">
        <f t="shared" si="10"/>
        <v>800</v>
      </c>
      <c r="P145" s="25">
        <f t="shared" si="11"/>
        <v>0</v>
      </c>
      <c r="Q145" s="69"/>
    </row>
    <row r="146" spans="1:17" ht="15" customHeight="1">
      <c r="A146" s="193" t="s">
        <v>185</v>
      </c>
      <c r="B146" s="172">
        <v>13989</v>
      </c>
      <c r="C146" s="302">
        <v>0.19</v>
      </c>
      <c r="D146" s="172">
        <v>1423</v>
      </c>
      <c r="E146" s="302">
        <v>0.09</v>
      </c>
      <c r="F146" s="172">
        <v>372</v>
      </c>
      <c r="G146" s="302">
        <v>0.36</v>
      </c>
      <c r="H146" s="172">
        <v>15784</v>
      </c>
      <c r="I146" s="303">
        <v>0.19</v>
      </c>
      <c r="J146" s="264">
        <v>553.35</v>
      </c>
      <c r="K146" s="69">
        <v>552.45</v>
      </c>
      <c r="L146" s="135">
        <f t="shared" si="8"/>
        <v>0.8999999999999773</v>
      </c>
      <c r="M146" s="306">
        <f t="shared" si="9"/>
        <v>0.1629106706489234</v>
      </c>
      <c r="N146" s="78">
        <f>Margins!B146</f>
        <v>675</v>
      </c>
      <c r="O146" s="25">
        <f t="shared" si="10"/>
        <v>960525</v>
      </c>
      <c r="P146" s="25">
        <f t="shared" si="11"/>
        <v>251100</v>
      </c>
      <c r="Q146" s="69"/>
    </row>
    <row r="147" spans="1:17" ht="15" customHeight="1">
      <c r="A147" s="193" t="s">
        <v>206</v>
      </c>
      <c r="B147" s="172">
        <v>535</v>
      </c>
      <c r="C147" s="302">
        <v>-0.31</v>
      </c>
      <c r="D147" s="172">
        <v>0</v>
      </c>
      <c r="E147" s="302">
        <v>-1</v>
      </c>
      <c r="F147" s="172">
        <v>0</v>
      </c>
      <c r="G147" s="302">
        <v>0</v>
      </c>
      <c r="H147" s="172">
        <v>535</v>
      </c>
      <c r="I147" s="303">
        <v>-0.31</v>
      </c>
      <c r="J147" s="264">
        <v>761.6</v>
      </c>
      <c r="K147" s="69">
        <v>762.3</v>
      </c>
      <c r="L147" s="135">
        <f t="shared" si="8"/>
        <v>-0.6999999999999318</v>
      </c>
      <c r="M147" s="306">
        <f t="shared" si="9"/>
        <v>-0.09182736455462834</v>
      </c>
      <c r="N147" s="78">
        <f>Margins!B147</f>
        <v>550</v>
      </c>
      <c r="O147" s="25">
        <f t="shared" si="10"/>
        <v>0</v>
      </c>
      <c r="P147" s="25">
        <f t="shared" si="11"/>
        <v>0</v>
      </c>
      <c r="Q147" s="69"/>
    </row>
    <row r="148" spans="1:17" ht="15" customHeight="1">
      <c r="A148" s="193" t="s">
        <v>118</v>
      </c>
      <c r="B148" s="172">
        <v>3418</v>
      </c>
      <c r="C148" s="302">
        <v>-0.12</v>
      </c>
      <c r="D148" s="172">
        <v>54</v>
      </c>
      <c r="E148" s="302">
        <v>-0.5</v>
      </c>
      <c r="F148" s="172">
        <v>10</v>
      </c>
      <c r="G148" s="302">
        <v>-0.94</v>
      </c>
      <c r="H148" s="172">
        <v>3482</v>
      </c>
      <c r="I148" s="303">
        <v>-0.16</v>
      </c>
      <c r="J148" s="264">
        <v>1266.55</v>
      </c>
      <c r="K148" s="69">
        <v>1272.9</v>
      </c>
      <c r="L148" s="135">
        <f t="shared" si="8"/>
        <v>-6.350000000000136</v>
      </c>
      <c r="M148" s="306">
        <f t="shared" si="9"/>
        <v>-0.49886086888209097</v>
      </c>
      <c r="N148" s="78">
        <f>Margins!B148</f>
        <v>250</v>
      </c>
      <c r="O148" s="25">
        <f t="shared" si="10"/>
        <v>13500</v>
      </c>
      <c r="P148" s="25">
        <f t="shared" si="11"/>
        <v>2500</v>
      </c>
      <c r="Q148" s="69"/>
    </row>
    <row r="149" spans="1:17" ht="15" customHeight="1">
      <c r="A149" s="193" t="s">
        <v>231</v>
      </c>
      <c r="B149" s="172">
        <v>1580</v>
      </c>
      <c r="C149" s="302">
        <v>0.03</v>
      </c>
      <c r="D149" s="172">
        <v>0</v>
      </c>
      <c r="E149" s="302">
        <v>-1</v>
      </c>
      <c r="F149" s="172">
        <v>0</v>
      </c>
      <c r="G149" s="302">
        <v>0</v>
      </c>
      <c r="H149" s="172">
        <v>1580</v>
      </c>
      <c r="I149" s="303">
        <v>0.03</v>
      </c>
      <c r="J149" s="264">
        <v>971.1</v>
      </c>
      <c r="K149" s="69">
        <v>972.35</v>
      </c>
      <c r="L149" s="135">
        <f t="shared" si="8"/>
        <v>-1.25</v>
      </c>
      <c r="M149" s="306">
        <f t="shared" si="9"/>
        <v>-0.1285545328328277</v>
      </c>
      <c r="N149" s="78">
        <f>Margins!B149</f>
        <v>206</v>
      </c>
      <c r="O149" s="25">
        <f t="shared" si="10"/>
        <v>0</v>
      </c>
      <c r="P149" s="25">
        <f t="shared" si="11"/>
        <v>0</v>
      </c>
      <c r="Q149" s="69"/>
    </row>
    <row r="150" spans="1:17" ht="15" customHeight="1">
      <c r="A150" s="193" t="s">
        <v>300</v>
      </c>
      <c r="B150" s="172">
        <v>78</v>
      </c>
      <c r="C150" s="302">
        <v>-0.54</v>
      </c>
      <c r="D150" s="172">
        <v>4</v>
      </c>
      <c r="E150" s="302">
        <v>0</v>
      </c>
      <c r="F150" s="172">
        <v>0</v>
      </c>
      <c r="G150" s="302">
        <v>0</v>
      </c>
      <c r="H150" s="172">
        <v>82</v>
      </c>
      <c r="I150" s="303">
        <v>-0.51</v>
      </c>
      <c r="J150" s="264">
        <v>49.8</v>
      </c>
      <c r="K150" s="69">
        <v>51.15</v>
      </c>
      <c r="L150" s="135">
        <f t="shared" si="8"/>
        <v>-1.3500000000000014</v>
      </c>
      <c r="M150" s="306">
        <f t="shared" si="9"/>
        <v>-2.6392961876832874</v>
      </c>
      <c r="N150" s="78">
        <f>Margins!B150</f>
        <v>7700</v>
      </c>
      <c r="O150" s="25">
        <f t="shared" si="10"/>
        <v>30800</v>
      </c>
      <c r="P150" s="25">
        <f t="shared" si="11"/>
        <v>0</v>
      </c>
      <c r="Q150" s="69"/>
    </row>
    <row r="151" spans="1:17" ht="15" customHeight="1">
      <c r="A151" s="193" t="s">
        <v>301</v>
      </c>
      <c r="B151" s="172">
        <v>5365</v>
      </c>
      <c r="C151" s="302">
        <v>-0.32</v>
      </c>
      <c r="D151" s="172">
        <v>1172</v>
      </c>
      <c r="E151" s="302">
        <v>-0.1</v>
      </c>
      <c r="F151" s="172">
        <v>155</v>
      </c>
      <c r="G151" s="302">
        <v>-0.15</v>
      </c>
      <c r="H151" s="172">
        <v>6692</v>
      </c>
      <c r="I151" s="303">
        <v>-0.28</v>
      </c>
      <c r="J151" s="264">
        <v>28.7</v>
      </c>
      <c r="K151" s="69">
        <v>30</v>
      </c>
      <c r="L151" s="135">
        <f t="shared" si="8"/>
        <v>-1.3000000000000007</v>
      </c>
      <c r="M151" s="306">
        <f t="shared" si="9"/>
        <v>-4.333333333333336</v>
      </c>
      <c r="N151" s="78">
        <f>Margins!B151</f>
        <v>10450</v>
      </c>
      <c r="O151" s="25">
        <f t="shared" si="10"/>
        <v>12247400</v>
      </c>
      <c r="P151" s="25">
        <f t="shared" si="11"/>
        <v>1619750</v>
      </c>
      <c r="Q151" s="69"/>
    </row>
    <row r="152" spans="1:17" ht="15" customHeight="1">
      <c r="A152" s="193" t="s">
        <v>173</v>
      </c>
      <c r="B152" s="172">
        <v>262</v>
      </c>
      <c r="C152" s="302">
        <v>0</v>
      </c>
      <c r="D152" s="172">
        <v>28</v>
      </c>
      <c r="E152" s="302">
        <v>0.22</v>
      </c>
      <c r="F152" s="172">
        <v>1</v>
      </c>
      <c r="G152" s="302">
        <v>0</v>
      </c>
      <c r="H152" s="172">
        <v>291</v>
      </c>
      <c r="I152" s="303">
        <v>0.02</v>
      </c>
      <c r="J152" s="264">
        <v>61.65</v>
      </c>
      <c r="K152" s="69">
        <v>62.15</v>
      </c>
      <c r="L152" s="135">
        <f t="shared" si="8"/>
        <v>-0.5</v>
      </c>
      <c r="M152" s="306">
        <f t="shared" si="9"/>
        <v>-0.8045052292839904</v>
      </c>
      <c r="N152" s="78">
        <f>Margins!B152</f>
        <v>2950</v>
      </c>
      <c r="O152" s="25">
        <f t="shared" si="10"/>
        <v>82600</v>
      </c>
      <c r="P152" s="25">
        <f t="shared" si="11"/>
        <v>2950</v>
      </c>
      <c r="Q152" s="69"/>
    </row>
    <row r="153" spans="1:17" ht="15" customHeight="1">
      <c r="A153" s="193" t="s">
        <v>302</v>
      </c>
      <c r="B153" s="172">
        <v>374</v>
      </c>
      <c r="C153" s="302">
        <v>0.66</v>
      </c>
      <c r="D153" s="172">
        <v>0</v>
      </c>
      <c r="E153" s="302">
        <v>0</v>
      </c>
      <c r="F153" s="172">
        <v>0</v>
      </c>
      <c r="G153" s="302">
        <v>0</v>
      </c>
      <c r="H153" s="172">
        <v>374</v>
      </c>
      <c r="I153" s="303">
        <v>0.66</v>
      </c>
      <c r="J153" s="264">
        <v>817.8</v>
      </c>
      <c r="K153" s="69">
        <v>814.05</v>
      </c>
      <c r="L153" s="135">
        <f t="shared" si="8"/>
        <v>3.75</v>
      </c>
      <c r="M153" s="306">
        <f t="shared" si="9"/>
        <v>0.46065966463976415</v>
      </c>
      <c r="N153" s="78">
        <f>Margins!B153</f>
        <v>200</v>
      </c>
      <c r="O153" s="25">
        <f t="shared" si="10"/>
        <v>0</v>
      </c>
      <c r="P153" s="25">
        <f t="shared" si="11"/>
        <v>0</v>
      </c>
      <c r="Q153" s="69"/>
    </row>
    <row r="154" spans="1:17" ht="15" customHeight="1">
      <c r="A154" s="193" t="s">
        <v>82</v>
      </c>
      <c r="B154" s="172">
        <v>456</v>
      </c>
      <c r="C154" s="302">
        <v>-0.6</v>
      </c>
      <c r="D154" s="172">
        <v>3</v>
      </c>
      <c r="E154" s="302">
        <v>-0.7</v>
      </c>
      <c r="F154" s="172">
        <v>1</v>
      </c>
      <c r="G154" s="302">
        <v>0</v>
      </c>
      <c r="H154" s="172">
        <v>460</v>
      </c>
      <c r="I154" s="303">
        <v>-0.6</v>
      </c>
      <c r="J154" s="264">
        <v>107.35</v>
      </c>
      <c r="K154" s="69">
        <v>108.9</v>
      </c>
      <c r="L154" s="135">
        <f t="shared" si="8"/>
        <v>-1.5500000000000114</v>
      </c>
      <c r="M154" s="306">
        <f t="shared" si="9"/>
        <v>-1.423324150596888</v>
      </c>
      <c r="N154" s="78">
        <f>Margins!B154</f>
        <v>2100</v>
      </c>
      <c r="O154" s="25">
        <f t="shared" si="10"/>
        <v>6300</v>
      </c>
      <c r="P154" s="25">
        <f t="shared" si="11"/>
        <v>2100</v>
      </c>
      <c r="Q154" s="69"/>
    </row>
    <row r="155" spans="1:17" ht="15" customHeight="1">
      <c r="A155" s="193" t="s">
        <v>153</v>
      </c>
      <c r="B155" s="172">
        <v>5578</v>
      </c>
      <c r="C155" s="302">
        <v>-0.57</v>
      </c>
      <c r="D155" s="172">
        <v>4</v>
      </c>
      <c r="E155" s="302">
        <v>-0.43</v>
      </c>
      <c r="F155" s="172">
        <v>0</v>
      </c>
      <c r="G155" s="302">
        <v>-1</v>
      </c>
      <c r="H155" s="172">
        <v>5582</v>
      </c>
      <c r="I155" s="303">
        <v>-0.57</v>
      </c>
      <c r="J155" s="264">
        <v>506.7</v>
      </c>
      <c r="K155" s="69">
        <v>506.6</v>
      </c>
      <c r="L155" s="135">
        <f t="shared" si="8"/>
        <v>0.0999999999999659</v>
      </c>
      <c r="M155" s="306">
        <f t="shared" si="9"/>
        <v>0.019739439399914308</v>
      </c>
      <c r="N155" s="78">
        <f>Margins!B155</f>
        <v>450</v>
      </c>
      <c r="O155" s="25">
        <f t="shared" si="10"/>
        <v>1800</v>
      </c>
      <c r="P155" s="25">
        <f t="shared" si="11"/>
        <v>0</v>
      </c>
      <c r="Q155" s="69"/>
    </row>
    <row r="156" spans="1:17" ht="15" customHeight="1">
      <c r="A156" s="193" t="s">
        <v>154</v>
      </c>
      <c r="B156" s="172">
        <v>153</v>
      </c>
      <c r="C156" s="302">
        <v>-0.03</v>
      </c>
      <c r="D156" s="172">
        <v>10</v>
      </c>
      <c r="E156" s="302">
        <v>1.5</v>
      </c>
      <c r="F156" s="172">
        <v>0</v>
      </c>
      <c r="G156" s="302">
        <v>0</v>
      </c>
      <c r="H156" s="172">
        <v>163</v>
      </c>
      <c r="I156" s="303">
        <v>0.01</v>
      </c>
      <c r="J156" s="264">
        <v>47.5</v>
      </c>
      <c r="K156" s="69">
        <v>48.55</v>
      </c>
      <c r="L156" s="135">
        <f t="shared" si="8"/>
        <v>-1.0499999999999972</v>
      </c>
      <c r="M156" s="306">
        <f t="shared" si="9"/>
        <v>-2.162718846549943</v>
      </c>
      <c r="N156" s="78">
        <f>Margins!B156</f>
        <v>6900</v>
      </c>
      <c r="O156" s="25">
        <f t="shared" si="10"/>
        <v>69000</v>
      </c>
      <c r="P156" s="25">
        <f t="shared" si="11"/>
        <v>0</v>
      </c>
      <c r="Q156" s="69"/>
    </row>
    <row r="157" spans="1:17" ht="15" customHeight="1">
      <c r="A157" s="193" t="s">
        <v>303</v>
      </c>
      <c r="B157" s="172">
        <v>438</v>
      </c>
      <c r="C157" s="302">
        <v>-0.09</v>
      </c>
      <c r="D157" s="172">
        <v>9</v>
      </c>
      <c r="E157" s="302">
        <v>0</v>
      </c>
      <c r="F157" s="172">
        <v>0</v>
      </c>
      <c r="G157" s="302">
        <v>0</v>
      </c>
      <c r="H157" s="172">
        <v>447</v>
      </c>
      <c r="I157" s="303">
        <v>-0.09</v>
      </c>
      <c r="J157" s="264">
        <v>93.45</v>
      </c>
      <c r="K157" s="69">
        <v>96.05</v>
      </c>
      <c r="L157" s="135">
        <f t="shared" si="8"/>
        <v>-2.5999999999999943</v>
      </c>
      <c r="M157" s="306">
        <f t="shared" si="9"/>
        <v>-2.706923477355538</v>
      </c>
      <c r="N157" s="78">
        <f>Margins!B157</f>
        <v>3600</v>
      </c>
      <c r="O157" s="25">
        <f t="shared" si="10"/>
        <v>32400</v>
      </c>
      <c r="P157" s="25">
        <f t="shared" si="11"/>
        <v>0</v>
      </c>
      <c r="Q157" s="69"/>
    </row>
    <row r="158" spans="1:17" ht="15" customHeight="1">
      <c r="A158" s="193" t="s">
        <v>155</v>
      </c>
      <c r="B158" s="172">
        <v>1934</v>
      </c>
      <c r="C158" s="302">
        <v>-0.33</v>
      </c>
      <c r="D158" s="172">
        <v>2</v>
      </c>
      <c r="E158" s="302">
        <v>-0.75</v>
      </c>
      <c r="F158" s="172">
        <v>0</v>
      </c>
      <c r="G158" s="302">
        <v>0</v>
      </c>
      <c r="H158" s="172">
        <v>1936</v>
      </c>
      <c r="I158" s="303">
        <v>-0.33</v>
      </c>
      <c r="J158" s="264">
        <v>449.05</v>
      </c>
      <c r="K158" s="69">
        <v>450.7</v>
      </c>
      <c r="L158" s="135">
        <f t="shared" si="8"/>
        <v>-1.6499999999999773</v>
      </c>
      <c r="M158" s="306">
        <f t="shared" si="9"/>
        <v>-0.3660971821610777</v>
      </c>
      <c r="N158" s="78">
        <f>Margins!B158</f>
        <v>525</v>
      </c>
      <c r="O158" s="25">
        <f t="shared" si="10"/>
        <v>1050</v>
      </c>
      <c r="P158" s="25">
        <f t="shared" si="11"/>
        <v>0</v>
      </c>
      <c r="Q158" s="69"/>
    </row>
    <row r="159" spans="1:17" ht="15" customHeight="1">
      <c r="A159" s="193" t="s">
        <v>38</v>
      </c>
      <c r="B159" s="172">
        <v>2910</v>
      </c>
      <c r="C159" s="302">
        <v>0.5</v>
      </c>
      <c r="D159" s="172">
        <v>28</v>
      </c>
      <c r="E159" s="302">
        <v>0.65</v>
      </c>
      <c r="F159" s="172">
        <v>16</v>
      </c>
      <c r="G159" s="302">
        <v>0</v>
      </c>
      <c r="H159" s="172">
        <v>2954</v>
      </c>
      <c r="I159" s="303">
        <v>0.51</v>
      </c>
      <c r="J159" s="264">
        <v>547.35</v>
      </c>
      <c r="K159" s="69">
        <v>552.6</v>
      </c>
      <c r="L159" s="135">
        <f t="shared" si="8"/>
        <v>-5.25</v>
      </c>
      <c r="M159" s="306">
        <f t="shared" si="9"/>
        <v>-0.9500542888165037</v>
      </c>
      <c r="N159" s="78">
        <f>Margins!B159</f>
        <v>600</v>
      </c>
      <c r="O159" s="25">
        <f t="shared" si="10"/>
        <v>16800</v>
      </c>
      <c r="P159" s="25">
        <f t="shared" si="11"/>
        <v>9600</v>
      </c>
      <c r="Q159" s="69"/>
    </row>
    <row r="160" spans="1:17" ht="15" customHeight="1">
      <c r="A160" s="193" t="s">
        <v>156</v>
      </c>
      <c r="B160" s="172">
        <v>218</v>
      </c>
      <c r="C160" s="302">
        <v>-0.16</v>
      </c>
      <c r="D160" s="172">
        <v>1</v>
      </c>
      <c r="E160" s="302">
        <v>0</v>
      </c>
      <c r="F160" s="172">
        <v>0</v>
      </c>
      <c r="G160" s="302">
        <v>0</v>
      </c>
      <c r="H160" s="172">
        <v>219</v>
      </c>
      <c r="I160" s="303">
        <v>-0.16</v>
      </c>
      <c r="J160" s="264">
        <v>411.25</v>
      </c>
      <c r="K160" s="69">
        <v>416.3</v>
      </c>
      <c r="L160" s="135">
        <f t="shared" si="8"/>
        <v>-5.050000000000011</v>
      </c>
      <c r="M160" s="306">
        <f t="shared" si="9"/>
        <v>-1.2130674993994741</v>
      </c>
      <c r="N160" s="78">
        <f>Margins!B160</f>
        <v>600</v>
      </c>
      <c r="O160" s="25">
        <f t="shared" si="10"/>
        <v>600</v>
      </c>
      <c r="P160" s="25">
        <f t="shared" si="11"/>
        <v>0</v>
      </c>
      <c r="Q160" s="69"/>
    </row>
    <row r="161" spans="1:17" ht="15" customHeight="1" thickBot="1">
      <c r="A161" s="323" t="s">
        <v>395</v>
      </c>
      <c r="B161" s="172">
        <v>1404</v>
      </c>
      <c r="C161" s="302">
        <v>0.63</v>
      </c>
      <c r="D161" s="172">
        <v>0</v>
      </c>
      <c r="E161" s="302">
        <v>0</v>
      </c>
      <c r="F161" s="172">
        <v>0</v>
      </c>
      <c r="G161" s="302">
        <v>0</v>
      </c>
      <c r="H161" s="172">
        <v>1404</v>
      </c>
      <c r="I161" s="303">
        <v>0.63</v>
      </c>
      <c r="J161" s="264">
        <v>286.75</v>
      </c>
      <c r="K161" s="69">
        <v>287.1</v>
      </c>
      <c r="L161" s="135">
        <f t="shared" si="8"/>
        <v>-0.35000000000002274</v>
      </c>
      <c r="M161" s="306">
        <f t="shared" si="9"/>
        <v>-0.12190874259840569</v>
      </c>
      <c r="N161" s="78">
        <f>Margins!B161</f>
        <v>700</v>
      </c>
      <c r="O161" s="25">
        <f t="shared" si="10"/>
        <v>0</v>
      </c>
      <c r="P161" s="25">
        <f t="shared" si="11"/>
        <v>0</v>
      </c>
      <c r="Q161" s="69"/>
    </row>
    <row r="162" spans="2:17" ht="13.5" customHeight="1" hidden="1">
      <c r="B162" s="309">
        <f>SUM(B4:B161)</f>
        <v>940969</v>
      </c>
      <c r="C162" s="310"/>
      <c r="D162" s="309">
        <f>SUM(D4:D161)</f>
        <v>107318</v>
      </c>
      <c r="E162" s="310"/>
      <c r="F162" s="309">
        <f>SUM(F4:F161)</f>
        <v>73092</v>
      </c>
      <c r="G162" s="310"/>
      <c r="H162" s="172">
        <f>SUM(H4:H161)</f>
        <v>1121379</v>
      </c>
      <c r="I162" s="310"/>
      <c r="J162" s="311"/>
      <c r="K162" s="69"/>
      <c r="L162" s="135"/>
      <c r="M162" s="136"/>
      <c r="N162" s="69"/>
      <c r="O162" s="25">
        <f>SUM(O4:O161)</f>
        <v>46667124</v>
      </c>
      <c r="P162" s="25">
        <f>SUM(P4:P161)</f>
        <v>10085705</v>
      </c>
      <c r="Q162" s="69"/>
    </row>
    <row r="163" spans="11:17" ht="14.25" customHeight="1">
      <c r="K163" s="69"/>
      <c r="L163" s="135"/>
      <c r="M163" s="136"/>
      <c r="N163" s="69"/>
      <c r="O163" s="69"/>
      <c r="P163" s="50">
        <f>P162/O162</f>
        <v>0.2161201320227062</v>
      </c>
      <c r="Q163" s="69"/>
    </row>
    <row r="164" spans="11:13" ht="12.75" customHeight="1">
      <c r="K164" s="69"/>
      <c r="L164" s="135"/>
      <c r="M164" s="136"/>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04"/>
  <sheetViews>
    <sheetView workbookViewId="0" topLeftCell="A1">
      <pane xSplit="1" ySplit="3" topLeftCell="C4" activePane="bottomRight" state="frozen"/>
      <selection pane="topLeft" activeCell="A1" sqref="A1"/>
      <selection pane="topRight" activeCell="B1" sqref="B1"/>
      <selection pane="bottomLeft" activeCell="A4" sqref="A4"/>
      <selection pane="bottomRight" activeCell="H232" sqref="H232"/>
    </sheetView>
  </sheetViews>
  <sheetFormatPr defaultColWidth="9.140625" defaultRowHeight="12.75"/>
  <cols>
    <col min="1" max="1" width="14.8515625" style="3" customWidth="1"/>
    <col min="2" max="2" width="11.57421875" style="6" customWidth="1"/>
    <col min="3" max="3" width="10.421875" style="6" customWidth="1"/>
    <col min="4" max="5" width="10.7109375" style="154"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5" t="s">
        <v>189</v>
      </c>
      <c r="B1" s="396"/>
      <c r="C1" s="396"/>
      <c r="D1" s="396"/>
      <c r="E1" s="396"/>
      <c r="F1" s="396"/>
      <c r="G1" s="396"/>
      <c r="H1" s="396"/>
      <c r="I1" s="396"/>
      <c r="J1" s="396"/>
      <c r="K1" s="418"/>
      <c r="L1" s="155"/>
      <c r="M1" s="112"/>
      <c r="N1" s="62"/>
      <c r="O1" s="2"/>
      <c r="P1" s="107"/>
      <c r="Q1" s="108"/>
      <c r="R1" s="69"/>
      <c r="S1" s="103"/>
      <c r="T1" s="103"/>
      <c r="U1" s="103"/>
      <c r="V1" s="103"/>
      <c r="W1" s="103"/>
      <c r="X1" s="103"/>
      <c r="Y1" s="103"/>
      <c r="Z1" s="103"/>
      <c r="AA1" s="103"/>
      <c r="AB1" s="74"/>
    </row>
    <row r="2" spans="1:28" s="58" customFormat="1" ht="16.5" customHeight="1" thickBot="1">
      <c r="A2" s="134"/>
      <c r="B2" s="415" t="s">
        <v>59</v>
      </c>
      <c r="C2" s="416"/>
      <c r="D2" s="416"/>
      <c r="E2" s="417"/>
      <c r="F2" s="404" t="s">
        <v>186</v>
      </c>
      <c r="G2" s="405"/>
      <c r="H2" s="406"/>
      <c r="I2" s="404" t="s">
        <v>187</v>
      </c>
      <c r="J2" s="405"/>
      <c r="K2" s="406"/>
      <c r="L2" s="1"/>
      <c r="M2" s="5"/>
      <c r="N2" s="62"/>
      <c r="O2" s="2"/>
      <c r="P2" s="107"/>
      <c r="Q2" s="108"/>
      <c r="R2" s="69"/>
      <c r="S2" s="103"/>
      <c r="T2" s="103"/>
      <c r="U2" s="109"/>
      <c r="V2" s="103"/>
      <c r="W2" s="103"/>
      <c r="X2" s="103"/>
      <c r="Y2" s="103"/>
      <c r="Z2" s="103"/>
      <c r="AA2" s="103"/>
      <c r="AB2" s="75"/>
    </row>
    <row r="3" spans="1:28" s="58" customFormat="1" ht="15.75" thickBot="1">
      <c r="A3" s="29" t="s">
        <v>45</v>
      </c>
      <c r="B3" s="260" t="s">
        <v>87</v>
      </c>
      <c r="C3" s="325" t="s">
        <v>188</v>
      </c>
      <c r="D3" s="313" t="s">
        <v>22</v>
      </c>
      <c r="E3" s="326" t="s">
        <v>188</v>
      </c>
      <c r="F3" s="157" t="s">
        <v>106</v>
      </c>
      <c r="G3" s="261" t="s">
        <v>14</v>
      </c>
      <c r="H3" s="259" t="s">
        <v>46</v>
      </c>
      <c r="I3" s="260" t="s">
        <v>106</v>
      </c>
      <c r="J3" s="261" t="s">
        <v>14</v>
      </c>
      <c r="K3" s="259" t="s">
        <v>46</v>
      </c>
      <c r="L3" s="1"/>
      <c r="M3" s="5"/>
      <c r="N3" s="62"/>
      <c r="O3" s="2"/>
      <c r="P3" s="2"/>
      <c r="Q3" s="2"/>
      <c r="R3" s="2"/>
      <c r="S3" s="1"/>
      <c r="T3" s="1"/>
      <c r="U3" s="79"/>
      <c r="V3" s="2"/>
      <c r="W3" s="2"/>
      <c r="X3" s="2"/>
      <c r="Y3" s="2"/>
      <c r="Z3" s="2"/>
      <c r="AA3" s="2"/>
      <c r="AB3" s="75"/>
    </row>
    <row r="4" spans="1:29" s="58" customFormat="1" ht="15">
      <c r="A4" s="177" t="s">
        <v>182</v>
      </c>
      <c r="B4" s="327">
        <f>'Open Int.'!E4</f>
        <v>0</v>
      </c>
      <c r="C4" s="327">
        <f>'Open Int.'!F4</f>
        <v>0</v>
      </c>
      <c r="D4" s="328">
        <f>'Open Int.'!H4</f>
        <v>0</v>
      </c>
      <c r="E4" s="328">
        <f>'Open Int.'!I4</f>
        <v>0</v>
      </c>
      <c r="F4" s="265">
        <f>IF('Open Int.'!E4=0,0,'Open Int.'!H4/'Open Int.'!E4)</f>
        <v>0</v>
      </c>
      <c r="G4" s="320">
        <v>0</v>
      </c>
      <c r="H4" s="262">
        <f>IF(G4=0,0,(F4-G4)/G4)</f>
        <v>0</v>
      </c>
      <c r="I4" s="183">
        <f>IF(Volume!D4=0,0,Volume!F4/Volume!D4)</f>
        <v>0</v>
      </c>
      <c r="J4" s="184">
        <v>0</v>
      </c>
      <c r="K4" s="262">
        <f>IF(J4=0,0,(I4-J4)/J4)</f>
        <v>0</v>
      </c>
      <c r="L4" s="60"/>
      <c r="M4" s="6"/>
      <c r="N4" s="59"/>
      <c r="O4" s="3"/>
      <c r="P4" s="3"/>
      <c r="Q4" s="3"/>
      <c r="R4" s="3"/>
      <c r="S4" s="3"/>
      <c r="T4" s="3"/>
      <c r="U4" s="61"/>
      <c r="V4" s="3"/>
      <c r="W4" s="3"/>
      <c r="X4" s="3"/>
      <c r="Y4" s="3"/>
      <c r="Z4" s="3"/>
      <c r="AA4" s="2"/>
      <c r="AB4" s="78"/>
      <c r="AC4" s="77"/>
    </row>
    <row r="5" spans="1:29" s="58" customFormat="1" ht="15">
      <c r="A5" s="177" t="s">
        <v>74</v>
      </c>
      <c r="B5" s="188">
        <f>'Open Int.'!E5</f>
        <v>0</v>
      </c>
      <c r="C5" s="189">
        <f>'Open Int.'!F5</f>
        <v>0</v>
      </c>
      <c r="D5" s="190">
        <f>'Open Int.'!H5</f>
        <v>0</v>
      </c>
      <c r="E5" s="329">
        <f>'Open Int.'!I5</f>
        <v>0</v>
      </c>
      <c r="F5" s="191">
        <f>IF('Open Int.'!E5=0,0,'Open Int.'!H5/'Open Int.'!E5)</f>
        <v>0</v>
      </c>
      <c r="G5" s="155">
        <v>0</v>
      </c>
      <c r="H5" s="170">
        <f aca="true" t="shared" si="0" ref="H5:H66">IF(G5=0,0,(F5-G5)/G5)</f>
        <v>0</v>
      </c>
      <c r="I5" s="185">
        <f>IF(Volume!D5=0,0,Volume!F5/Volume!D5)</f>
        <v>0</v>
      </c>
      <c r="J5" s="176">
        <v>0</v>
      </c>
      <c r="K5" s="170">
        <f aca="true" t="shared" si="1" ref="K5:K68">IF(J5=0,0,(I5-J5)/J5)</f>
        <v>0</v>
      </c>
      <c r="L5" s="60"/>
      <c r="M5" s="6"/>
      <c r="N5" s="59"/>
      <c r="O5" s="3"/>
      <c r="P5" s="3"/>
      <c r="Q5" s="3"/>
      <c r="R5" s="3"/>
      <c r="S5" s="3"/>
      <c r="T5" s="3"/>
      <c r="U5" s="61"/>
      <c r="V5" s="3"/>
      <c r="W5" s="3"/>
      <c r="X5" s="3"/>
      <c r="Y5" s="3"/>
      <c r="Z5" s="3"/>
      <c r="AA5" s="2"/>
      <c r="AB5" s="78"/>
      <c r="AC5" s="77"/>
    </row>
    <row r="6" spans="1:29" s="58" customFormat="1" ht="15">
      <c r="A6" s="177" t="s">
        <v>9</v>
      </c>
      <c r="B6" s="188">
        <f>'Open Int.'!E6</f>
        <v>11848500</v>
      </c>
      <c r="C6" s="189">
        <f>'Open Int.'!F6</f>
        <v>348450</v>
      </c>
      <c r="D6" s="190">
        <f>'Open Int.'!H6</f>
        <v>13961450</v>
      </c>
      <c r="E6" s="329">
        <f>'Open Int.'!I6</f>
        <v>266700</v>
      </c>
      <c r="F6" s="191">
        <f>IF('Open Int.'!E6=0,0,'Open Int.'!H6/'Open Int.'!E6)</f>
        <v>1.1783305903700891</v>
      </c>
      <c r="G6" s="155">
        <v>1.190842648510224</v>
      </c>
      <c r="H6" s="170">
        <f t="shared" si="0"/>
        <v>-0.010506894555538219</v>
      </c>
      <c r="I6" s="185">
        <f>IF(Volume!D6=0,0,Volume!F6/Volume!D6)</f>
        <v>0.7929601620682114</v>
      </c>
      <c r="J6" s="176">
        <v>1.1252586792046753</v>
      </c>
      <c r="K6" s="170">
        <f t="shared" si="1"/>
        <v>-0.2953085572922042</v>
      </c>
      <c r="L6" s="60"/>
      <c r="M6" s="6"/>
      <c r="N6" s="59"/>
      <c r="O6" s="3"/>
      <c r="P6" s="3"/>
      <c r="Q6" s="3"/>
      <c r="R6" s="3"/>
      <c r="S6" s="3"/>
      <c r="T6" s="3"/>
      <c r="U6" s="61"/>
      <c r="V6" s="3"/>
      <c r="W6" s="3"/>
      <c r="X6" s="3"/>
      <c r="Y6" s="3"/>
      <c r="Z6" s="3"/>
      <c r="AA6" s="2"/>
      <c r="AB6" s="78"/>
      <c r="AC6" s="77"/>
    </row>
    <row r="7" spans="1:27" s="7" customFormat="1" ht="15">
      <c r="A7" s="177" t="s">
        <v>279</v>
      </c>
      <c r="B7" s="188">
        <f>'Open Int.'!E7</f>
        <v>200</v>
      </c>
      <c r="C7" s="189">
        <f>'Open Int.'!F7</f>
        <v>0</v>
      </c>
      <c r="D7" s="190">
        <f>'Open Int.'!H7</f>
        <v>0</v>
      </c>
      <c r="E7" s="329">
        <f>'Open Int.'!I7</f>
        <v>0</v>
      </c>
      <c r="F7" s="191">
        <f>IF('Open Int.'!E7=0,0,'Open Int.'!H7/'Open Int.'!E7)</f>
        <v>0</v>
      </c>
      <c r="G7" s="155">
        <v>0</v>
      </c>
      <c r="H7" s="170">
        <f t="shared" si="0"/>
        <v>0</v>
      </c>
      <c r="I7" s="185">
        <f>IF(Volume!D7=0,0,Volume!F7/Volume!D7)</f>
        <v>0</v>
      </c>
      <c r="J7" s="176">
        <v>0</v>
      </c>
      <c r="K7" s="170">
        <f t="shared" si="1"/>
        <v>0</v>
      </c>
      <c r="L7" s="60"/>
      <c r="M7" s="6"/>
      <c r="N7" s="59"/>
      <c r="O7" s="3"/>
      <c r="P7" s="3"/>
      <c r="Q7" s="3"/>
      <c r="R7" s="3"/>
      <c r="S7" s="3"/>
      <c r="T7" s="3"/>
      <c r="U7" s="61"/>
      <c r="V7" s="3"/>
      <c r="W7" s="3"/>
      <c r="X7" s="3"/>
      <c r="Y7" s="3"/>
      <c r="Z7" s="3"/>
      <c r="AA7" s="2"/>
    </row>
    <row r="8" spans="1:29" s="58" customFormat="1" ht="15">
      <c r="A8" s="177" t="s">
        <v>134</v>
      </c>
      <c r="B8" s="188">
        <f>'Open Int.'!E8</f>
        <v>0</v>
      </c>
      <c r="C8" s="189">
        <f>'Open Int.'!F8</f>
        <v>0</v>
      </c>
      <c r="D8" s="190">
        <f>'Open Int.'!H8</f>
        <v>400</v>
      </c>
      <c r="E8" s="329">
        <f>'Open Int.'!I8</f>
        <v>0</v>
      </c>
      <c r="F8" s="191">
        <f>IF('Open Int.'!E8=0,0,'Open Int.'!H8/'Open Int.'!E8)</f>
        <v>0</v>
      </c>
      <c r="G8" s="155">
        <v>0</v>
      </c>
      <c r="H8" s="170">
        <f t="shared" si="0"/>
        <v>0</v>
      </c>
      <c r="I8" s="185">
        <f>IF(Volume!D8=0,0,Volume!F8/Volume!D8)</f>
        <v>0</v>
      </c>
      <c r="J8" s="176">
        <v>0</v>
      </c>
      <c r="K8" s="170">
        <f t="shared" si="1"/>
        <v>0</v>
      </c>
      <c r="L8" s="60"/>
      <c r="M8" s="6"/>
      <c r="N8" s="59"/>
      <c r="O8" s="3"/>
      <c r="P8" s="3"/>
      <c r="Q8" s="3"/>
      <c r="R8" s="3"/>
      <c r="S8" s="3"/>
      <c r="T8" s="3"/>
      <c r="U8" s="61"/>
      <c r="V8" s="3"/>
      <c r="W8" s="3"/>
      <c r="X8" s="3"/>
      <c r="Y8" s="3"/>
      <c r="Z8" s="3"/>
      <c r="AA8" s="2"/>
      <c r="AB8" s="78"/>
      <c r="AC8" s="77"/>
    </row>
    <row r="9" spans="1:29" s="58" customFormat="1" ht="15">
      <c r="A9" s="177" t="s">
        <v>0</v>
      </c>
      <c r="B9" s="188">
        <f>'Open Int.'!E9</f>
        <v>118500</v>
      </c>
      <c r="C9" s="189">
        <f>'Open Int.'!F9</f>
        <v>38625</v>
      </c>
      <c r="D9" s="190">
        <f>'Open Int.'!H9</f>
        <v>37125</v>
      </c>
      <c r="E9" s="329">
        <f>'Open Int.'!I9</f>
        <v>12000</v>
      </c>
      <c r="F9" s="191">
        <f>IF('Open Int.'!E9=0,0,'Open Int.'!H9/'Open Int.'!E9)</f>
        <v>0.31329113924050633</v>
      </c>
      <c r="G9" s="155">
        <v>0.3145539906103286</v>
      </c>
      <c r="H9" s="170">
        <f t="shared" si="0"/>
        <v>-0.004014736444360425</v>
      </c>
      <c r="I9" s="185">
        <f>IF(Volume!D9=0,0,Volume!F9/Volume!D9)</f>
        <v>0.12857142857142856</v>
      </c>
      <c r="J9" s="176">
        <v>0.25925925925925924</v>
      </c>
      <c r="K9" s="170">
        <f t="shared" si="1"/>
        <v>-0.5040816326530613</v>
      </c>
      <c r="L9" s="60"/>
      <c r="M9" s="6"/>
      <c r="N9" s="59"/>
      <c r="O9" s="3"/>
      <c r="P9" s="3"/>
      <c r="Q9" s="3"/>
      <c r="R9" s="3"/>
      <c r="S9" s="3"/>
      <c r="T9" s="3"/>
      <c r="U9" s="61"/>
      <c r="V9" s="3"/>
      <c r="W9" s="3"/>
      <c r="X9" s="3"/>
      <c r="Y9" s="3"/>
      <c r="Z9" s="3"/>
      <c r="AA9" s="2"/>
      <c r="AB9" s="78"/>
      <c r="AC9" s="77"/>
    </row>
    <row r="10" spans="1:27" s="7" customFormat="1" ht="15">
      <c r="A10" s="177" t="s">
        <v>135</v>
      </c>
      <c r="B10" s="188">
        <f>'Open Int.'!E10</f>
        <v>262150</v>
      </c>
      <c r="C10" s="189">
        <f>'Open Int.'!F10</f>
        <v>29400</v>
      </c>
      <c r="D10" s="190">
        <f>'Open Int.'!H10</f>
        <v>0</v>
      </c>
      <c r="E10" s="329">
        <f>'Open Int.'!I10</f>
        <v>0</v>
      </c>
      <c r="F10" s="191">
        <f>IF('Open Int.'!E10=0,0,'Open Int.'!H10/'Open Int.'!E10)</f>
        <v>0</v>
      </c>
      <c r="G10" s="155">
        <v>0</v>
      </c>
      <c r="H10" s="170">
        <f t="shared" si="0"/>
        <v>0</v>
      </c>
      <c r="I10" s="185">
        <f>IF(Volume!D10=0,0,Volume!F10/Volume!D10)</f>
        <v>0</v>
      </c>
      <c r="J10" s="176">
        <v>0</v>
      </c>
      <c r="K10" s="170">
        <f t="shared" si="1"/>
        <v>0</v>
      </c>
      <c r="L10" s="60"/>
      <c r="M10" s="6"/>
      <c r="N10" s="59"/>
      <c r="O10" s="3"/>
      <c r="P10" s="3"/>
      <c r="Q10" s="3"/>
      <c r="R10" s="3"/>
      <c r="S10" s="3"/>
      <c r="T10" s="3"/>
      <c r="U10" s="61"/>
      <c r="V10" s="3"/>
      <c r="W10" s="3"/>
      <c r="X10" s="3"/>
      <c r="Y10" s="3"/>
      <c r="Z10" s="3"/>
      <c r="AA10" s="2"/>
    </row>
    <row r="11" spans="1:27" s="7" customFormat="1" ht="15">
      <c r="A11" s="177" t="s">
        <v>174</v>
      </c>
      <c r="B11" s="188">
        <f>'Open Int.'!E11</f>
        <v>629800</v>
      </c>
      <c r="C11" s="189">
        <f>'Open Int.'!F11</f>
        <v>204350</v>
      </c>
      <c r="D11" s="190">
        <f>'Open Int.'!H11</f>
        <v>16750</v>
      </c>
      <c r="E11" s="329">
        <f>'Open Int.'!I11</f>
        <v>13400</v>
      </c>
      <c r="F11" s="191">
        <f>IF('Open Int.'!E11=0,0,'Open Int.'!H11/'Open Int.'!E11)</f>
        <v>0.026595744680851064</v>
      </c>
      <c r="G11" s="155">
        <v>0.007874015748031496</v>
      </c>
      <c r="H11" s="170">
        <f t="shared" si="0"/>
        <v>2.377659574468085</v>
      </c>
      <c r="I11" s="185">
        <f>IF(Volume!D11=0,0,Volume!F11/Volume!D11)</f>
        <v>0.04861111111111111</v>
      </c>
      <c r="J11" s="176">
        <v>0.007407407407407408</v>
      </c>
      <c r="K11" s="170">
        <f t="shared" si="1"/>
        <v>5.562499999999999</v>
      </c>
      <c r="L11" s="60"/>
      <c r="M11" s="6"/>
      <c r="N11" s="59"/>
      <c r="O11" s="3"/>
      <c r="P11" s="3"/>
      <c r="Q11" s="3"/>
      <c r="R11" s="3"/>
      <c r="S11" s="3"/>
      <c r="T11" s="3"/>
      <c r="U11" s="61"/>
      <c r="V11" s="3"/>
      <c r="W11" s="3"/>
      <c r="X11" s="3"/>
      <c r="Y11" s="3"/>
      <c r="Z11" s="3"/>
      <c r="AA11" s="2"/>
    </row>
    <row r="12" spans="1:29" s="58" customFormat="1" ht="15">
      <c r="A12" s="177" t="s">
        <v>280</v>
      </c>
      <c r="B12" s="188">
        <f>'Open Int.'!E12</f>
        <v>0</v>
      </c>
      <c r="C12" s="189">
        <f>'Open Int.'!F12</f>
        <v>0</v>
      </c>
      <c r="D12" s="190">
        <f>'Open Int.'!H12</f>
        <v>0</v>
      </c>
      <c r="E12" s="329">
        <f>'Open Int.'!I12</f>
        <v>0</v>
      </c>
      <c r="F12" s="191">
        <f>IF('Open Int.'!E12=0,0,'Open Int.'!H12/'Open Int.'!E12)</f>
        <v>0</v>
      </c>
      <c r="G12" s="155">
        <v>0</v>
      </c>
      <c r="H12" s="170">
        <f t="shared" si="0"/>
        <v>0</v>
      </c>
      <c r="I12" s="185">
        <f>IF(Volume!D12=0,0,Volume!F12/Volume!D12)</f>
        <v>0</v>
      </c>
      <c r="J12" s="176">
        <v>0</v>
      </c>
      <c r="K12" s="170">
        <f t="shared" si="1"/>
        <v>0</v>
      </c>
      <c r="L12" s="60"/>
      <c r="M12" s="6"/>
      <c r="N12" s="59"/>
      <c r="O12" s="3"/>
      <c r="P12" s="3"/>
      <c r="Q12" s="3"/>
      <c r="R12" s="3"/>
      <c r="S12" s="3"/>
      <c r="T12" s="3"/>
      <c r="U12" s="61"/>
      <c r="V12" s="3"/>
      <c r="W12" s="3"/>
      <c r="X12" s="3"/>
      <c r="Y12" s="3"/>
      <c r="Z12" s="3"/>
      <c r="AA12" s="2"/>
      <c r="AB12" s="78"/>
      <c r="AC12" s="77"/>
    </row>
    <row r="13" spans="1:29" s="58" customFormat="1" ht="15">
      <c r="A13" s="177" t="s">
        <v>75</v>
      </c>
      <c r="B13" s="188">
        <f>'Open Int.'!E13</f>
        <v>64400</v>
      </c>
      <c r="C13" s="189">
        <f>'Open Int.'!F13</f>
        <v>0</v>
      </c>
      <c r="D13" s="190">
        <f>'Open Int.'!H13</f>
        <v>2300</v>
      </c>
      <c r="E13" s="329">
        <f>'Open Int.'!I13</f>
        <v>0</v>
      </c>
      <c r="F13" s="191">
        <f>IF('Open Int.'!E13=0,0,'Open Int.'!H13/'Open Int.'!E13)</f>
        <v>0.03571428571428571</v>
      </c>
      <c r="G13" s="155">
        <v>0.03571428571428571</v>
      </c>
      <c r="H13" s="170">
        <f t="shared" si="0"/>
        <v>0</v>
      </c>
      <c r="I13" s="185">
        <f>IF(Volume!D13=0,0,Volume!F13/Volume!D13)</f>
        <v>0</v>
      </c>
      <c r="J13" s="176">
        <v>0</v>
      </c>
      <c r="K13" s="170">
        <f t="shared" si="1"/>
        <v>0</v>
      </c>
      <c r="L13" s="60"/>
      <c r="M13" s="6"/>
      <c r="N13" s="59"/>
      <c r="O13" s="3"/>
      <c r="P13" s="3"/>
      <c r="Q13" s="3"/>
      <c r="R13" s="3"/>
      <c r="S13" s="3"/>
      <c r="T13" s="3"/>
      <c r="U13" s="61"/>
      <c r="V13" s="3"/>
      <c r="W13" s="3"/>
      <c r="X13" s="3"/>
      <c r="Y13" s="3"/>
      <c r="Z13" s="3"/>
      <c r="AA13" s="2"/>
      <c r="AB13" s="78"/>
      <c r="AC13" s="77"/>
    </row>
    <row r="14" spans="1:29" s="58" customFormat="1" ht="15">
      <c r="A14" s="177" t="s">
        <v>88</v>
      </c>
      <c r="B14" s="188">
        <f>'Open Int.'!E14</f>
        <v>2545600</v>
      </c>
      <c r="C14" s="189">
        <f>'Open Int.'!F14</f>
        <v>-90300</v>
      </c>
      <c r="D14" s="190">
        <f>'Open Int.'!H14</f>
        <v>258000</v>
      </c>
      <c r="E14" s="329">
        <f>'Open Int.'!I14</f>
        <v>0</v>
      </c>
      <c r="F14" s="191">
        <f>IF('Open Int.'!E14=0,0,'Open Int.'!H14/'Open Int.'!E14)</f>
        <v>0.10135135135135136</v>
      </c>
      <c r="G14" s="155">
        <v>0.09787928221859707</v>
      </c>
      <c r="H14" s="170">
        <f t="shared" si="0"/>
        <v>0.03547297297297297</v>
      </c>
      <c r="I14" s="185">
        <f>IF(Volume!D14=0,0,Volume!F14/Volume!D14)</f>
        <v>0.08</v>
      </c>
      <c r="J14" s="176">
        <v>0.027777777777777776</v>
      </c>
      <c r="K14" s="170">
        <f t="shared" si="1"/>
        <v>1.8800000000000001</v>
      </c>
      <c r="L14" s="60"/>
      <c r="M14" s="6"/>
      <c r="N14" s="59"/>
      <c r="O14" s="3"/>
      <c r="P14" s="3"/>
      <c r="Q14" s="3"/>
      <c r="R14" s="3"/>
      <c r="S14" s="3"/>
      <c r="T14" s="3"/>
      <c r="U14" s="61"/>
      <c r="V14" s="3"/>
      <c r="W14" s="3"/>
      <c r="X14" s="3"/>
      <c r="Y14" s="3"/>
      <c r="Z14" s="3"/>
      <c r="AA14" s="2"/>
      <c r="AB14" s="78"/>
      <c r="AC14" s="77"/>
    </row>
    <row r="15" spans="1:29" s="58" customFormat="1" ht="15">
      <c r="A15" s="177" t="s">
        <v>136</v>
      </c>
      <c r="B15" s="188">
        <f>'Open Int.'!E15</f>
        <v>5271600</v>
      </c>
      <c r="C15" s="189">
        <f>'Open Int.'!F15</f>
        <v>525250</v>
      </c>
      <c r="D15" s="190">
        <f>'Open Int.'!H15</f>
        <v>797425</v>
      </c>
      <c r="E15" s="329">
        <f>'Open Int.'!I15</f>
        <v>133700</v>
      </c>
      <c r="F15" s="191">
        <f>IF('Open Int.'!E15=0,0,'Open Int.'!H15/'Open Int.'!E15)</f>
        <v>0.151268115942029</v>
      </c>
      <c r="G15" s="155">
        <v>0.1398390342052314</v>
      </c>
      <c r="H15" s="170">
        <f t="shared" si="0"/>
        <v>0.08173026795954545</v>
      </c>
      <c r="I15" s="185">
        <f>IF(Volume!D15=0,0,Volume!F15/Volume!D15)</f>
        <v>0.1906779661016949</v>
      </c>
      <c r="J15" s="176">
        <v>0.10621761658031088</v>
      </c>
      <c r="K15" s="170">
        <f t="shared" si="1"/>
        <v>0.7951632906159569</v>
      </c>
      <c r="L15" s="60"/>
      <c r="M15" s="6"/>
      <c r="N15" s="59"/>
      <c r="O15" s="3"/>
      <c r="P15" s="3"/>
      <c r="Q15" s="3"/>
      <c r="R15" s="3"/>
      <c r="S15" s="3"/>
      <c r="T15" s="3"/>
      <c r="U15" s="61"/>
      <c r="V15" s="3"/>
      <c r="W15" s="3"/>
      <c r="X15" s="3"/>
      <c r="Y15" s="3"/>
      <c r="Z15" s="3"/>
      <c r="AA15" s="2"/>
      <c r="AB15" s="78"/>
      <c r="AC15" s="77"/>
    </row>
    <row r="16" spans="1:27" s="8" customFormat="1" ht="15">
      <c r="A16" s="177" t="s">
        <v>157</v>
      </c>
      <c r="B16" s="188">
        <f>'Open Int.'!E16</f>
        <v>0</v>
      </c>
      <c r="C16" s="189">
        <f>'Open Int.'!F16</f>
        <v>0</v>
      </c>
      <c r="D16" s="190">
        <f>'Open Int.'!H16</f>
        <v>0</v>
      </c>
      <c r="E16" s="329">
        <f>'Open Int.'!I16</f>
        <v>0</v>
      </c>
      <c r="F16" s="191">
        <f>IF('Open Int.'!E16=0,0,'Open Int.'!H16/'Open Int.'!E16)</f>
        <v>0</v>
      </c>
      <c r="G16" s="155">
        <v>0</v>
      </c>
      <c r="H16" s="170">
        <f t="shared" si="0"/>
        <v>0</v>
      </c>
      <c r="I16" s="185">
        <f>IF(Volume!D16=0,0,Volume!F16/Volume!D16)</f>
        <v>0</v>
      </c>
      <c r="J16" s="176">
        <v>0</v>
      </c>
      <c r="K16" s="170">
        <f t="shared" si="1"/>
        <v>0</v>
      </c>
      <c r="L16" s="60"/>
      <c r="M16" s="6"/>
      <c r="N16" s="59"/>
      <c r="O16" s="3"/>
      <c r="P16" s="3"/>
      <c r="Q16" s="3"/>
      <c r="R16" s="3"/>
      <c r="S16" s="3"/>
      <c r="T16" s="3"/>
      <c r="U16" s="61"/>
      <c r="V16" s="3"/>
      <c r="W16" s="3"/>
      <c r="X16" s="3"/>
      <c r="Y16" s="3"/>
      <c r="Z16" s="3"/>
      <c r="AA16" s="2"/>
    </row>
    <row r="17" spans="1:27" s="8" customFormat="1" ht="15">
      <c r="A17" s="177" t="s">
        <v>193</v>
      </c>
      <c r="B17" s="188">
        <f>'Open Int.'!E17</f>
        <v>14800</v>
      </c>
      <c r="C17" s="189">
        <f>'Open Int.'!F17</f>
        <v>1700</v>
      </c>
      <c r="D17" s="190">
        <f>'Open Int.'!H17</f>
        <v>100</v>
      </c>
      <c r="E17" s="329">
        <f>'Open Int.'!I17</f>
        <v>0</v>
      </c>
      <c r="F17" s="191">
        <f>IF('Open Int.'!E17=0,0,'Open Int.'!H17/'Open Int.'!E17)</f>
        <v>0.006756756756756757</v>
      </c>
      <c r="G17" s="155">
        <v>0.007633587786259542</v>
      </c>
      <c r="H17" s="170">
        <f t="shared" si="0"/>
        <v>-0.11486486486486479</v>
      </c>
      <c r="I17" s="185">
        <f>IF(Volume!D17=0,0,Volume!F17/Volume!D17)</f>
        <v>0</v>
      </c>
      <c r="J17" s="176">
        <v>0</v>
      </c>
      <c r="K17" s="170">
        <f t="shared" si="1"/>
        <v>0</v>
      </c>
      <c r="L17" s="60"/>
      <c r="M17" s="6"/>
      <c r="N17" s="59"/>
      <c r="O17" s="3"/>
      <c r="P17" s="3"/>
      <c r="Q17" s="3"/>
      <c r="R17" s="3"/>
      <c r="S17" s="3"/>
      <c r="T17" s="3"/>
      <c r="U17" s="61"/>
      <c r="V17" s="3"/>
      <c r="W17" s="3"/>
      <c r="X17" s="3"/>
      <c r="Y17" s="3"/>
      <c r="Z17" s="3"/>
      <c r="AA17" s="2"/>
    </row>
    <row r="18" spans="1:29" s="58" customFormat="1" ht="15">
      <c r="A18" s="177" t="s">
        <v>281</v>
      </c>
      <c r="B18" s="188">
        <f>'Open Int.'!E18</f>
        <v>385700</v>
      </c>
      <c r="C18" s="189">
        <f>'Open Int.'!F18</f>
        <v>100700</v>
      </c>
      <c r="D18" s="190">
        <f>'Open Int.'!H18</f>
        <v>30400</v>
      </c>
      <c r="E18" s="329">
        <f>'Open Int.'!I18</f>
        <v>19000</v>
      </c>
      <c r="F18" s="191">
        <f>IF('Open Int.'!E18=0,0,'Open Int.'!H18/'Open Int.'!E18)</f>
        <v>0.07881773399014778</v>
      </c>
      <c r="G18" s="155">
        <v>0.04</v>
      </c>
      <c r="H18" s="170">
        <f t="shared" si="0"/>
        <v>0.9704433497536946</v>
      </c>
      <c r="I18" s="185">
        <f>IF(Volume!D18=0,0,Volume!F18/Volume!D18)</f>
        <v>0.10526315789473684</v>
      </c>
      <c r="J18" s="176">
        <v>0.04477611940298507</v>
      </c>
      <c r="K18" s="170">
        <f t="shared" si="1"/>
        <v>1.3508771929824561</v>
      </c>
      <c r="L18" s="60"/>
      <c r="M18" s="6"/>
      <c r="N18" s="59"/>
      <c r="O18" s="3"/>
      <c r="P18" s="3"/>
      <c r="Q18" s="3"/>
      <c r="R18" s="3"/>
      <c r="S18" s="3"/>
      <c r="T18" s="3"/>
      <c r="U18" s="61"/>
      <c r="V18" s="3"/>
      <c r="W18" s="3"/>
      <c r="X18" s="3"/>
      <c r="Y18" s="3"/>
      <c r="Z18" s="3"/>
      <c r="AA18" s="2"/>
      <c r="AB18" s="78"/>
      <c r="AC18" s="77"/>
    </row>
    <row r="19" spans="1:27" s="7" customFormat="1" ht="15">
      <c r="A19" s="177" t="s">
        <v>282</v>
      </c>
      <c r="B19" s="188">
        <f>'Open Int.'!E19</f>
        <v>979200</v>
      </c>
      <c r="C19" s="189">
        <f>'Open Int.'!F19</f>
        <v>168000</v>
      </c>
      <c r="D19" s="190">
        <f>'Open Int.'!H19</f>
        <v>153600</v>
      </c>
      <c r="E19" s="329">
        <f>'Open Int.'!I19</f>
        <v>43200</v>
      </c>
      <c r="F19" s="191">
        <f>IF('Open Int.'!E19=0,0,'Open Int.'!H19/'Open Int.'!E19)</f>
        <v>0.1568627450980392</v>
      </c>
      <c r="G19" s="155">
        <v>0.13609467455621302</v>
      </c>
      <c r="H19" s="170">
        <f t="shared" si="0"/>
        <v>0.15260017050298377</v>
      </c>
      <c r="I19" s="185">
        <f>IF(Volume!D19=0,0,Volume!F19/Volume!D19)</f>
        <v>0.20967741935483872</v>
      </c>
      <c r="J19" s="176">
        <v>0.061224489795918366</v>
      </c>
      <c r="K19" s="170">
        <f t="shared" si="1"/>
        <v>2.4247311827956994</v>
      </c>
      <c r="L19" s="60"/>
      <c r="M19" s="6"/>
      <c r="N19" s="59"/>
      <c r="O19" s="3"/>
      <c r="P19" s="3"/>
      <c r="Q19" s="3"/>
      <c r="R19" s="3"/>
      <c r="S19" s="3"/>
      <c r="T19" s="3"/>
      <c r="U19" s="61"/>
      <c r="V19" s="3"/>
      <c r="W19" s="3"/>
      <c r="X19" s="3"/>
      <c r="Y19" s="3"/>
      <c r="Z19" s="3"/>
      <c r="AA19" s="2"/>
    </row>
    <row r="20" spans="1:27" s="7" customFormat="1" ht="15">
      <c r="A20" s="177" t="s">
        <v>76</v>
      </c>
      <c r="B20" s="188">
        <f>'Open Int.'!E20</f>
        <v>32200</v>
      </c>
      <c r="C20" s="189">
        <f>'Open Int.'!F20</f>
        <v>4200</v>
      </c>
      <c r="D20" s="190">
        <f>'Open Int.'!H20</f>
        <v>4200</v>
      </c>
      <c r="E20" s="329">
        <f>'Open Int.'!I20</f>
        <v>0</v>
      </c>
      <c r="F20" s="191">
        <f>IF('Open Int.'!E20=0,0,'Open Int.'!H20/'Open Int.'!E20)</f>
        <v>0.13043478260869565</v>
      </c>
      <c r="G20" s="155">
        <v>0.15</v>
      </c>
      <c r="H20" s="170">
        <f t="shared" si="0"/>
        <v>-0.13043478260869565</v>
      </c>
      <c r="I20" s="185">
        <f>IF(Volume!D20=0,0,Volume!F20/Volume!D20)</f>
        <v>0</v>
      </c>
      <c r="J20" s="176">
        <v>0.3333333333333333</v>
      </c>
      <c r="K20" s="170">
        <f t="shared" si="1"/>
        <v>-1</v>
      </c>
      <c r="L20" s="60"/>
      <c r="M20" s="6"/>
      <c r="N20" s="59"/>
      <c r="O20" s="3"/>
      <c r="P20" s="3"/>
      <c r="Q20" s="3"/>
      <c r="R20" s="3"/>
      <c r="S20" s="3"/>
      <c r="T20" s="3"/>
      <c r="U20" s="61"/>
      <c r="V20" s="3"/>
      <c r="W20" s="3"/>
      <c r="X20" s="3"/>
      <c r="Y20" s="3"/>
      <c r="Z20" s="3"/>
      <c r="AA20" s="2"/>
    </row>
    <row r="21" spans="1:29" s="58" customFormat="1" ht="15">
      <c r="A21" s="177" t="s">
        <v>77</v>
      </c>
      <c r="B21" s="188">
        <f>'Open Int.'!E21</f>
        <v>231800</v>
      </c>
      <c r="C21" s="189">
        <f>'Open Int.'!F21</f>
        <v>39900</v>
      </c>
      <c r="D21" s="190">
        <f>'Open Int.'!H21</f>
        <v>55100</v>
      </c>
      <c r="E21" s="329">
        <f>'Open Int.'!I21</f>
        <v>3800</v>
      </c>
      <c r="F21" s="191">
        <f>IF('Open Int.'!E21=0,0,'Open Int.'!H21/'Open Int.'!E21)</f>
        <v>0.23770491803278687</v>
      </c>
      <c r="G21" s="155">
        <v>0.26732673267326734</v>
      </c>
      <c r="H21" s="170">
        <f t="shared" si="0"/>
        <v>-0.11080752884031583</v>
      </c>
      <c r="I21" s="185">
        <f>IF(Volume!D21=0,0,Volume!F21/Volume!D21)</f>
        <v>0.125</v>
      </c>
      <c r="J21" s="176">
        <v>0.35294117647058826</v>
      </c>
      <c r="K21" s="170">
        <f t="shared" si="1"/>
        <v>-0.6458333333333334</v>
      </c>
      <c r="L21" s="60"/>
      <c r="M21" s="6"/>
      <c r="N21" s="59"/>
      <c r="O21" s="3"/>
      <c r="P21" s="3"/>
      <c r="Q21" s="3"/>
      <c r="R21" s="3"/>
      <c r="S21" s="3"/>
      <c r="T21" s="3"/>
      <c r="U21" s="61"/>
      <c r="V21" s="3"/>
      <c r="W21" s="3"/>
      <c r="X21" s="3"/>
      <c r="Y21" s="3"/>
      <c r="Z21" s="3"/>
      <c r="AA21" s="2"/>
      <c r="AB21" s="78"/>
      <c r="AC21" s="77"/>
    </row>
    <row r="22" spans="1:29" s="58" customFormat="1" ht="15">
      <c r="A22" s="177" t="s">
        <v>283</v>
      </c>
      <c r="B22" s="188">
        <f>'Open Int.'!E22</f>
        <v>6300</v>
      </c>
      <c r="C22" s="189">
        <f>'Open Int.'!F22</f>
        <v>0</v>
      </c>
      <c r="D22" s="190">
        <f>'Open Int.'!H22</f>
        <v>0</v>
      </c>
      <c r="E22" s="329">
        <f>'Open Int.'!I22</f>
        <v>0</v>
      </c>
      <c r="F22" s="191">
        <f>IF('Open Int.'!E22=0,0,'Open Int.'!H22/'Open Int.'!E22)</f>
        <v>0</v>
      </c>
      <c r="G22" s="155">
        <v>0</v>
      </c>
      <c r="H22" s="170">
        <f t="shared" si="0"/>
        <v>0</v>
      </c>
      <c r="I22" s="185">
        <f>IF(Volume!D22=0,0,Volume!F22/Volume!D22)</f>
        <v>0</v>
      </c>
      <c r="J22" s="176">
        <v>0</v>
      </c>
      <c r="K22" s="170">
        <f t="shared" si="1"/>
        <v>0</v>
      </c>
      <c r="L22" s="60"/>
      <c r="M22" s="6"/>
      <c r="N22" s="59"/>
      <c r="O22" s="3"/>
      <c r="P22" s="3"/>
      <c r="Q22" s="3"/>
      <c r="R22" s="3"/>
      <c r="S22" s="3"/>
      <c r="T22" s="3"/>
      <c r="U22" s="61"/>
      <c r="V22" s="3"/>
      <c r="W22" s="3"/>
      <c r="X22" s="3"/>
      <c r="Y22" s="3"/>
      <c r="Z22" s="3"/>
      <c r="AA22" s="2"/>
      <c r="AB22" s="78"/>
      <c r="AC22" s="77"/>
    </row>
    <row r="23" spans="1:27" s="7" customFormat="1" ht="15">
      <c r="A23" s="177" t="s">
        <v>34</v>
      </c>
      <c r="B23" s="188">
        <f>'Open Int.'!E23</f>
        <v>275</v>
      </c>
      <c r="C23" s="189">
        <f>'Open Int.'!F23</f>
        <v>0</v>
      </c>
      <c r="D23" s="190">
        <f>'Open Int.'!H23</f>
        <v>0</v>
      </c>
      <c r="E23" s="329">
        <f>'Open Int.'!I23</f>
        <v>0</v>
      </c>
      <c r="F23" s="191">
        <f>IF('Open Int.'!E23=0,0,'Open Int.'!H23/'Open Int.'!E23)</f>
        <v>0</v>
      </c>
      <c r="G23" s="155">
        <v>0</v>
      </c>
      <c r="H23" s="170">
        <f t="shared" si="0"/>
        <v>0</v>
      </c>
      <c r="I23" s="185">
        <f>IF(Volume!D23=0,0,Volume!F23/Volume!D23)</f>
        <v>0</v>
      </c>
      <c r="J23" s="176">
        <v>0</v>
      </c>
      <c r="K23" s="170">
        <f t="shared" si="1"/>
        <v>0</v>
      </c>
      <c r="L23" s="60"/>
      <c r="M23" s="6"/>
      <c r="N23" s="59"/>
      <c r="O23" s="3"/>
      <c r="P23" s="3"/>
      <c r="Q23" s="3"/>
      <c r="R23" s="3"/>
      <c r="S23" s="3"/>
      <c r="T23" s="3"/>
      <c r="U23" s="61"/>
      <c r="V23" s="3"/>
      <c r="W23" s="3"/>
      <c r="X23" s="3"/>
      <c r="Y23" s="3"/>
      <c r="Z23" s="3"/>
      <c r="AA23" s="2"/>
    </row>
    <row r="24" spans="1:27" s="7" customFormat="1" ht="15">
      <c r="A24" s="177" t="s">
        <v>284</v>
      </c>
      <c r="B24" s="188">
        <f>'Open Int.'!E24</f>
        <v>1000</v>
      </c>
      <c r="C24" s="189">
        <f>'Open Int.'!F24</f>
        <v>0</v>
      </c>
      <c r="D24" s="190">
        <f>'Open Int.'!H24</f>
        <v>0</v>
      </c>
      <c r="E24" s="329">
        <f>'Open Int.'!I24</f>
        <v>0</v>
      </c>
      <c r="F24" s="191">
        <f>IF('Open Int.'!E24=0,0,'Open Int.'!H24/'Open Int.'!E24)</f>
        <v>0</v>
      </c>
      <c r="G24" s="155">
        <v>0</v>
      </c>
      <c r="H24" s="170">
        <f t="shared" si="0"/>
        <v>0</v>
      </c>
      <c r="I24" s="185">
        <f>IF(Volume!D24=0,0,Volume!F24/Volume!D24)</f>
        <v>0</v>
      </c>
      <c r="J24" s="176">
        <v>0</v>
      </c>
      <c r="K24" s="170">
        <f t="shared" si="1"/>
        <v>0</v>
      </c>
      <c r="L24" s="60"/>
      <c r="M24" s="6"/>
      <c r="N24" s="59"/>
      <c r="O24" s="3"/>
      <c r="P24" s="3"/>
      <c r="Q24" s="3"/>
      <c r="R24" s="3"/>
      <c r="S24" s="3"/>
      <c r="T24" s="3"/>
      <c r="U24" s="61"/>
      <c r="V24" s="3"/>
      <c r="W24" s="3"/>
      <c r="X24" s="3"/>
      <c r="Y24" s="3"/>
      <c r="Z24" s="3"/>
      <c r="AA24" s="2"/>
    </row>
    <row r="25" spans="1:27" s="7" customFormat="1" ht="15">
      <c r="A25" s="177" t="s">
        <v>137</v>
      </c>
      <c r="B25" s="188">
        <f>'Open Int.'!E25</f>
        <v>32000</v>
      </c>
      <c r="C25" s="189">
        <f>'Open Int.'!F25</f>
        <v>3000</v>
      </c>
      <c r="D25" s="190">
        <f>'Open Int.'!H25</f>
        <v>4000</v>
      </c>
      <c r="E25" s="329">
        <f>'Open Int.'!I25</f>
        <v>0</v>
      </c>
      <c r="F25" s="191">
        <f>IF('Open Int.'!E25=0,0,'Open Int.'!H25/'Open Int.'!E25)</f>
        <v>0.125</v>
      </c>
      <c r="G25" s="155">
        <v>0.13793103448275862</v>
      </c>
      <c r="H25" s="170">
        <f t="shared" si="0"/>
        <v>-0.09374999999999999</v>
      </c>
      <c r="I25" s="185">
        <f>IF(Volume!D25=0,0,Volume!F25/Volume!D25)</f>
        <v>0</v>
      </c>
      <c r="J25" s="176">
        <v>0.034482758620689655</v>
      </c>
      <c r="K25" s="170">
        <f t="shared" si="1"/>
        <v>-1</v>
      </c>
      <c r="L25" s="60"/>
      <c r="M25" s="6"/>
      <c r="N25" s="59"/>
      <c r="O25" s="3"/>
      <c r="P25" s="3"/>
      <c r="Q25" s="3"/>
      <c r="R25" s="3"/>
      <c r="S25" s="3"/>
      <c r="T25" s="3"/>
      <c r="U25" s="61"/>
      <c r="V25" s="3"/>
      <c r="W25" s="3"/>
      <c r="X25" s="3"/>
      <c r="Y25" s="3"/>
      <c r="Z25" s="3"/>
      <c r="AA25" s="2"/>
    </row>
    <row r="26" spans="1:27" s="7" customFormat="1" ht="15">
      <c r="A26" s="177" t="s">
        <v>232</v>
      </c>
      <c r="B26" s="188">
        <f>'Open Int.'!E26</f>
        <v>280500</v>
      </c>
      <c r="C26" s="189">
        <f>'Open Int.'!F26</f>
        <v>10500</v>
      </c>
      <c r="D26" s="190">
        <f>'Open Int.'!H26</f>
        <v>56000</v>
      </c>
      <c r="E26" s="329">
        <f>'Open Int.'!I26</f>
        <v>-1000</v>
      </c>
      <c r="F26" s="191">
        <f>IF('Open Int.'!E26=0,0,'Open Int.'!H26/'Open Int.'!E26)</f>
        <v>0.19964349376114082</v>
      </c>
      <c r="G26" s="155">
        <v>0.2111111111111111</v>
      </c>
      <c r="H26" s="170">
        <f t="shared" si="0"/>
        <v>-0.054320292710385576</v>
      </c>
      <c r="I26" s="185">
        <f>IF(Volume!D26=0,0,Volume!F26/Volume!D26)</f>
        <v>0.06422018348623854</v>
      </c>
      <c r="J26" s="176">
        <v>0.1375</v>
      </c>
      <c r="K26" s="170">
        <f t="shared" si="1"/>
        <v>-0.5329441201000834</v>
      </c>
      <c r="L26" s="60"/>
      <c r="M26" s="6"/>
      <c r="N26" s="59"/>
      <c r="O26" s="3"/>
      <c r="P26" s="3"/>
      <c r="Q26" s="3"/>
      <c r="R26" s="3"/>
      <c r="S26" s="3"/>
      <c r="T26" s="3"/>
      <c r="U26" s="61"/>
      <c r="V26" s="3"/>
      <c r="W26" s="3"/>
      <c r="X26" s="3"/>
      <c r="Y26" s="3"/>
      <c r="Z26" s="3"/>
      <c r="AA26" s="2"/>
    </row>
    <row r="27" spans="1:27" s="7" customFormat="1" ht="15">
      <c r="A27" s="177" t="s">
        <v>1</v>
      </c>
      <c r="B27" s="188">
        <f>'Open Int.'!E27</f>
        <v>13950</v>
      </c>
      <c r="C27" s="189">
        <f>'Open Int.'!F27</f>
        <v>1950</v>
      </c>
      <c r="D27" s="190">
        <f>'Open Int.'!H27</f>
        <v>1350</v>
      </c>
      <c r="E27" s="329">
        <f>'Open Int.'!I27</f>
        <v>150</v>
      </c>
      <c r="F27" s="191">
        <f>IF('Open Int.'!E27=0,0,'Open Int.'!H27/'Open Int.'!E27)</f>
        <v>0.0967741935483871</v>
      </c>
      <c r="G27" s="155">
        <v>0.1</v>
      </c>
      <c r="H27" s="170">
        <f t="shared" si="0"/>
        <v>-0.032258064516129115</v>
      </c>
      <c r="I27" s="185">
        <f>IF(Volume!D27=0,0,Volume!F27/Volume!D27)</f>
        <v>0.058823529411764705</v>
      </c>
      <c r="J27" s="176">
        <v>0</v>
      </c>
      <c r="K27" s="170">
        <f t="shared" si="1"/>
        <v>0</v>
      </c>
      <c r="L27" s="60"/>
      <c r="M27" s="6"/>
      <c r="N27" s="59"/>
      <c r="O27" s="3"/>
      <c r="P27" s="3"/>
      <c r="Q27" s="3"/>
      <c r="R27" s="3"/>
      <c r="S27" s="3"/>
      <c r="T27" s="3"/>
      <c r="U27" s="61"/>
      <c r="V27" s="3"/>
      <c r="W27" s="3"/>
      <c r="X27" s="3"/>
      <c r="Y27" s="3"/>
      <c r="Z27" s="3"/>
      <c r="AA27" s="2"/>
    </row>
    <row r="28" spans="1:27" s="7" customFormat="1" ht="15">
      <c r="A28" s="177" t="s">
        <v>158</v>
      </c>
      <c r="B28" s="188">
        <f>'Open Int.'!E28</f>
        <v>96900</v>
      </c>
      <c r="C28" s="189">
        <f>'Open Int.'!F28</f>
        <v>5700</v>
      </c>
      <c r="D28" s="190">
        <f>'Open Int.'!H28</f>
        <v>5700</v>
      </c>
      <c r="E28" s="329">
        <f>'Open Int.'!I28</f>
        <v>0</v>
      </c>
      <c r="F28" s="191">
        <f>IF('Open Int.'!E28=0,0,'Open Int.'!H28/'Open Int.'!E28)</f>
        <v>0.058823529411764705</v>
      </c>
      <c r="G28" s="155">
        <v>0.0625</v>
      </c>
      <c r="H28" s="170">
        <f t="shared" si="0"/>
        <v>-0.05882352941176472</v>
      </c>
      <c r="I28" s="185">
        <f>IF(Volume!D28=0,0,Volume!F28/Volume!D28)</f>
        <v>0</v>
      </c>
      <c r="J28" s="176">
        <v>0.25</v>
      </c>
      <c r="K28" s="170">
        <f t="shared" si="1"/>
        <v>-1</v>
      </c>
      <c r="L28" s="60"/>
      <c r="M28" s="6"/>
      <c r="N28" s="59"/>
      <c r="O28" s="3"/>
      <c r="P28" s="3"/>
      <c r="Q28" s="3"/>
      <c r="R28" s="3"/>
      <c r="S28" s="3"/>
      <c r="T28" s="3"/>
      <c r="U28" s="61"/>
      <c r="V28" s="3"/>
      <c r="W28" s="3"/>
      <c r="X28" s="3"/>
      <c r="Y28" s="3"/>
      <c r="Z28" s="3"/>
      <c r="AA28" s="2"/>
    </row>
    <row r="29" spans="1:27" s="7" customFormat="1" ht="15">
      <c r="A29" s="177" t="s">
        <v>285</v>
      </c>
      <c r="B29" s="188">
        <f>'Open Int.'!E29</f>
        <v>0</v>
      </c>
      <c r="C29" s="189">
        <f>'Open Int.'!F29</f>
        <v>0</v>
      </c>
      <c r="D29" s="190">
        <f>'Open Int.'!H29</f>
        <v>0</v>
      </c>
      <c r="E29" s="329">
        <f>'Open Int.'!I29</f>
        <v>0</v>
      </c>
      <c r="F29" s="191">
        <f>IF('Open Int.'!E29=0,0,'Open Int.'!H29/'Open Int.'!E29)</f>
        <v>0</v>
      </c>
      <c r="G29" s="155">
        <v>0</v>
      </c>
      <c r="H29" s="170">
        <f t="shared" si="0"/>
        <v>0</v>
      </c>
      <c r="I29" s="185">
        <f>IF(Volume!D29=0,0,Volume!F29/Volume!D29)</f>
        <v>0</v>
      </c>
      <c r="J29" s="176">
        <v>0</v>
      </c>
      <c r="K29" s="170">
        <f t="shared" si="1"/>
        <v>0</v>
      </c>
      <c r="L29" s="60"/>
      <c r="M29" s="6"/>
      <c r="N29" s="59"/>
      <c r="O29" s="3"/>
      <c r="P29" s="3"/>
      <c r="Q29" s="3"/>
      <c r="R29" s="3"/>
      <c r="S29" s="3"/>
      <c r="T29" s="3"/>
      <c r="U29" s="61"/>
      <c r="V29" s="3"/>
      <c r="W29" s="3"/>
      <c r="X29" s="3"/>
      <c r="Y29" s="3"/>
      <c r="Z29" s="3"/>
      <c r="AA29" s="2"/>
    </row>
    <row r="30" spans="1:27" s="7" customFormat="1" ht="15">
      <c r="A30" s="177" t="s">
        <v>159</v>
      </c>
      <c r="B30" s="188">
        <f>'Open Int.'!E30</f>
        <v>486000</v>
      </c>
      <c r="C30" s="189">
        <f>'Open Int.'!F30</f>
        <v>18000</v>
      </c>
      <c r="D30" s="190">
        <f>'Open Int.'!H30</f>
        <v>45000</v>
      </c>
      <c r="E30" s="329">
        <f>'Open Int.'!I30</f>
        <v>18000</v>
      </c>
      <c r="F30" s="191">
        <f>IF('Open Int.'!E30=0,0,'Open Int.'!H30/'Open Int.'!E30)</f>
        <v>0.09259259259259259</v>
      </c>
      <c r="G30" s="155">
        <v>0.057692307692307696</v>
      </c>
      <c r="H30" s="170">
        <f t="shared" si="0"/>
        <v>0.6049382716049381</v>
      </c>
      <c r="I30" s="185">
        <f>IF(Volume!D30=0,0,Volume!F30/Volume!D30)</f>
        <v>0.18181818181818182</v>
      </c>
      <c r="J30" s="176">
        <v>0.12</v>
      </c>
      <c r="K30" s="170">
        <f t="shared" si="1"/>
        <v>0.5151515151515152</v>
      </c>
      <c r="L30" s="60"/>
      <c r="M30" s="6"/>
      <c r="N30" s="59"/>
      <c r="O30" s="3"/>
      <c r="P30" s="3"/>
      <c r="Q30" s="3"/>
      <c r="R30" s="3"/>
      <c r="S30" s="3"/>
      <c r="T30" s="3"/>
      <c r="U30" s="61"/>
      <c r="V30" s="3"/>
      <c r="W30" s="3"/>
      <c r="X30" s="3"/>
      <c r="Y30" s="3"/>
      <c r="Z30" s="3"/>
      <c r="AA30" s="2"/>
    </row>
    <row r="31" spans="1:27" s="7" customFormat="1" ht="15">
      <c r="A31" s="177" t="s">
        <v>2</v>
      </c>
      <c r="B31" s="188">
        <f>'Open Int.'!E31</f>
        <v>25300</v>
      </c>
      <c r="C31" s="189">
        <f>'Open Int.'!F31</f>
        <v>0</v>
      </c>
      <c r="D31" s="190">
        <f>'Open Int.'!H31</f>
        <v>0</v>
      </c>
      <c r="E31" s="329">
        <f>'Open Int.'!I31</f>
        <v>0</v>
      </c>
      <c r="F31" s="191">
        <f>IF('Open Int.'!E31=0,0,'Open Int.'!H31/'Open Int.'!E31)</f>
        <v>0</v>
      </c>
      <c r="G31" s="155">
        <v>0</v>
      </c>
      <c r="H31" s="170">
        <f t="shared" si="0"/>
        <v>0</v>
      </c>
      <c r="I31" s="185">
        <f>IF(Volume!D31=0,0,Volume!F31/Volume!D31)</f>
        <v>0</v>
      </c>
      <c r="J31" s="176">
        <v>0</v>
      </c>
      <c r="K31" s="170">
        <f t="shared" si="1"/>
        <v>0</v>
      </c>
      <c r="L31" s="60"/>
      <c r="M31" s="6"/>
      <c r="N31" s="59"/>
      <c r="O31" s="3"/>
      <c r="P31" s="3"/>
      <c r="Q31" s="3"/>
      <c r="R31" s="3"/>
      <c r="S31" s="3"/>
      <c r="T31" s="3"/>
      <c r="U31" s="61"/>
      <c r="V31" s="3"/>
      <c r="W31" s="3"/>
      <c r="X31" s="3"/>
      <c r="Y31" s="3"/>
      <c r="Z31" s="3"/>
      <c r="AA31" s="2"/>
    </row>
    <row r="32" spans="1:27" s="7" customFormat="1" ht="15">
      <c r="A32" s="177" t="s">
        <v>391</v>
      </c>
      <c r="B32" s="188">
        <f>'Open Int.'!E32</f>
        <v>280000</v>
      </c>
      <c r="C32" s="189">
        <f>'Open Int.'!F32</f>
        <v>7500</v>
      </c>
      <c r="D32" s="190">
        <f>'Open Int.'!H32</f>
        <v>12500</v>
      </c>
      <c r="E32" s="329">
        <f>'Open Int.'!I32</f>
        <v>5000</v>
      </c>
      <c r="F32" s="191">
        <f>IF('Open Int.'!E32=0,0,'Open Int.'!H32/'Open Int.'!E32)</f>
        <v>0.044642857142857144</v>
      </c>
      <c r="G32" s="155">
        <v>0.027522935779816515</v>
      </c>
      <c r="H32" s="170">
        <f t="shared" si="0"/>
        <v>0.6220238095238094</v>
      </c>
      <c r="I32" s="185">
        <f>IF(Volume!D32=0,0,Volume!F32/Volume!D32)</f>
        <v>0.2222222222222222</v>
      </c>
      <c r="J32" s="176">
        <v>0.041666666666666664</v>
      </c>
      <c r="K32" s="170">
        <f t="shared" si="1"/>
        <v>4.333333333333334</v>
      </c>
      <c r="L32" s="60"/>
      <c r="M32" s="6"/>
      <c r="N32" s="59"/>
      <c r="O32" s="3"/>
      <c r="P32" s="3"/>
      <c r="Q32" s="3"/>
      <c r="R32" s="3"/>
      <c r="S32" s="3"/>
      <c r="T32" s="3"/>
      <c r="U32" s="61"/>
      <c r="V32" s="3"/>
      <c r="W32" s="3"/>
      <c r="X32" s="3"/>
      <c r="Y32" s="3"/>
      <c r="Z32" s="3"/>
      <c r="AA32" s="2"/>
    </row>
    <row r="33" spans="1:27" s="7" customFormat="1" ht="15">
      <c r="A33" s="177" t="s">
        <v>78</v>
      </c>
      <c r="B33" s="188">
        <f>'Open Int.'!E33</f>
        <v>6400</v>
      </c>
      <c r="C33" s="189">
        <f>'Open Int.'!F33</f>
        <v>0</v>
      </c>
      <c r="D33" s="190">
        <f>'Open Int.'!H33</f>
        <v>4800</v>
      </c>
      <c r="E33" s="329">
        <f>'Open Int.'!I33</f>
        <v>0</v>
      </c>
      <c r="F33" s="191">
        <f>IF('Open Int.'!E33=0,0,'Open Int.'!H33/'Open Int.'!E33)</f>
        <v>0.75</v>
      </c>
      <c r="G33" s="155">
        <v>0.75</v>
      </c>
      <c r="H33" s="170">
        <f t="shared" si="0"/>
        <v>0</v>
      </c>
      <c r="I33" s="185">
        <f>IF(Volume!D33=0,0,Volume!F33/Volume!D33)</f>
        <v>0</v>
      </c>
      <c r="J33" s="176">
        <v>0</v>
      </c>
      <c r="K33" s="170">
        <f t="shared" si="1"/>
        <v>0</v>
      </c>
      <c r="L33" s="60"/>
      <c r="M33" s="6"/>
      <c r="N33" s="59"/>
      <c r="O33" s="3"/>
      <c r="P33" s="3"/>
      <c r="Q33" s="3"/>
      <c r="R33" s="3"/>
      <c r="S33" s="3"/>
      <c r="T33" s="3"/>
      <c r="U33" s="61"/>
      <c r="V33" s="3"/>
      <c r="W33" s="3"/>
      <c r="X33" s="3"/>
      <c r="Y33" s="3"/>
      <c r="Z33" s="3"/>
      <c r="AA33" s="2"/>
    </row>
    <row r="34" spans="1:27" s="7" customFormat="1" ht="15">
      <c r="A34" s="177" t="s">
        <v>138</v>
      </c>
      <c r="B34" s="188">
        <f>'Open Int.'!E34</f>
        <v>60775</v>
      </c>
      <c r="C34" s="189">
        <f>'Open Int.'!F34</f>
        <v>19125</v>
      </c>
      <c r="D34" s="190">
        <f>'Open Int.'!H34</f>
        <v>8500</v>
      </c>
      <c r="E34" s="329">
        <f>'Open Int.'!I34</f>
        <v>0</v>
      </c>
      <c r="F34" s="191">
        <f>IF('Open Int.'!E34=0,0,'Open Int.'!H34/'Open Int.'!E34)</f>
        <v>0.13986013986013987</v>
      </c>
      <c r="G34" s="155">
        <v>0.20408163265306123</v>
      </c>
      <c r="H34" s="170">
        <f t="shared" si="0"/>
        <v>-0.31468531468531463</v>
      </c>
      <c r="I34" s="185">
        <f>IF(Volume!D34=0,0,Volume!F34/Volume!D34)</f>
        <v>0.060240963855421686</v>
      </c>
      <c r="J34" s="176">
        <v>0.07575757575757576</v>
      </c>
      <c r="K34" s="170">
        <f t="shared" si="1"/>
        <v>-0.20481927710843376</v>
      </c>
      <c r="L34" s="60"/>
      <c r="M34" s="6"/>
      <c r="N34" s="59"/>
      <c r="O34" s="3"/>
      <c r="P34" s="3"/>
      <c r="Q34" s="3"/>
      <c r="R34" s="3"/>
      <c r="S34" s="3"/>
      <c r="T34" s="3"/>
      <c r="U34" s="61"/>
      <c r="V34" s="3"/>
      <c r="W34" s="3"/>
      <c r="X34" s="3"/>
      <c r="Y34" s="3"/>
      <c r="Z34" s="3"/>
      <c r="AA34" s="2"/>
    </row>
    <row r="35" spans="1:27" s="7" customFormat="1" ht="15">
      <c r="A35" s="177" t="s">
        <v>160</v>
      </c>
      <c r="B35" s="188">
        <f>'Open Int.'!E35</f>
        <v>15400</v>
      </c>
      <c r="C35" s="189">
        <f>'Open Int.'!F35</f>
        <v>1100</v>
      </c>
      <c r="D35" s="190">
        <f>'Open Int.'!H35</f>
        <v>0</v>
      </c>
      <c r="E35" s="329">
        <f>'Open Int.'!I35</f>
        <v>0</v>
      </c>
      <c r="F35" s="191">
        <f>IF('Open Int.'!E35=0,0,'Open Int.'!H35/'Open Int.'!E35)</f>
        <v>0</v>
      </c>
      <c r="G35" s="155">
        <v>0</v>
      </c>
      <c r="H35" s="170">
        <f t="shared" si="0"/>
        <v>0</v>
      </c>
      <c r="I35" s="185">
        <f>IF(Volume!D35=0,0,Volume!F35/Volume!D35)</f>
        <v>0</v>
      </c>
      <c r="J35" s="176">
        <v>0</v>
      </c>
      <c r="K35" s="170">
        <f t="shared" si="1"/>
        <v>0</v>
      </c>
      <c r="L35" s="60"/>
      <c r="M35" s="6"/>
      <c r="N35" s="59"/>
      <c r="O35" s="3"/>
      <c r="P35" s="3"/>
      <c r="Q35" s="3"/>
      <c r="R35" s="3"/>
      <c r="S35" s="3"/>
      <c r="T35" s="3"/>
      <c r="U35" s="61"/>
      <c r="V35" s="3"/>
      <c r="W35" s="3"/>
      <c r="X35" s="3"/>
      <c r="Y35" s="3"/>
      <c r="Z35" s="3"/>
      <c r="AA35" s="2"/>
    </row>
    <row r="36" spans="1:27" s="7" customFormat="1" ht="15">
      <c r="A36" s="177" t="s">
        <v>161</v>
      </c>
      <c r="B36" s="188">
        <f>'Open Int.'!E36</f>
        <v>1131600</v>
      </c>
      <c r="C36" s="189">
        <f>'Open Int.'!F36</f>
        <v>103500</v>
      </c>
      <c r="D36" s="190">
        <f>'Open Int.'!H36</f>
        <v>48300</v>
      </c>
      <c r="E36" s="329">
        <f>'Open Int.'!I36</f>
        <v>13800</v>
      </c>
      <c r="F36" s="191">
        <f>IF('Open Int.'!E36=0,0,'Open Int.'!H36/'Open Int.'!E36)</f>
        <v>0.042682926829268296</v>
      </c>
      <c r="G36" s="155">
        <v>0.03355704697986577</v>
      </c>
      <c r="H36" s="170">
        <f t="shared" si="0"/>
        <v>0.2719512195121952</v>
      </c>
      <c r="I36" s="185">
        <f>IF(Volume!D36=0,0,Volume!F36/Volume!D36)</f>
        <v>0.05128205128205128</v>
      </c>
      <c r="J36" s="176">
        <v>0.03</v>
      </c>
      <c r="K36" s="170">
        <f t="shared" si="1"/>
        <v>0.7094017094017094</v>
      </c>
      <c r="L36" s="60"/>
      <c r="M36" s="6"/>
      <c r="N36" s="59"/>
      <c r="O36" s="3"/>
      <c r="P36" s="3"/>
      <c r="Q36" s="3"/>
      <c r="R36" s="3"/>
      <c r="S36" s="3"/>
      <c r="T36" s="3"/>
      <c r="U36" s="61"/>
      <c r="V36" s="3"/>
      <c r="W36" s="3"/>
      <c r="X36" s="3"/>
      <c r="Y36" s="3"/>
      <c r="Z36" s="3"/>
      <c r="AA36" s="2"/>
    </row>
    <row r="37" spans="1:27" s="7" customFormat="1" ht="15">
      <c r="A37" s="177" t="s">
        <v>392</v>
      </c>
      <c r="B37" s="188">
        <f>'Open Int.'!E37</f>
        <v>0</v>
      </c>
      <c r="C37" s="189">
        <f>'Open Int.'!F37</f>
        <v>0</v>
      </c>
      <c r="D37" s="190">
        <f>'Open Int.'!H37</f>
        <v>0</v>
      </c>
      <c r="E37" s="329">
        <f>'Open Int.'!I37</f>
        <v>0</v>
      </c>
      <c r="F37" s="191">
        <f>IF('Open Int.'!E37=0,0,'Open Int.'!H37/'Open Int.'!E37)</f>
        <v>0</v>
      </c>
      <c r="G37" s="155">
        <v>0</v>
      </c>
      <c r="H37" s="170">
        <f t="shared" si="0"/>
        <v>0</v>
      </c>
      <c r="I37" s="185">
        <f>IF(Volume!D37=0,0,Volume!F37/Volume!D37)</f>
        <v>0</v>
      </c>
      <c r="J37" s="176">
        <v>0</v>
      </c>
      <c r="K37" s="170">
        <f t="shared" si="1"/>
        <v>0</v>
      </c>
      <c r="L37" s="60"/>
      <c r="M37" s="6"/>
      <c r="N37" s="59"/>
      <c r="O37" s="3"/>
      <c r="P37" s="3"/>
      <c r="Q37" s="3"/>
      <c r="R37" s="3"/>
      <c r="S37" s="3"/>
      <c r="T37" s="3"/>
      <c r="U37" s="61"/>
      <c r="V37" s="3"/>
      <c r="W37" s="3"/>
      <c r="X37" s="3"/>
      <c r="Y37" s="3"/>
      <c r="Z37" s="3"/>
      <c r="AA37" s="2"/>
    </row>
    <row r="38" spans="1:27" s="7" customFormat="1" ht="15">
      <c r="A38" s="177" t="s">
        <v>3</v>
      </c>
      <c r="B38" s="188">
        <f>'Open Int.'!E38</f>
        <v>696250</v>
      </c>
      <c r="C38" s="189">
        <f>'Open Int.'!F38</f>
        <v>18750</v>
      </c>
      <c r="D38" s="190">
        <f>'Open Int.'!H38</f>
        <v>170000</v>
      </c>
      <c r="E38" s="329">
        <f>'Open Int.'!I38</f>
        <v>13750</v>
      </c>
      <c r="F38" s="191">
        <f>IF('Open Int.'!E38=0,0,'Open Int.'!H38/'Open Int.'!E38)</f>
        <v>0.24416517055655296</v>
      </c>
      <c r="G38" s="155">
        <v>0.23062730627306274</v>
      </c>
      <c r="H38" s="170">
        <f t="shared" si="0"/>
        <v>0.05870017953321356</v>
      </c>
      <c r="I38" s="185">
        <f>IF(Volume!D38=0,0,Volume!F38/Volume!D38)</f>
        <v>0.21052631578947367</v>
      </c>
      <c r="J38" s="176">
        <v>0.12941176470588237</v>
      </c>
      <c r="K38" s="170">
        <f t="shared" si="1"/>
        <v>0.6267942583732055</v>
      </c>
      <c r="L38" s="60"/>
      <c r="M38" s="6"/>
      <c r="N38" s="59"/>
      <c r="O38" s="3"/>
      <c r="P38" s="3"/>
      <c r="Q38" s="3"/>
      <c r="R38" s="3"/>
      <c r="S38" s="3"/>
      <c r="T38" s="3"/>
      <c r="U38" s="61"/>
      <c r="V38" s="3"/>
      <c r="W38" s="3"/>
      <c r="X38" s="3"/>
      <c r="Y38" s="3"/>
      <c r="Z38" s="3"/>
      <c r="AA38" s="2"/>
    </row>
    <row r="39" spans="1:27" s="7" customFormat="1" ht="15">
      <c r="A39" s="177" t="s">
        <v>218</v>
      </c>
      <c r="B39" s="188">
        <f>'Open Int.'!E39</f>
        <v>21000</v>
      </c>
      <c r="C39" s="189">
        <f>'Open Int.'!F39</f>
        <v>2100</v>
      </c>
      <c r="D39" s="190">
        <f>'Open Int.'!H39</f>
        <v>0</v>
      </c>
      <c r="E39" s="329">
        <f>'Open Int.'!I39</f>
        <v>0</v>
      </c>
      <c r="F39" s="191">
        <f>IF('Open Int.'!E39=0,0,'Open Int.'!H39/'Open Int.'!E39)</f>
        <v>0</v>
      </c>
      <c r="G39" s="155">
        <v>0</v>
      </c>
      <c r="H39" s="170">
        <f t="shared" si="0"/>
        <v>0</v>
      </c>
      <c r="I39" s="185">
        <f>IF(Volume!D39=0,0,Volume!F39/Volume!D39)</f>
        <v>0</v>
      </c>
      <c r="J39" s="176">
        <v>0</v>
      </c>
      <c r="K39" s="170">
        <f t="shared" si="1"/>
        <v>0</v>
      </c>
      <c r="L39" s="60"/>
      <c r="M39" s="6"/>
      <c r="N39" s="59"/>
      <c r="O39" s="3"/>
      <c r="P39" s="3"/>
      <c r="Q39" s="3"/>
      <c r="R39" s="3"/>
      <c r="S39" s="3"/>
      <c r="T39" s="3"/>
      <c r="U39" s="61"/>
      <c r="V39" s="3"/>
      <c r="W39" s="3"/>
      <c r="X39" s="3"/>
      <c r="Y39" s="3"/>
      <c r="Z39" s="3"/>
      <c r="AA39" s="2"/>
    </row>
    <row r="40" spans="1:27" s="7" customFormat="1" ht="15">
      <c r="A40" s="177" t="s">
        <v>162</v>
      </c>
      <c r="B40" s="188">
        <f>'Open Int.'!E40</f>
        <v>0</v>
      </c>
      <c r="C40" s="189">
        <f>'Open Int.'!F40</f>
        <v>0</v>
      </c>
      <c r="D40" s="190">
        <f>'Open Int.'!H40</f>
        <v>0</v>
      </c>
      <c r="E40" s="329">
        <f>'Open Int.'!I40</f>
        <v>0</v>
      </c>
      <c r="F40" s="191">
        <f>IF('Open Int.'!E40=0,0,'Open Int.'!H40/'Open Int.'!E40)</f>
        <v>0</v>
      </c>
      <c r="G40" s="155">
        <v>0</v>
      </c>
      <c r="H40" s="170">
        <f t="shared" si="0"/>
        <v>0</v>
      </c>
      <c r="I40" s="185">
        <f>IF(Volume!D40=0,0,Volume!F40/Volume!D40)</f>
        <v>0</v>
      </c>
      <c r="J40" s="176">
        <v>0</v>
      </c>
      <c r="K40" s="170">
        <f t="shared" si="1"/>
        <v>0</v>
      </c>
      <c r="L40" s="60"/>
      <c r="M40" s="6"/>
      <c r="N40" s="59"/>
      <c r="O40" s="3"/>
      <c r="P40" s="3"/>
      <c r="Q40" s="3"/>
      <c r="R40" s="3"/>
      <c r="S40" s="3"/>
      <c r="T40" s="3"/>
      <c r="U40" s="61"/>
      <c r="V40" s="3"/>
      <c r="W40" s="3"/>
      <c r="X40" s="3"/>
      <c r="Y40" s="3"/>
      <c r="Z40" s="3"/>
      <c r="AA40" s="2"/>
    </row>
    <row r="41" spans="1:27" s="7" customFormat="1" ht="15">
      <c r="A41" s="177" t="s">
        <v>286</v>
      </c>
      <c r="B41" s="188">
        <f>'Open Int.'!E41</f>
        <v>0</v>
      </c>
      <c r="C41" s="189">
        <f>'Open Int.'!F41</f>
        <v>0</v>
      </c>
      <c r="D41" s="190">
        <f>'Open Int.'!H41</f>
        <v>0</v>
      </c>
      <c r="E41" s="329">
        <f>'Open Int.'!I41</f>
        <v>0</v>
      </c>
      <c r="F41" s="191">
        <f>IF('Open Int.'!E41=0,0,'Open Int.'!H41/'Open Int.'!E41)</f>
        <v>0</v>
      </c>
      <c r="G41" s="155">
        <v>0</v>
      </c>
      <c r="H41" s="170">
        <f t="shared" si="0"/>
        <v>0</v>
      </c>
      <c r="I41" s="185">
        <f>IF(Volume!D41=0,0,Volume!F41/Volume!D41)</f>
        <v>0</v>
      </c>
      <c r="J41" s="176">
        <v>0</v>
      </c>
      <c r="K41" s="170">
        <f t="shared" si="1"/>
        <v>0</v>
      </c>
      <c r="L41" s="60"/>
      <c r="M41" s="6"/>
      <c r="N41" s="59"/>
      <c r="O41" s="3"/>
      <c r="P41" s="3"/>
      <c r="Q41" s="3"/>
      <c r="R41" s="3"/>
      <c r="S41" s="3"/>
      <c r="T41" s="3"/>
      <c r="U41" s="61"/>
      <c r="V41" s="3"/>
      <c r="W41" s="3"/>
      <c r="X41" s="3"/>
      <c r="Y41" s="3"/>
      <c r="Z41" s="3"/>
      <c r="AA41" s="2"/>
    </row>
    <row r="42" spans="1:27" s="7" customFormat="1" ht="15">
      <c r="A42" s="177" t="s">
        <v>183</v>
      </c>
      <c r="B42" s="188">
        <f>'Open Int.'!E42</f>
        <v>3800</v>
      </c>
      <c r="C42" s="189">
        <f>'Open Int.'!F42</f>
        <v>0</v>
      </c>
      <c r="D42" s="190">
        <f>'Open Int.'!H42</f>
        <v>0</v>
      </c>
      <c r="E42" s="329">
        <f>'Open Int.'!I42</f>
        <v>0</v>
      </c>
      <c r="F42" s="191">
        <f>IF('Open Int.'!E42=0,0,'Open Int.'!H42/'Open Int.'!E42)</f>
        <v>0</v>
      </c>
      <c r="G42" s="155">
        <v>0</v>
      </c>
      <c r="H42" s="170">
        <f t="shared" si="0"/>
        <v>0</v>
      </c>
      <c r="I42" s="185">
        <f>IF(Volume!D42=0,0,Volume!F42/Volume!D42)</f>
        <v>0</v>
      </c>
      <c r="J42" s="176">
        <v>0</v>
      </c>
      <c r="K42" s="170">
        <f t="shared" si="1"/>
        <v>0</v>
      </c>
      <c r="L42" s="60"/>
      <c r="M42" s="6"/>
      <c r="N42" s="59"/>
      <c r="O42" s="3"/>
      <c r="P42" s="3"/>
      <c r="Q42" s="3"/>
      <c r="R42" s="3"/>
      <c r="S42" s="3"/>
      <c r="T42" s="3"/>
      <c r="U42" s="61"/>
      <c r="V42" s="3"/>
      <c r="W42" s="3"/>
      <c r="X42" s="3"/>
      <c r="Y42" s="3"/>
      <c r="Z42" s="3"/>
      <c r="AA42" s="2"/>
    </row>
    <row r="43" spans="1:27" s="7" customFormat="1" ht="15">
      <c r="A43" s="177" t="s">
        <v>219</v>
      </c>
      <c r="B43" s="188">
        <f>'Open Int.'!E43</f>
        <v>110700</v>
      </c>
      <c r="C43" s="189">
        <f>'Open Int.'!F43</f>
        <v>21600</v>
      </c>
      <c r="D43" s="190">
        <f>'Open Int.'!H43</f>
        <v>2700</v>
      </c>
      <c r="E43" s="329">
        <f>'Open Int.'!I43</f>
        <v>0</v>
      </c>
      <c r="F43" s="191">
        <f>IF('Open Int.'!E43=0,0,'Open Int.'!H43/'Open Int.'!E43)</f>
        <v>0.024390243902439025</v>
      </c>
      <c r="G43" s="155">
        <v>0.030303030303030304</v>
      </c>
      <c r="H43" s="170">
        <f t="shared" si="0"/>
        <v>-0.1951219512195122</v>
      </c>
      <c r="I43" s="185">
        <f>IF(Volume!D43=0,0,Volume!F43/Volume!D43)</f>
        <v>0</v>
      </c>
      <c r="J43" s="176">
        <v>0</v>
      </c>
      <c r="K43" s="170">
        <f t="shared" si="1"/>
        <v>0</v>
      </c>
      <c r="L43" s="60"/>
      <c r="M43" s="6"/>
      <c r="N43" s="59"/>
      <c r="O43" s="3"/>
      <c r="P43" s="3"/>
      <c r="Q43" s="3"/>
      <c r="R43" s="3"/>
      <c r="S43" s="3"/>
      <c r="T43" s="3"/>
      <c r="U43" s="61"/>
      <c r="V43" s="3"/>
      <c r="W43" s="3"/>
      <c r="X43" s="3"/>
      <c r="Y43" s="3"/>
      <c r="Z43" s="3"/>
      <c r="AA43" s="2"/>
    </row>
    <row r="44" spans="1:27" s="7" customFormat="1" ht="15">
      <c r="A44" s="177" t="s">
        <v>163</v>
      </c>
      <c r="B44" s="188">
        <f>'Open Int.'!E44</f>
        <v>744</v>
      </c>
      <c r="C44" s="189">
        <f>'Open Int.'!F44</f>
        <v>0</v>
      </c>
      <c r="D44" s="190">
        <f>'Open Int.'!H44</f>
        <v>372</v>
      </c>
      <c r="E44" s="329">
        <f>'Open Int.'!I44</f>
        <v>0</v>
      </c>
      <c r="F44" s="191">
        <f>IF('Open Int.'!E44=0,0,'Open Int.'!H44/'Open Int.'!E44)</f>
        <v>0.5</v>
      </c>
      <c r="G44" s="155">
        <v>0.5</v>
      </c>
      <c r="H44" s="170">
        <f t="shared" si="0"/>
        <v>0</v>
      </c>
      <c r="I44" s="185">
        <f>IF(Volume!D44=0,0,Volume!F44/Volume!D44)</f>
        <v>0</v>
      </c>
      <c r="J44" s="176">
        <v>0</v>
      </c>
      <c r="K44" s="170">
        <f t="shared" si="1"/>
        <v>0</v>
      </c>
      <c r="L44" s="60"/>
      <c r="M44" s="6"/>
      <c r="N44" s="59"/>
      <c r="O44" s="3"/>
      <c r="P44" s="3"/>
      <c r="Q44" s="3"/>
      <c r="R44" s="3"/>
      <c r="S44" s="3"/>
      <c r="T44" s="3"/>
      <c r="U44" s="61"/>
      <c r="V44" s="3"/>
      <c r="W44" s="3"/>
      <c r="X44" s="3"/>
      <c r="Y44" s="3"/>
      <c r="Z44" s="3"/>
      <c r="AA44" s="2"/>
    </row>
    <row r="45" spans="1:27" s="7" customFormat="1" ht="15">
      <c r="A45" s="177" t="s">
        <v>194</v>
      </c>
      <c r="B45" s="188">
        <f>'Open Int.'!E45</f>
        <v>47200</v>
      </c>
      <c r="C45" s="189">
        <f>'Open Int.'!F45</f>
        <v>6800</v>
      </c>
      <c r="D45" s="190">
        <f>'Open Int.'!H45</f>
        <v>2800</v>
      </c>
      <c r="E45" s="329">
        <f>'Open Int.'!I45</f>
        <v>1200</v>
      </c>
      <c r="F45" s="191">
        <f>IF('Open Int.'!E45=0,0,'Open Int.'!H45/'Open Int.'!E45)</f>
        <v>0.059322033898305086</v>
      </c>
      <c r="G45" s="155">
        <v>0.039603960396039604</v>
      </c>
      <c r="H45" s="170">
        <f t="shared" si="0"/>
        <v>0.4978813559322034</v>
      </c>
      <c r="I45" s="185">
        <f>IF(Volume!D45=0,0,Volume!F45/Volume!D45)</f>
        <v>0.17391304347826086</v>
      </c>
      <c r="J45" s="176">
        <v>0</v>
      </c>
      <c r="K45" s="170">
        <f t="shared" si="1"/>
        <v>0</v>
      </c>
      <c r="L45" s="60"/>
      <c r="M45" s="6"/>
      <c r="N45" s="59"/>
      <c r="O45" s="3"/>
      <c r="P45" s="3"/>
      <c r="Q45" s="3"/>
      <c r="R45" s="3"/>
      <c r="S45" s="3"/>
      <c r="T45" s="3"/>
      <c r="U45" s="61"/>
      <c r="V45" s="3"/>
      <c r="W45" s="3"/>
      <c r="X45" s="3"/>
      <c r="Y45" s="3"/>
      <c r="Z45" s="3"/>
      <c r="AA45" s="2"/>
    </row>
    <row r="46" spans="1:27" s="7" customFormat="1" ht="15">
      <c r="A46" s="177" t="s">
        <v>220</v>
      </c>
      <c r="B46" s="188">
        <f>'Open Int.'!E46</f>
        <v>194400</v>
      </c>
      <c r="C46" s="189">
        <f>'Open Int.'!F46</f>
        <v>4800</v>
      </c>
      <c r="D46" s="190">
        <f>'Open Int.'!H46</f>
        <v>19200</v>
      </c>
      <c r="E46" s="329">
        <f>'Open Int.'!I46</f>
        <v>0</v>
      </c>
      <c r="F46" s="191">
        <f>IF('Open Int.'!E46=0,0,'Open Int.'!H46/'Open Int.'!E46)</f>
        <v>0.09876543209876543</v>
      </c>
      <c r="G46" s="155">
        <v>0.10126582278481013</v>
      </c>
      <c r="H46" s="170">
        <f t="shared" si="0"/>
        <v>-0.0246913580246914</v>
      </c>
      <c r="I46" s="185">
        <f>IF(Volume!D46=0,0,Volume!F46/Volume!D46)</f>
        <v>0</v>
      </c>
      <c r="J46" s="176">
        <v>0.05</v>
      </c>
      <c r="K46" s="170">
        <f t="shared" si="1"/>
        <v>-1</v>
      </c>
      <c r="L46" s="60"/>
      <c r="M46" s="6"/>
      <c r="N46" s="59"/>
      <c r="O46" s="3"/>
      <c r="P46" s="3"/>
      <c r="Q46" s="3"/>
      <c r="R46" s="3"/>
      <c r="S46" s="3"/>
      <c r="T46" s="3"/>
      <c r="U46" s="61"/>
      <c r="V46" s="3"/>
      <c r="W46" s="3"/>
      <c r="X46" s="3"/>
      <c r="Y46" s="3"/>
      <c r="Z46" s="3"/>
      <c r="AA46" s="2"/>
    </row>
    <row r="47" spans="1:27" s="7" customFormat="1" ht="15">
      <c r="A47" s="177" t="s">
        <v>164</v>
      </c>
      <c r="B47" s="188">
        <f>'Open Int.'!E47</f>
        <v>689300</v>
      </c>
      <c r="C47" s="189">
        <f>'Open Int.'!F47</f>
        <v>90400</v>
      </c>
      <c r="D47" s="190">
        <f>'Open Int.'!H47</f>
        <v>56500</v>
      </c>
      <c r="E47" s="329">
        <f>'Open Int.'!I47</f>
        <v>11300</v>
      </c>
      <c r="F47" s="191">
        <f>IF('Open Int.'!E47=0,0,'Open Int.'!H47/'Open Int.'!E47)</f>
        <v>0.08196721311475409</v>
      </c>
      <c r="G47" s="155">
        <v>0.07547169811320754</v>
      </c>
      <c r="H47" s="170">
        <f t="shared" si="0"/>
        <v>0.08606557377049176</v>
      </c>
      <c r="I47" s="185">
        <f>IF(Volume!D47=0,0,Volume!F47/Volume!D47)</f>
        <v>0.08695652173913043</v>
      </c>
      <c r="J47" s="176">
        <v>0.08333333333333333</v>
      </c>
      <c r="K47" s="170">
        <f t="shared" si="1"/>
        <v>0.043478260869565244</v>
      </c>
      <c r="L47" s="60"/>
      <c r="M47" s="6"/>
      <c r="N47" s="59"/>
      <c r="O47" s="3"/>
      <c r="P47" s="3"/>
      <c r="Q47" s="3"/>
      <c r="R47" s="3"/>
      <c r="S47" s="3"/>
      <c r="T47" s="3"/>
      <c r="U47" s="61"/>
      <c r="V47" s="3"/>
      <c r="W47" s="3"/>
      <c r="X47" s="3"/>
      <c r="Y47" s="3"/>
      <c r="Z47" s="3"/>
      <c r="AA47" s="2"/>
    </row>
    <row r="48" spans="1:27" s="7" customFormat="1" ht="15">
      <c r="A48" s="177" t="s">
        <v>165</v>
      </c>
      <c r="B48" s="188">
        <f>'Open Int.'!E48</f>
        <v>0</v>
      </c>
      <c r="C48" s="189">
        <f>'Open Int.'!F48</f>
        <v>0</v>
      </c>
      <c r="D48" s="190">
        <f>'Open Int.'!H48</f>
        <v>0</v>
      </c>
      <c r="E48" s="329">
        <f>'Open Int.'!I48</f>
        <v>0</v>
      </c>
      <c r="F48" s="191">
        <f>IF('Open Int.'!E48=0,0,'Open Int.'!H48/'Open Int.'!E48)</f>
        <v>0</v>
      </c>
      <c r="G48" s="155">
        <v>0</v>
      </c>
      <c r="H48" s="170">
        <f t="shared" si="0"/>
        <v>0</v>
      </c>
      <c r="I48" s="185">
        <f>IF(Volume!D48=0,0,Volume!F48/Volume!D48)</f>
        <v>0</v>
      </c>
      <c r="J48" s="176">
        <v>0</v>
      </c>
      <c r="K48" s="170">
        <f t="shared" si="1"/>
        <v>0</v>
      </c>
      <c r="L48" s="60"/>
      <c r="M48" s="6"/>
      <c r="N48" s="59"/>
      <c r="O48" s="3"/>
      <c r="P48" s="3"/>
      <c r="Q48" s="3"/>
      <c r="R48" s="3"/>
      <c r="S48" s="3"/>
      <c r="T48" s="3"/>
      <c r="U48" s="61"/>
      <c r="V48" s="3"/>
      <c r="W48" s="3"/>
      <c r="X48" s="3"/>
      <c r="Y48" s="3"/>
      <c r="Z48" s="3"/>
      <c r="AA48" s="2"/>
    </row>
    <row r="49" spans="1:27" s="7" customFormat="1" ht="15">
      <c r="A49" s="177" t="s">
        <v>89</v>
      </c>
      <c r="B49" s="188">
        <f>'Open Int.'!E49</f>
        <v>144750</v>
      </c>
      <c r="C49" s="189">
        <f>'Open Int.'!F49</f>
        <v>24750</v>
      </c>
      <c r="D49" s="190">
        <f>'Open Int.'!H49</f>
        <v>15750</v>
      </c>
      <c r="E49" s="329">
        <f>'Open Int.'!I49</f>
        <v>1500</v>
      </c>
      <c r="F49" s="191">
        <f>IF('Open Int.'!E49=0,0,'Open Int.'!H49/'Open Int.'!E49)</f>
        <v>0.10880829015544041</v>
      </c>
      <c r="G49" s="155">
        <v>0.11875</v>
      </c>
      <c r="H49" s="170">
        <f t="shared" si="0"/>
        <v>-0.0837196618489228</v>
      </c>
      <c r="I49" s="185">
        <f>IF(Volume!D49=0,0,Volume!F49/Volume!D49)</f>
        <v>0.06557377049180328</v>
      </c>
      <c r="J49" s="176">
        <v>0.1134020618556701</v>
      </c>
      <c r="K49" s="170">
        <f t="shared" si="1"/>
        <v>-0.42175856929955285</v>
      </c>
      <c r="L49" s="60"/>
      <c r="M49" s="6"/>
      <c r="N49" s="59"/>
      <c r="O49" s="3"/>
      <c r="P49" s="3"/>
      <c r="Q49" s="3"/>
      <c r="R49" s="3"/>
      <c r="S49" s="3"/>
      <c r="T49" s="3"/>
      <c r="U49" s="61"/>
      <c r="V49" s="3"/>
      <c r="W49" s="3"/>
      <c r="X49" s="3"/>
      <c r="Y49" s="3"/>
      <c r="Z49" s="3"/>
      <c r="AA49" s="2"/>
    </row>
    <row r="50" spans="1:27" s="7" customFormat="1" ht="15">
      <c r="A50" s="177" t="s">
        <v>287</v>
      </c>
      <c r="B50" s="188">
        <f>'Open Int.'!E50</f>
        <v>2000</v>
      </c>
      <c r="C50" s="189">
        <f>'Open Int.'!F50</f>
        <v>0</v>
      </c>
      <c r="D50" s="190">
        <f>'Open Int.'!H50</f>
        <v>0</v>
      </c>
      <c r="E50" s="329">
        <f>'Open Int.'!I50</f>
        <v>0</v>
      </c>
      <c r="F50" s="191">
        <f>IF('Open Int.'!E50=0,0,'Open Int.'!H50/'Open Int.'!E50)</f>
        <v>0</v>
      </c>
      <c r="G50" s="155">
        <v>0</v>
      </c>
      <c r="H50" s="170">
        <f t="shared" si="0"/>
        <v>0</v>
      </c>
      <c r="I50" s="185">
        <f>IF(Volume!D50=0,0,Volume!F50/Volume!D50)</f>
        <v>0</v>
      </c>
      <c r="J50" s="176">
        <v>0</v>
      </c>
      <c r="K50" s="170">
        <f t="shared" si="1"/>
        <v>0</v>
      </c>
      <c r="L50" s="60"/>
      <c r="M50" s="6"/>
      <c r="N50" s="59"/>
      <c r="O50" s="3"/>
      <c r="P50" s="3"/>
      <c r="Q50" s="3"/>
      <c r="R50" s="3"/>
      <c r="S50" s="3"/>
      <c r="T50" s="3"/>
      <c r="U50" s="61"/>
      <c r="V50" s="3"/>
      <c r="W50" s="3"/>
      <c r="X50" s="3"/>
      <c r="Y50" s="3"/>
      <c r="Z50" s="3"/>
      <c r="AA50" s="2"/>
    </row>
    <row r="51" spans="1:27" s="7" customFormat="1" ht="15">
      <c r="A51" s="177" t="s">
        <v>271</v>
      </c>
      <c r="B51" s="188">
        <f>'Open Int.'!E51</f>
        <v>26400</v>
      </c>
      <c r="C51" s="189">
        <f>'Open Int.'!F51</f>
        <v>12000</v>
      </c>
      <c r="D51" s="190">
        <f>'Open Int.'!H51</f>
        <v>4800</v>
      </c>
      <c r="E51" s="329">
        <f>'Open Int.'!I51</f>
        <v>2400</v>
      </c>
      <c r="F51" s="191">
        <f>IF('Open Int.'!E51=0,0,'Open Int.'!H51/'Open Int.'!E51)</f>
        <v>0.18181818181818182</v>
      </c>
      <c r="G51" s="155">
        <v>0.16666666666666666</v>
      </c>
      <c r="H51" s="170">
        <f t="shared" si="0"/>
        <v>0.090909090909091</v>
      </c>
      <c r="I51" s="185">
        <f>IF(Volume!D51=0,0,Volume!F51/Volume!D51)</f>
        <v>0.15384615384615385</v>
      </c>
      <c r="J51" s="176">
        <v>0</v>
      </c>
      <c r="K51" s="170">
        <f t="shared" si="1"/>
        <v>0</v>
      </c>
      <c r="L51" s="60"/>
      <c r="M51" s="6"/>
      <c r="N51" s="59"/>
      <c r="O51" s="3"/>
      <c r="P51" s="3"/>
      <c r="Q51" s="3"/>
      <c r="R51" s="3"/>
      <c r="S51" s="3"/>
      <c r="T51" s="3"/>
      <c r="U51" s="61"/>
      <c r="V51" s="3"/>
      <c r="W51" s="3"/>
      <c r="X51" s="3"/>
      <c r="Y51" s="3"/>
      <c r="Z51" s="3"/>
      <c r="AA51" s="2"/>
    </row>
    <row r="52" spans="1:27" s="7" customFormat="1" ht="15">
      <c r="A52" s="177" t="s">
        <v>221</v>
      </c>
      <c r="B52" s="188">
        <f>'Open Int.'!E52</f>
        <v>1500</v>
      </c>
      <c r="C52" s="189">
        <f>'Open Int.'!F52</f>
        <v>600</v>
      </c>
      <c r="D52" s="190">
        <f>'Open Int.'!H52</f>
        <v>0</v>
      </c>
      <c r="E52" s="329">
        <f>'Open Int.'!I52</f>
        <v>0</v>
      </c>
      <c r="F52" s="191">
        <f>IF('Open Int.'!E52=0,0,'Open Int.'!H52/'Open Int.'!E52)</f>
        <v>0</v>
      </c>
      <c r="G52" s="155">
        <v>0</v>
      </c>
      <c r="H52" s="170">
        <f t="shared" si="0"/>
        <v>0</v>
      </c>
      <c r="I52" s="185">
        <f>IF(Volume!D52=0,0,Volume!F52/Volume!D52)</f>
        <v>0</v>
      </c>
      <c r="J52" s="176">
        <v>0</v>
      </c>
      <c r="K52" s="170">
        <f t="shared" si="1"/>
        <v>0</v>
      </c>
      <c r="L52" s="60"/>
      <c r="M52" s="6"/>
      <c r="N52" s="59"/>
      <c r="O52" s="3"/>
      <c r="P52" s="3"/>
      <c r="Q52" s="3"/>
      <c r="R52" s="3"/>
      <c r="S52" s="3"/>
      <c r="T52" s="3"/>
      <c r="U52" s="61"/>
      <c r="V52" s="3"/>
      <c r="W52" s="3"/>
      <c r="X52" s="3"/>
      <c r="Y52" s="3"/>
      <c r="Z52" s="3"/>
      <c r="AA52" s="2"/>
    </row>
    <row r="53" spans="1:27" s="7" customFormat="1" ht="15">
      <c r="A53" s="177" t="s">
        <v>233</v>
      </c>
      <c r="B53" s="188">
        <f>'Open Int.'!E53</f>
        <v>67000</v>
      </c>
      <c r="C53" s="189">
        <f>'Open Int.'!F53</f>
        <v>6000</v>
      </c>
      <c r="D53" s="190">
        <f>'Open Int.'!H53</f>
        <v>15000</v>
      </c>
      <c r="E53" s="329">
        <f>'Open Int.'!I53</f>
        <v>1000</v>
      </c>
      <c r="F53" s="191">
        <f>IF('Open Int.'!E53=0,0,'Open Int.'!H53/'Open Int.'!E53)</f>
        <v>0.22388059701492538</v>
      </c>
      <c r="G53" s="155">
        <v>0.22950819672131148</v>
      </c>
      <c r="H53" s="170">
        <f t="shared" si="0"/>
        <v>-0.024520255863539432</v>
      </c>
      <c r="I53" s="185">
        <f>IF(Volume!D53=0,0,Volume!F53/Volume!D53)</f>
        <v>0.08108108108108109</v>
      </c>
      <c r="J53" s="176">
        <v>0.17857142857142858</v>
      </c>
      <c r="K53" s="170">
        <f t="shared" si="1"/>
        <v>-0.5459459459459459</v>
      </c>
      <c r="L53" s="60"/>
      <c r="M53" s="6"/>
      <c r="N53" s="59"/>
      <c r="O53" s="3"/>
      <c r="P53" s="3"/>
      <c r="Q53" s="3"/>
      <c r="R53" s="3"/>
      <c r="S53" s="3"/>
      <c r="T53" s="3"/>
      <c r="U53" s="61"/>
      <c r="V53" s="3"/>
      <c r="W53" s="3"/>
      <c r="X53" s="3"/>
      <c r="Y53" s="3"/>
      <c r="Z53" s="3"/>
      <c r="AA53" s="2"/>
    </row>
    <row r="54" spans="1:27" s="7" customFormat="1" ht="15">
      <c r="A54" s="177" t="s">
        <v>166</v>
      </c>
      <c r="B54" s="188">
        <f>'Open Int.'!E54</f>
        <v>230100</v>
      </c>
      <c r="C54" s="189">
        <f>'Open Int.'!F54</f>
        <v>8850</v>
      </c>
      <c r="D54" s="190">
        <f>'Open Int.'!H54</f>
        <v>41300</v>
      </c>
      <c r="E54" s="329">
        <f>'Open Int.'!I54</f>
        <v>0</v>
      </c>
      <c r="F54" s="191">
        <f>IF('Open Int.'!E54=0,0,'Open Int.'!H54/'Open Int.'!E54)</f>
        <v>0.1794871794871795</v>
      </c>
      <c r="G54" s="155">
        <v>0.18666666666666668</v>
      </c>
      <c r="H54" s="170">
        <f t="shared" si="0"/>
        <v>-0.0384615384615385</v>
      </c>
      <c r="I54" s="185">
        <f>IF(Volume!D54=0,0,Volume!F54/Volume!D54)</f>
        <v>0</v>
      </c>
      <c r="J54" s="176">
        <v>0.07894736842105263</v>
      </c>
      <c r="K54" s="170">
        <f t="shared" si="1"/>
        <v>-1</v>
      </c>
      <c r="L54" s="60"/>
      <c r="M54" s="6"/>
      <c r="N54" s="59"/>
      <c r="O54" s="3"/>
      <c r="P54" s="3"/>
      <c r="Q54" s="3"/>
      <c r="R54" s="3"/>
      <c r="S54" s="3"/>
      <c r="T54" s="3"/>
      <c r="U54" s="61"/>
      <c r="V54" s="3"/>
      <c r="W54" s="3"/>
      <c r="X54" s="3"/>
      <c r="Y54" s="3"/>
      <c r="Z54" s="3"/>
      <c r="AA54" s="2"/>
    </row>
    <row r="55" spans="1:27" s="7" customFormat="1" ht="15">
      <c r="A55" s="177" t="s">
        <v>222</v>
      </c>
      <c r="B55" s="188">
        <f>'Open Int.'!E55</f>
        <v>88</v>
      </c>
      <c r="C55" s="189">
        <f>'Open Int.'!F55</f>
        <v>0</v>
      </c>
      <c r="D55" s="190">
        <f>'Open Int.'!H55</f>
        <v>0</v>
      </c>
      <c r="E55" s="329">
        <f>'Open Int.'!I55</f>
        <v>0</v>
      </c>
      <c r="F55" s="191">
        <f>IF('Open Int.'!E55=0,0,'Open Int.'!H55/'Open Int.'!E55)</f>
        <v>0</v>
      </c>
      <c r="G55" s="155">
        <v>0</v>
      </c>
      <c r="H55" s="170">
        <f t="shared" si="0"/>
        <v>0</v>
      </c>
      <c r="I55" s="185">
        <f>IF(Volume!D55=0,0,Volume!F55/Volume!D55)</f>
        <v>0</v>
      </c>
      <c r="J55" s="176">
        <v>0</v>
      </c>
      <c r="K55" s="170">
        <f t="shared" si="1"/>
        <v>0</v>
      </c>
      <c r="L55" s="60"/>
      <c r="M55" s="6"/>
      <c r="N55" s="59"/>
      <c r="O55" s="3"/>
      <c r="P55" s="3"/>
      <c r="Q55" s="3"/>
      <c r="R55" s="3"/>
      <c r="S55" s="3"/>
      <c r="T55" s="3"/>
      <c r="U55" s="61"/>
      <c r="V55" s="3"/>
      <c r="W55" s="3"/>
      <c r="X55" s="3"/>
      <c r="Y55" s="3"/>
      <c r="Z55" s="3"/>
      <c r="AA55" s="2"/>
    </row>
    <row r="56" spans="1:27" s="7" customFormat="1" ht="15">
      <c r="A56" s="177" t="s">
        <v>288</v>
      </c>
      <c r="B56" s="188">
        <f>'Open Int.'!E56</f>
        <v>337500</v>
      </c>
      <c r="C56" s="189">
        <f>'Open Int.'!F56</f>
        <v>19500</v>
      </c>
      <c r="D56" s="190">
        <f>'Open Int.'!H56</f>
        <v>12000</v>
      </c>
      <c r="E56" s="329">
        <f>'Open Int.'!I56</f>
        <v>0</v>
      </c>
      <c r="F56" s="191">
        <f>IF('Open Int.'!E56=0,0,'Open Int.'!H56/'Open Int.'!E56)</f>
        <v>0.035555555555555556</v>
      </c>
      <c r="G56" s="155">
        <v>0.03773584905660377</v>
      </c>
      <c r="H56" s="170">
        <f t="shared" si="0"/>
        <v>-0.05777777777777774</v>
      </c>
      <c r="I56" s="185">
        <f>IF(Volume!D56=0,0,Volume!F56/Volume!D56)</f>
        <v>0.09090909090909091</v>
      </c>
      <c r="J56" s="176">
        <v>0</v>
      </c>
      <c r="K56" s="170">
        <f t="shared" si="1"/>
        <v>0</v>
      </c>
      <c r="L56" s="60"/>
      <c r="M56" s="6"/>
      <c r="N56" s="59"/>
      <c r="O56" s="3"/>
      <c r="P56" s="3"/>
      <c r="Q56" s="3"/>
      <c r="R56" s="3"/>
      <c r="S56" s="3"/>
      <c r="T56" s="3"/>
      <c r="U56" s="61"/>
      <c r="V56" s="3"/>
      <c r="W56" s="3"/>
      <c r="X56" s="3"/>
      <c r="Y56" s="3"/>
      <c r="Z56" s="3"/>
      <c r="AA56" s="2"/>
    </row>
    <row r="57" spans="1:27" s="7" customFormat="1" ht="15">
      <c r="A57" s="177" t="s">
        <v>289</v>
      </c>
      <c r="B57" s="188">
        <f>'Open Int.'!E57</f>
        <v>46200</v>
      </c>
      <c r="C57" s="189">
        <f>'Open Int.'!F57</f>
        <v>2800</v>
      </c>
      <c r="D57" s="190">
        <f>'Open Int.'!H57</f>
        <v>15400</v>
      </c>
      <c r="E57" s="329">
        <f>'Open Int.'!I57</f>
        <v>-35000</v>
      </c>
      <c r="F57" s="191">
        <f>IF('Open Int.'!E57=0,0,'Open Int.'!H57/'Open Int.'!E57)</f>
        <v>0.3333333333333333</v>
      </c>
      <c r="G57" s="155">
        <v>1.1612903225806452</v>
      </c>
      <c r="H57" s="170">
        <f t="shared" si="0"/>
        <v>-0.712962962962963</v>
      </c>
      <c r="I57" s="185">
        <f>IF(Volume!D57=0,0,Volume!F57/Volume!D57)</f>
        <v>0</v>
      </c>
      <c r="J57" s="176">
        <v>0.1111111111111111</v>
      </c>
      <c r="K57" s="170">
        <f t="shared" si="1"/>
        <v>-1</v>
      </c>
      <c r="L57" s="60"/>
      <c r="M57" s="6"/>
      <c r="N57" s="59"/>
      <c r="O57" s="3"/>
      <c r="P57" s="3"/>
      <c r="Q57" s="3"/>
      <c r="R57" s="3"/>
      <c r="S57" s="3"/>
      <c r="T57" s="3"/>
      <c r="U57" s="61"/>
      <c r="V57" s="3"/>
      <c r="W57" s="3"/>
      <c r="X57" s="3"/>
      <c r="Y57" s="3"/>
      <c r="Z57" s="3"/>
      <c r="AA57" s="2"/>
    </row>
    <row r="58" spans="1:27" s="7" customFormat="1" ht="15">
      <c r="A58" s="177" t="s">
        <v>195</v>
      </c>
      <c r="B58" s="188">
        <f>'Open Int.'!E58</f>
        <v>859854</v>
      </c>
      <c r="C58" s="189">
        <f>'Open Int.'!F58</f>
        <v>65984</v>
      </c>
      <c r="D58" s="190">
        <f>'Open Int.'!H58</f>
        <v>171146</v>
      </c>
      <c r="E58" s="329">
        <f>'Open Int.'!I58</f>
        <v>16496</v>
      </c>
      <c r="F58" s="191">
        <f>IF('Open Int.'!E58=0,0,'Open Int.'!H58/'Open Int.'!E58)</f>
        <v>0.19904076738609114</v>
      </c>
      <c r="G58" s="155">
        <v>0.19480519480519481</v>
      </c>
      <c r="H58" s="170">
        <f t="shared" si="0"/>
        <v>0.021742605915267797</v>
      </c>
      <c r="I58" s="185">
        <f>IF(Volume!D58=0,0,Volume!F58/Volume!D58)</f>
        <v>0.24299065420560748</v>
      </c>
      <c r="J58" s="176">
        <v>0.2</v>
      </c>
      <c r="K58" s="170">
        <f t="shared" si="1"/>
        <v>0.21495327102803732</v>
      </c>
      <c r="L58" s="60"/>
      <c r="M58" s="6"/>
      <c r="N58" s="59"/>
      <c r="O58" s="3"/>
      <c r="P58" s="3"/>
      <c r="Q58" s="3"/>
      <c r="R58" s="3"/>
      <c r="S58" s="3"/>
      <c r="T58" s="3"/>
      <c r="U58" s="61"/>
      <c r="V58" s="3"/>
      <c r="W58" s="3"/>
      <c r="X58" s="3"/>
      <c r="Y58" s="3"/>
      <c r="Z58" s="3"/>
      <c r="AA58" s="2"/>
    </row>
    <row r="59" spans="1:27" s="7" customFormat="1" ht="15">
      <c r="A59" s="177" t="s">
        <v>290</v>
      </c>
      <c r="B59" s="188">
        <f>'Open Int.'!E59</f>
        <v>333200</v>
      </c>
      <c r="C59" s="189">
        <f>'Open Int.'!F59</f>
        <v>16800</v>
      </c>
      <c r="D59" s="190">
        <f>'Open Int.'!H59</f>
        <v>35000</v>
      </c>
      <c r="E59" s="329">
        <f>'Open Int.'!I59</f>
        <v>2800</v>
      </c>
      <c r="F59" s="191">
        <f>IF('Open Int.'!E59=0,0,'Open Int.'!H59/'Open Int.'!E59)</f>
        <v>0.10504201680672269</v>
      </c>
      <c r="G59" s="155">
        <v>0.10176991150442478</v>
      </c>
      <c r="H59" s="170">
        <f t="shared" si="0"/>
        <v>0.03215199123127508</v>
      </c>
      <c r="I59" s="185">
        <f>IF(Volume!D59=0,0,Volume!F59/Volume!D59)</f>
        <v>0.08333333333333333</v>
      </c>
      <c r="J59" s="176">
        <v>0</v>
      </c>
      <c r="K59" s="170">
        <f t="shared" si="1"/>
        <v>0</v>
      </c>
      <c r="L59" s="60"/>
      <c r="M59" s="6"/>
      <c r="N59" s="59"/>
      <c r="O59" s="3"/>
      <c r="P59" s="3"/>
      <c r="Q59" s="3"/>
      <c r="R59" s="3"/>
      <c r="S59" s="3"/>
      <c r="T59" s="3"/>
      <c r="U59" s="61"/>
      <c r="V59" s="3"/>
      <c r="W59" s="3"/>
      <c r="X59" s="3"/>
      <c r="Y59" s="3"/>
      <c r="Z59" s="3"/>
      <c r="AA59" s="2"/>
    </row>
    <row r="60" spans="1:27" s="7" customFormat="1" ht="15">
      <c r="A60" s="177" t="s">
        <v>197</v>
      </c>
      <c r="B60" s="188">
        <f>'Open Int.'!E60</f>
        <v>9100</v>
      </c>
      <c r="C60" s="189">
        <f>'Open Int.'!F60</f>
        <v>0</v>
      </c>
      <c r="D60" s="190">
        <f>'Open Int.'!H60</f>
        <v>6500</v>
      </c>
      <c r="E60" s="329">
        <f>'Open Int.'!I60</f>
        <v>0</v>
      </c>
      <c r="F60" s="191">
        <f>IF('Open Int.'!E60=0,0,'Open Int.'!H60/'Open Int.'!E60)</f>
        <v>0.7142857142857143</v>
      </c>
      <c r="G60" s="155">
        <v>0.7142857142857143</v>
      </c>
      <c r="H60" s="170">
        <f t="shared" si="0"/>
        <v>0</v>
      </c>
      <c r="I60" s="185">
        <f>IF(Volume!D60=0,0,Volume!F60/Volume!D60)</f>
        <v>0</v>
      </c>
      <c r="J60" s="176">
        <v>0</v>
      </c>
      <c r="K60" s="170">
        <f t="shared" si="1"/>
        <v>0</v>
      </c>
      <c r="L60" s="60"/>
      <c r="M60" s="6"/>
      <c r="N60" s="59"/>
      <c r="O60" s="3"/>
      <c r="P60" s="3"/>
      <c r="Q60" s="3"/>
      <c r="R60" s="3"/>
      <c r="S60" s="3"/>
      <c r="T60" s="3"/>
      <c r="U60" s="61"/>
      <c r="V60" s="3"/>
      <c r="W60" s="3"/>
      <c r="X60" s="3"/>
      <c r="Y60" s="3"/>
      <c r="Z60" s="3"/>
      <c r="AA60" s="2"/>
    </row>
    <row r="61" spans="1:27" s="7" customFormat="1" ht="15">
      <c r="A61" s="177" t="s">
        <v>4</v>
      </c>
      <c r="B61" s="188">
        <f>'Open Int.'!E61</f>
        <v>0</v>
      </c>
      <c r="C61" s="189">
        <f>'Open Int.'!F61</f>
        <v>0</v>
      </c>
      <c r="D61" s="190">
        <f>'Open Int.'!H61</f>
        <v>0</v>
      </c>
      <c r="E61" s="329">
        <f>'Open Int.'!I61</f>
        <v>0</v>
      </c>
      <c r="F61" s="191">
        <f>IF('Open Int.'!E61=0,0,'Open Int.'!H61/'Open Int.'!E61)</f>
        <v>0</v>
      </c>
      <c r="G61" s="155">
        <v>0</v>
      </c>
      <c r="H61" s="170">
        <f t="shared" si="0"/>
        <v>0</v>
      </c>
      <c r="I61" s="185">
        <f>IF(Volume!D61=0,0,Volume!F61/Volume!D61)</f>
        <v>0</v>
      </c>
      <c r="J61" s="176">
        <v>0</v>
      </c>
      <c r="K61" s="170">
        <f t="shared" si="1"/>
        <v>0</v>
      </c>
      <c r="L61" s="60"/>
      <c r="M61" s="6"/>
      <c r="N61" s="59"/>
      <c r="O61" s="3"/>
      <c r="P61" s="3"/>
      <c r="Q61" s="3"/>
      <c r="R61" s="3"/>
      <c r="S61" s="3"/>
      <c r="T61" s="3"/>
      <c r="U61" s="61"/>
      <c r="V61" s="3"/>
      <c r="W61" s="3"/>
      <c r="X61" s="3"/>
      <c r="Y61" s="3"/>
      <c r="Z61" s="3"/>
      <c r="AA61" s="2"/>
    </row>
    <row r="62" spans="1:27" s="7" customFormat="1" ht="15">
      <c r="A62" s="177" t="s">
        <v>79</v>
      </c>
      <c r="B62" s="188">
        <f>'Open Int.'!E62</f>
        <v>1800</v>
      </c>
      <c r="C62" s="189">
        <f>'Open Int.'!F62</f>
        <v>1200</v>
      </c>
      <c r="D62" s="190">
        <f>'Open Int.'!H62</f>
        <v>0</v>
      </c>
      <c r="E62" s="329">
        <f>'Open Int.'!I62</f>
        <v>0</v>
      </c>
      <c r="F62" s="191">
        <f>IF('Open Int.'!E62=0,0,'Open Int.'!H62/'Open Int.'!E62)</f>
        <v>0</v>
      </c>
      <c r="G62" s="155">
        <v>0</v>
      </c>
      <c r="H62" s="170">
        <f t="shared" si="0"/>
        <v>0</v>
      </c>
      <c r="I62" s="185">
        <f>IF(Volume!D62=0,0,Volume!F62/Volume!D62)</f>
        <v>0</v>
      </c>
      <c r="J62" s="176">
        <v>0</v>
      </c>
      <c r="K62" s="170">
        <f t="shared" si="1"/>
        <v>0</v>
      </c>
      <c r="L62" s="60"/>
      <c r="M62" s="6"/>
      <c r="N62" s="59"/>
      <c r="O62" s="3"/>
      <c r="P62" s="3"/>
      <c r="Q62" s="3"/>
      <c r="R62" s="3"/>
      <c r="S62" s="3"/>
      <c r="T62" s="3"/>
      <c r="U62" s="61"/>
      <c r="V62" s="3"/>
      <c r="W62" s="3"/>
      <c r="X62" s="3"/>
      <c r="Y62" s="3"/>
      <c r="Z62" s="3"/>
      <c r="AA62" s="2"/>
    </row>
    <row r="63" spans="1:27" s="7" customFormat="1" ht="15">
      <c r="A63" s="177" t="s">
        <v>196</v>
      </c>
      <c r="B63" s="188">
        <f>'Open Int.'!E63</f>
        <v>2800</v>
      </c>
      <c r="C63" s="189">
        <f>'Open Int.'!F63</f>
        <v>0</v>
      </c>
      <c r="D63" s="190">
        <f>'Open Int.'!H63</f>
        <v>0</v>
      </c>
      <c r="E63" s="329">
        <f>'Open Int.'!I63</f>
        <v>0</v>
      </c>
      <c r="F63" s="191">
        <f>IF('Open Int.'!E63=0,0,'Open Int.'!H63/'Open Int.'!E63)</f>
        <v>0</v>
      </c>
      <c r="G63" s="155">
        <v>0</v>
      </c>
      <c r="H63" s="170">
        <f t="shared" si="0"/>
        <v>0</v>
      </c>
      <c r="I63" s="185">
        <f>IF(Volume!D63=0,0,Volume!F63/Volume!D63)</f>
        <v>0</v>
      </c>
      <c r="J63" s="176">
        <v>0</v>
      </c>
      <c r="K63" s="170">
        <f t="shared" si="1"/>
        <v>0</v>
      </c>
      <c r="L63" s="60"/>
      <c r="M63" s="6"/>
      <c r="N63" s="59"/>
      <c r="O63" s="3"/>
      <c r="P63" s="3"/>
      <c r="Q63" s="3"/>
      <c r="R63" s="3"/>
      <c r="S63" s="3"/>
      <c r="T63" s="3"/>
      <c r="U63" s="61"/>
      <c r="V63" s="3"/>
      <c r="W63" s="3"/>
      <c r="X63" s="3"/>
      <c r="Y63" s="3"/>
      <c r="Z63" s="3"/>
      <c r="AA63" s="2"/>
    </row>
    <row r="64" spans="1:27" s="7" customFormat="1" ht="15">
      <c r="A64" s="177" t="s">
        <v>5</v>
      </c>
      <c r="B64" s="188">
        <f>'Open Int.'!E64</f>
        <v>2328700</v>
      </c>
      <c r="C64" s="189">
        <f>'Open Int.'!F64</f>
        <v>275935</v>
      </c>
      <c r="D64" s="190">
        <f>'Open Int.'!H64</f>
        <v>285505</v>
      </c>
      <c r="E64" s="329">
        <f>'Open Int.'!I64</f>
        <v>54230</v>
      </c>
      <c r="F64" s="191">
        <f>IF('Open Int.'!E64=0,0,'Open Int.'!H64/'Open Int.'!E64)</f>
        <v>0.1226027397260274</v>
      </c>
      <c r="G64" s="155">
        <v>0.11266511266511267</v>
      </c>
      <c r="H64" s="170">
        <f t="shared" si="0"/>
        <v>0.08820500708549825</v>
      </c>
      <c r="I64" s="185">
        <f>IF(Volume!D64=0,0,Volume!F64/Volume!D64)</f>
        <v>0.1707920792079208</v>
      </c>
      <c r="J64" s="176">
        <v>0.17120622568093385</v>
      </c>
      <c r="K64" s="170">
        <f t="shared" si="1"/>
        <v>-0.0024189918991898572</v>
      </c>
      <c r="L64" s="60"/>
      <c r="M64" s="6"/>
      <c r="N64" s="59"/>
      <c r="O64" s="3"/>
      <c r="P64" s="3"/>
      <c r="Q64" s="3"/>
      <c r="R64" s="3"/>
      <c r="S64" s="3"/>
      <c r="T64" s="3"/>
      <c r="U64" s="61"/>
      <c r="V64" s="3"/>
      <c r="W64" s="3"/>
      <c r="X64" s="3"/>
      <c r="Y64" s="3"/>
      <c r="Z64" s="3"/>
      <c r="AA64" s="2"/>
    </row>
    <row r="65" spans="1:27" s="7" customFormat="1" ht="15">
      <c r="A65" s="177" t="s">
        <v>198</v>
      </c>
      <c r="B65" s="188">
        <f>'Open Int.'!E65</f>
        <v>1531000</v>
      </c>
      <c r="C65" s="189">
        <f>'Open Int.'!F65</f>
        <v>72000</v>
      </c>
      <c r="D65" s="190">
        <f>'Open Int.'!H65</f>
        <v>239000</v>
      </c>
      <c r="E65" s="329">
        <f>'Open Int.'!I65</f>
        <v>17000</v>
      </c>
      <c r="F65" s="191">
        <f>IF('Open Int.'!E65=0,0,'Open Int.'!H65/'Open Int.'!E65)</f>
        <v>0.15610711952971915</v>
      </c>
      <c r="G65" s="155">
        <v>0.15215901302261822</v>
      </c>
      <c r="H65" s="170">
        <f t="shared" si="0"/>
        <v>0.025947240512884</v>
      </c>
      <c r="I65" s="185">
        <f>IF(Volume!D65=0,0,Volume!F65/Volume!D65)</f>
        <v>0.24110671936758893</v>
      </c>
      <c r="J65" s="176">
        <v>0.09792284866468842</v>
      </c>
      <c r="K65" s="170">
        <f t="shared" si="1"/>
        <v>1.4622110432387112</v>
      </c>
      <c r="L65" s="60"/>
      <c r="M65" s="6"/>
      <c r="N65" s="59"/>
      <c r="O65" s="3"/>
      <c r="P65" s="3"/>
      <c r="Q65" s="3"/>
      <c r="R65" s="3"/>
      <c r="S65" s="3"/>
      <c r="T65" s="3"/>
      <c r="U65" s="61"/>
      <c r="V65" s="3"/>
      <c r="W65" s="3"/>
      <c r="X65" s="3"/>
      <c r="Y65" s="3"/>
      <c r="Z65" s="3"/>
      <c r="AA65" s="2"/>
    </row>
    <row r="66" spans="1:27" s="7" customFormat="1" ht="15">
      <c r="A66" s="177" t="s">
        <v>199</v>
      </c>
      <c r="B66" s="188">
        <f>'Open Int.'!E66</f>
        <v>161200</v>
      </c>
      <c r="C66" s="189">
        <f>'Open Int.'!F66</f>
        <v>14300</v>
      </c>
      <c r="D66" s="190">
        <f>'Open Int.'!H66</f>
        <v>71500</v>
      </c>
      <c r="E66" s="329">
        <f>'Open Int.'!I66</f>
        <v>2600</v>
      </c>
      <c r="F66" s="191">
        <f>IF('Open Int.'!E66=0,0,'Open Int.'!H66/'Open Int.'!E66)</f>
        <v>0.4435483870967742</v>
      </c>
      <c r="G66" s="155">
        <v>0.4690265486725664</v>
      </c>
      <c r="H66" s="170">
        <f t="shared" si="0"/>
        <v>-0.05432136335970788</v>
      </c>
      <c r="I66" s="185">
        <f>IF(Volume!D66=0,0,Volume!F66/Volume!D66)</f>
        <v>0.09433962264150944</v>
      </c>
      <c r="J66" s="176">
        <v>0.05747126436781609</v>
      </c>
      <c r="K66" s="170">
        <f t="shared" si="1"/>
        <v>0.6415094339622643</v>
      </c>
      <c r="L66" s="60"/>
      <c r="M66" s="6"/>
      <c r="N66" s="59"/>
      <c r="O66" s="3"/>
      <c r="P66" s="3"/>
      <c r="Q66" s="3"/>
      <c r="R66" s="3"/>
      <c r="S66" s="3"/>
      <c r="T66" s="3"/>
      <c r="U66" s="61"/>
      <c r="V66" s="3"/>
      <c r="W66" s="3"/>
      <c r="X66" s="3"/>
      <c r="Y66" s="3"/>
      <c r="Z66" s="3"/>
      <c r="AA66" s="2"/>
    </row>
    <row r="67" spans="1:27" s="7" customFormat="1" ht="15">
      <c r="A67" s="193" t="s">
        <v>405</v>
      </c>
      <c r="B67" s="188">
        <f>'Open Int.'!E67</f>
        <v>0</v>
      </c>
      <c r="C67" s="189">
        <f>'Open Int.'!F67</f>
        <v>0</v>
      </c>
      <c r="D67" s="190">
        <f>'Open Int.'!H67</f>
        <v>0</v>
      </c>
      <c r="E67" s="329">
        <f>'Open Int.'!I67</f>
        <v>0</v>
      </c>
      <c r="F67" s="191">
        <f>IF('Open Int.'!E67=0,0,'Open Int.'!H67/'Open Int.'!E67)</f>
        <v>0</v>
      </c>
      <c r="G67" s="155">
        <v>0</v>
      </c>
      <c r="H67" s="170">
        <f aca="true" t="shared" si="2" ref="H67:H130">IF(G67=0,0,(F67-G67)/G67)</f>
        <v>0</v>
      </c>
      <c r="I67" s="185">
        <f>IF(Volume!D67=0,0,Volume!F67/Volume!D67)</f>
        <v>0</v>
      </c>
      <c r="J67" s="176">
        <v>0</v>
      </c>
      <c r="K67" s="170">
        <f t="shared" si="1"/>
        <v>0</v>
      </c>
      <c r="L67" s="60"/>
      <c r="M67" s="6"/>
      <c r="N67" s="59"/>
      <c r="O67" s="3"/>
      <c r="P67" s="3"/>
      <c r="Q67" s="3"/>
      <c r="R67" s="3"/>
      <c r="S67" s="3"/>
      <c r="T67" s="3"/>
      <c r="U67" s="61"/>
      <c r="V67" s="3"/>
      <c r="W67" s="3"/>
      <c r="X67" s="3"/>
      <c r="Y67" s="3"/>
      <c r="Z67" s="3"/>
      <c r="AA67" s="2"/>
    </row>
    <row r="68" spans="1:27" s="7" customFormat="1" ht="15">
      <c r="A68" s="177" t="s">
        <v>43</v>
      </c>
      <c r="B68" s="188">
        <f>'Open Int.'!E68</f>
        <v>300</v>
      </c>
      <c r="C68" s="189">
        <f>'Open Int.'!F68</f>
        <v>150</v>
      </c>
      <c r="D68" s="190">
        <f>'Open Int.'!H68</f>
        <v>0</v>
      </c>
      <c r="E68" s="329">
        <f>'Open Int.'!I68</f>
        <v>0</v>
      </c>
      <c r="F68" s="191">
        <f>IF('Open Int.'!E68=0,0,'Open Int.'!H68/'Open Int.'!E68)</f>
        <v>0</v>
      </c>
      <c r="G68" s="155">
        <v>0</v>
      </c>
      <c r="H68" s="170">
        <f t="shared" si="2"/>
        <v>0</v>
      </c>
      <c r="I68" s="185">
        <f>IF(Volume!D68=0,0,Volume!F68/Volume!D68)</f>
        <v>0</v>
      </c>
      <c r="J68" s="176">
        <v>0</v>
      </c>
      <c r="K68" s="170">
        <f t="shared" si="1"/>
        <v>0</v>
      </c>
      <c r="L68" s="60"/>
      <c r="M68" s="6"/>
      <c r="N68" s="59"/>
      <c r="O68" s="3"/>
      <c r="P68" s="3"/>
      <c r="Q68" s="3"/>
      <c r="R68" s="3"/>
      <c r="S68" s="3"/>
      <c r="T68" s="3"/>
      <c r="U68" s="61"/>
      <c r="V68" s="3"/>
      <c r="W68" s="3"/>
      <c r="X68" s="3"/>
      <c r="Y68" s="3"/>
      <c r="Z68" s="3"/>
      <c r="AA68" s="2"/>
    </row>
    <row r="69" spans="1:27" s="7" customFormat="1" ht="15">
      <c r="A69" s="177" t="s">
        <v>200</v>
      </c>
      <c r="B69" s="188">
        <f>'Open Int.'!E69</f>
        <v>656950</v>
      </c>
      <c r="C69" s="189">
        <f>'Open Int.'!F69</f>
        <v>113750</v>
      </c>
      <c r="D69" s="190">
        <f>'Open Int.'!H69</f>
        <v>70000</v>
      </c>
      <c r="E69" s="329">
        <f>'Open Int.'!I69</f>
        <v>1050</v>
      </c>
      <c r="F69" s="191">
        <f>IF('Open Int.'!E69=0,0,'Open Int.'!H69/'Open Int.'!E69)</f>
        <v>0.10655301012253596</v>
      </c>
      <c r="G69" s="155">
        <v>0.12693298969072164</v>
      </c>
      <c r="H69" s="170">
        <f t="shared" si="2"/>
        <v>-0.16055699639504661</v>
      </c>
      <c r="I69" s="185">
        <f>IF(Volume!D69=0,0,Volume!F69/Volume!D69)</f>
        <v>0.05872756933115824</v>
      </c>
      <c r="J69" s="176">
        <v>0.12998522895125553</v>
      </c>
      <c r="K69" s="170">
        <f aca="true" t="shared" si="3" ref="K69:K132">IF(J69=0,0,(I69-J69)/J69)</f>
        <v>-0.5481981313955212</v>
      </c>
      <c r="L69" s="60"/>
      <c r="M69" s="6"/>
      <c r="N69" s="59"/>
      <c r="O69" s="3"/>
      <c r="P69" s="3"/>
      <c r="Q69" s="3"/>
      <c r="R69" s="3"/>
      <c r="S69" s="3"/>
      <c r="T69" s="3"/>
      <c r="U69" s="61"/>
      <c r="V69" s="3"/>
      <c r="W69" s="3"/>
      <c r="X69" s="3"/>
      <c r="Y69" s="3"/>
      <c r="Z69" s="3"/>
      <c r="AA69" s="2"/>
    </row>
    <row r="70" spans="1:27" s="7" customFormat="1" ht="15">
      <c r="A70" s="177" t="s">
        <v>141</v>
      </c>
      <c r="B70" s="188">
        <f>'Open Int.'!E70</f>
        <v>5392800</v>
      </c>
      <c r="C70" s="189">
        <f>'Open Int.'!F70</f>
        <v>1120800</v>
      </c>
      <c r="D70" s="190">
        <f>'Open Int.'!H70</f>
        <v>1267200</v>
      </c>
      <c r="E70" s="329">
        <f>'Open Int.'!I70</f>
        <v>96000</v>
      </c>
      <c r="F70" s="191">
        <f>IF('Open Int.'!E70=0,0,'Open Int.'!H70/'Open Int.'!E70)</f>
        <v>0.2349799732977303</v>
      </c>
      <c r="G70" s="155">
        <v>0.27415730337078653</v>
      </c>
      <c r="H70" s="170">
        <f t="shared" si="2"/>
        <v>-0.1429009170697543</v>
      </c>
      <c r="I70" s="185">
        <f>IF(Volume!D70=0,0,Volume!F70/Volume!D70)</f>
        <v>0.18860353130016053</v>
      </c>
      <c r="J70" s="176">
        <v>0.20125</v>
      </c>
      <c r="K70" s="170">
        <f t="shared" si="3"/>
        <v>-0.06283959602404714</v>
      </c>
      <c r="L70" s="60"/>
      <c r="M70" s="6"/>
      <c r="N70" s="59"/>
      <c r="O70" s="3"/>
      <c r="P70" s="3"/>
      <c r="Q70" s="3"/>
      <c r="R70" s="3"/>
      <c r="S70" s="3"/>
      <c r="T70" s="3"/>
      <c r="U70" s="61"/>
      <c r="V70" s="3"/>
      <c r="W70" s="3"/>
      <c r="X70" s="3"/>
      <c r="Y70" s="3"/>
      <c r="Z70" s="3"/>
      <c r="AA70" s="2"/>
    </row>
    <row r="71" spans="1:27" s="7" customFormat="1" ht="15">
      <c r="A71" s="177" t="s">
        <v>398</v>
      </c>
      <c r="B71" s="188">
        <f>'Open Int.'!E71</f>
        <v>3285900</v>
      </c>
      <c r="C71" s="189">
        <f>'Open Int.'!F71</f>
        <v>332100</v>
      </c>
      <c r="D71" s="190">
        <f>'Open Int.'!H71</f>
        <v>224100</v>
      </c>
      <c r="E71" s="329">
        <f>'Open Int.'!I71</f>
        <v>35100</v>
      </c>
      <c r="F71" s="191">
        <f>IF('Open Int.'!E71=0,0,'Open Int.'!H71/'Open Int.'!E71)</f>
        <v>0.06820049301561217</v>
      </c>
      <c r="G71" s="155">
        <v>0.06398537477148081</v>
      </c>
      <c r="H71" s="170">
        <f t="shared" si="2"/>
        <v>0.0658762765582815</v>
      </c>
      <c r="I71" s="185">
        <f>IF(Volume!D71=0,0,Volume!F71/Volume!D71)</f>
        <v>0.05232558139534884</v>
      </c>
      <c r="J71" s="176">
        <v>0.05789473684210526</v>
      </c>
      <c r="K71" s="170">
        <f t="shared" si="3"/>
        <v>-0.09619450317124731</v>
      </c>
      <c r="L71" s="60"/>
      <c r="M71" s="6"/>
      <c r="N71" s="59"/>
      <c r="O71" s="3"/>
      <c r="P71" s="3"/>
      <c r="Q71" s="3"/>
      <c r="R71" s="3"/>
      <c r="S71" s="3"/>
      <c r="T71" s="3"/>
      <c r="U71" s="61"/>
      <c r="V71" s="3"/>
      <c r="W71" s="3"/>
      <c r="X71" s="3"/>
      <c r="Y71" s="3"/>
      <c r="Z71" s="3"/>
      <c r="AA71" s="2"/>
    </row>
    <row r="72" spans="1:27" s="7" customFormat="1" ht="15">
      <c r="A72" s="177" t="s">
        <v>184</v>
      </c>
      <c r="B72" s="188">
        <f>'Open Int.'!E72</f>
        <v>2879200</v>
      </c>
      <c r="C72" s="189">
        <f>'Open Int.'!F72</f>
        <v>247800</v>
      </c>
      <c r="D72" s="190">
        <f>'Open Int.'!H72</f>
        <v>368750</v>
      </c>
      <c r="E72" s="329">
        <f>'Open Int.'!I72</f>
        <v>26550</v>
      </c>
      <c r="F72" s="191">
        <f>IF('Open Int.'!E72=0,0,'Open Int.'!H72/'Open Int.'!E72)</f>
        <v>0.12807377049180327</v>
      </c>
      <c r="G72" s="155">
        <v>0.13004484304932734</v>
      </c>
      <c r="H72" s="170">
        <f t="shared" si="2"/>
        <v>-0.015156868287167872</v>
      </c>
      <c r="I72" s="185">
        <f>IF(Volume!D72=0,0,Volume!F72/Volume!D72)</f>
        <v>0.0945945945945946</v>
      </c>
      <c r="J72" s="176">
        <v>0.07435897435897436</v>
      </c>
      <c r="K72" s="170">
        <f t="shared" si="3"/>
        <v>0.27213420316868603</v>
      </c>
      <c r="L72" s="60"/>
      <c r="M72" s="6"/>
      <c r="N72" s="59"/>
      <c r="O72" s="3"/>
      <c r="P72" s="3"/>
      <c r="Q72" s="3"/>
      <c r="R72" s="3"/>
      <c r="S72" s="3"/>
      <c r="T72" s="3"/>
      <c r="U72" s="61"/>
      <c r="V72" s="3"/>
      <c r="W72" s="3"/>
      <c r="X72" s="3"/>
      <c r="Y72" s="3"/>
      <c r="Z72" s="3"/>
      <c r="AA72" s="2"/>
    </row>
    <row r="73" spans="1:27" s="7" customFormat="1" ht="15">
      <c r="A73" s="177" t="s">
        <v>175</v>
      </c>
      <c r="B73" s="188">
        <f>'Open Int.'!E73</f>
        <v>16372125</v>
      </c>
      <c r="C73" s="189">
        <f>'Open Int.'!F73</f>
        <v>-2346750</v>
      </c>
      <c r="D73" s="190">
        <f>'Open Int.'!H73</f>
        <v>8749125</v>
      </c>
      <c r="E73" s="329">
        <f>'Open Int.'!I73</f>
        <v>-378000</v>
      </c>
      <c r="F73" s="191">
        <f>IF('Open Int.'!E73=0,0,'Open Int.'!H73/'Open Int.'!E73)</f>
        <v>0.5343915343915344</v>
      </c>
      <c r="G73" s="155">
        <v>0.48758939840134624</v>
      </c>
      <c r="H73" s="170">
        <f t="shared" si="2"/>
        <v>0.09598677933449291</v>
      </c>
      <c r="I73" s="185">
        <f>IF(Volume!D73=0,0,Volume!F73/Volume!D73)</f>
        <v>0.21442495126705652</v>
      </c>
      <c r="J73" s="176">
        <v>0.26047904191616766</v>
      </c>
      <c r="K73" s="170">
        <f t="shared" si="3"/>
        <v>-0.17680535950348417</v>
      </c>
      <c r="L73" s="60"/>
      <c r="M73" s="6"/>
      <c r="N73" s="59"/>
      <c r="O73" s="3"/>
      <c r="P73" s="3"/>
      <c r="Q73" s="3"/>
      <c r="R73" s="3"/>
      <c r="S73" s="3"/>
      <c r="T73" s="3"/>
      <c r="U73" s="61"/>
      <c r="V73" s="3"/>
      <c r="W73" s="3"/>
      <c r="X73" s="3"/>
      <c r="Y73" s="3"/>
      <c r="Z73" s="3"/>
      <c r="AA73" s="2"/>
    </row>
    <row r="74" spans="1:27" s="7" customFormat="1" ht="15">
      <c r="A74" s="177" t="s">
        <v>142</v>
      </c>
      <c r="B74" s="188">
        <f>'Open Int.'!E74</f>
        <v>68250</v>
      </c>
      <c r="C74" s="189">
        <f>'Open Int.'!F74</f>
        <v>8750</v>
      </c>
      <c r="D74" s="190">
        <f>'Open Int.'!H74</f>
        <v>0</v>
      </c>
      <c r="E74" s="329">
        <f>'Open Int.'!I74</f>
        <v>0</v>
      </c>
      <c r="F74" s="191">
        <f>IF('Open Int.'!E74=0,0,'Open Int.'!H74/'Open Int.'!E74)</f>
        <v>0</v>
      </c>
      <c r="G74" s="155">
        <v>0</v>
      </c>
      <c r="H74" s="170">
        <f t="shared" si="2"/>
        <v>0</v>
      </c>
      <c r="I74" s="185">
        <f>IF(Volume!D74=0,0,Volume!F74/Volume!D74)</f>
        <v>0</v>
      </c>
      <c r="J74" s="176">
        <v>0</v>
      </c>
      <c r="K74" s="170">
        <f t="shared" si="3"/>
        <v>0</v>
      </c>
      <c r="L74" s="60"/>
      <c r="M74" s="6"/>
      <c r="N74" s="59"/>
      <c r="O74" s="3"/>
      <c r="P74" s="3"/>
      <c r="Q74" s="3"/>
      <c r="R74" s="3"/>
      <c r="S74" s="3"/>
      <c r="T74" s="3"/>
      <c r="U74" s="61"/>
      <c r="V74" s="3"/>
      <c r="W74" s="3"/>
      <c r="X74" s="3"/>
      <c r="Y74" s="3"/>
      <c r="Z74" s="3"/>
      <c r="AA74" s="2"/>
    </row>
    <row r="75" spans="1:27" s="7" customFormat="1" ht="15">
      <c r="A75" s="177" t="s">
        <v>176</v>
      </c>
      <c r="B75" s="188">
        <f>'Open Int.'!E75</f>
        <v>1070100</v>
      </c>
      <c r="C75" s="189">
        <f>'Open Int.'!F75</f>
        <v>91350</v>
      </c>
      <c r="D75" s="190">
        <f>'Open Int.'!H75</f>
        <v>179800</v>
      </c>
      <c r="E75" s="329">
        <f>'Open Int.'!I75</f>
        <v>8700</v>
      </c>
      <c r="F75" s="191">
        <f>IF('Open Int.'!E75=0,0,'Open Int.'!H75/'Open Int.'!E75)</f>
        <v>0.16802168021680217</v>
      </c>
      <c r="G75" s="155">
        <v>0.1748148148148148</v>
      </c>
      <c r="H75" s="170">
        <f t="shared" si="2"/>
        <v>-0.03885903265812318</v>
      </c>
      <c r="I75" s="185">
        <f>IF(Volume!D75=0,0,Volume!F75/Volume!D75)</f>
        <v>0.10476190476190476</v>
      </c>
      <c r="J75" s="176">
        <v>0.12096774193548387</v>
      </c>
      <c r="K75" s="170">
        <f t="shared" si="3"/>
        <v>-0.133968253968254</v>
      </c>
      <c r="L75" s="60"/>
      <c r="M75" s="6"/>
      <c r="N75" s="59"/>
      <c r="O75" s="3"/>
      <c r="P75" s="3"/>
      <c r="Q75" s="3"/>
      <c r="R75" s="3"/>
      <c r="S75" s="3"/>
      <c r="T75" s="3"/>
      <c r="U75" s="61"/>
      <c r="V75" s="3"/>
      <c r="W75" s="3"/>
      <c r="X75" s="3"/>
      <c r="Y75" s="3"/>
      <c r="Z75" s="3"/>
      <c r="AA75" s="2"/>
    </row>
    <row r="76" spans="1:27" s="7" customFormat="1" ht="15">
      <c r="A76" s="177" t="s">
        <v>397</v>
      </c>
      <c r="B76" s="188">
        <f>'Open Int.'!E76</f>
        <v>2200</v>
      </c>
      <c r="C76" s="189">
        <f>'Open Int.'!F76</f>
        <v>0</v>
      </c>
      <c r="D76" s="190">
        <f>'Open Int.'!H76</f>
        <v>0</v>
      </c>
      <c r="E76" s="329">
        <f>'Open Int.'!I76</f>
        <v>0</v>
      </c>
      <c r="F76" s="191">
        <f>IF('Open Int.'!E76=0,0,'Open Int.'!H76/'Open Int.'!E76)</f>
        <v>0</v>
      </c>
      <c r="G76" s="155">
        <v>0</v>
      </c>
      <c r="H76" s="170">
        <f t="shared" si="2"/>
        <v>0</v>
      </c>
      <c r="I76" s="185">
        <f>IF(Volume!D76=0,0,Volume!F76/Volume!D76)</f>
        <v>0</v>
      </c>
      <c r="J76" s="176">
        <v>0</v>
      </c>
      <c r="K76" s="170">
        <f t="shared" si="3"/>
        <v>0</v>
      </c>
      <c r="L76" s="60"/>
      <c r="M76" s="6"/>
      <c r="N76" s="59"/>
      <c r="O76" s="3"/>
      <c r="P76" s="3"/>
      <c r="Q76" s="3"/>
      <c r="R76" s="3"/>
      <c r="S76" s="3"/>
      <c r="T76" s="3"/>
      <c r="U76" s="61"/>
      <c r="V76" s="3"/>
      <c r="W76" s="3"/>
      <c r="X76" s="3"/>
      <c r="Y76" s="3"/>
      <c r="Z76" s="3"/>
      <c r="AA76" s="2"/>
    </row>
    <row r="77" spans="1:27" s="7" customFormat="1" ht="15">
      <c r="A77" s="177" t="s">
        <v>167</v>
      </c>
      <c r="B77" s="188">
        <f>'Open Int.'!E77</f>
        <v>1062600</v>
      </c>
      <c r="C77" s="189">
        <f>'Open Int.'!F77</f>
        <v>50050</v>
      </c>
      <c r="D77" s="190">
        <f>'Open Int.'!H77</f>
        <v>30800</v>
      </c>
      <c r="E77" s="329">
        <f>'Open Int.'!I77</f>
        <v>0</v>
      </c>
      <c r="F77" s="191">
        <f>IF('Open Int.'!E77=0,0,'Open Int.'!H77/'Open Int.'!E77)</f>
        <v>0.028985507246376812</v>
      </c>
      <c r="G77" s="155">
        <v>0.030418250950570342</v>
      </c>
      <c r="H77" s="170">
        <f t="shared" si="2"/>
        <v>-0.0471014492753623</v>
      </c>
      <c r="I77" s="185">
        <f>IF(Volume!D77=0,0,Volume!F77/Volume!D77)</f>
        <v>0</v>
      </c>
      <c r="J77" s="176">
        <v>0.010101010101010102</v>
      </c>
      <c r="K77" s="170">
        <f t="shared" si="3"/>
        <v>-1</v>
      </c>
      <c r="L77" s="60"/>
      <c r="M77" s="6"/>
      <c r="N77" s="59"/>
      <c r="O77" s="3"/>
      <c r="P77" s="3"/>
      <c r="Q77" s="3"/>
      <c r="R77" s="3"/>
      <c r="S77" s="3"/>
      <c r="T77" s="3"/>
      <c r="U77" s="61"/>
      <c r="V77" s="3"/>
      <c r="W77" s="3"/>
      <c r="X77" s="3"/>
      <c r="Y77" s="3"/>
      <c r="Z77" s="3"/>
      <c r="AA77" s="2"/>
    </row>
    <row r="78" spans="1:27" s="7" customFormat="1" ht="15">
      <c r="A78" s="177" t="s">
        <v>201</v>
      </c>
      <c r="B78" s="188">
        <f>'Open Int.'!E78</f>
        <v>357400</v>
      </c>
      <c r="C78" s="189">
        <f>'Open Int.'!F78</f>
        <v>80000</v>
      </c>
      <c r="D78" s="190">
        <f>'Open Int.'!H78</f>
        <v>157700</v>
      </c>
      <c r="E78" s="329">
        <f>'Open Int.'!I78</f>
        <v>2600</v>
      </c>
      <c r="F78" s="191">
        <f>IF('Open Int.'!E78=0,0,'Open Int.'!H78/'Open Int.'!E78)</f>
        <v>0.4412423055400112</v>
      </c>
      <c r="G78" s="155">
        <v>0.5591204037490988</v>
      </c>
      <c r="H78" s="170">
        <f t="shared" si="2"/>
        <v>-0.2108277526963307</v>
      </c>
      <c r="I78" s="185">
        <f>IF(Volume!D78=0,0,Volume!F78/Volume!D78)</f>
        <v>0.256908140403286</v>
      </c>
      <c r="J78" s="176">
        <v>1.4993141289437586</v>
      </c>
      <c r="K78" s="170">
        <f t="shared" si="3"/>
        <v>-0.8286495568581926</v>
      </c>
      <c r="L78" s="60"/>
      <c r="M78" s="6"/>
      <c r="N78" s="59"/>
      <c r="O78" s="3"/>
      <c r="P78" s="3"/>
      <c r="Q78" s="3"/>
      <c r="R78" s="3"/>
      <c r="S78" s="3"/>
      <c r="T78" s="3"/>
      <c r="U78" s="61"/>
      <c r="V78" s="3"/>
      <c r="W78" s="3"/>
      <c r="X78" s="3"/>
      <c r="Y78" s="3"/>
      <c r="Z78" s="3"/>
      <c r="AA78" s="2"/>
    </row>
    <row r="79" spans="1:27" s="7" customFormat="1" ht="15">
      <c r="A79" s="177" t="s">
        <v>143</v>
      </c>
      <c r="B79" s="188">
        <f>'Open Int.'!E79</f>
        <v>0</v>
      </c>
      <c r="C79" s="189">
        <f>'Open Int.'!F79</f>
        <v>0</v>
      </c>
      <c r="D79" s="190">
        <f>'Open Int.'!H79</f>
        <v>0</v>
      </c>
      <c r="E79" s="329">
        <f>'Open Int.'!I79</f>
        <v>0</v>
      </c>
      <c r="F79" s="191">
        <f>IF('Open Int.'!E79=0,0,'Open Int.'!H79/'Open Int.'!E79)</f>
        <v>0</v>
      </c>
      <c r="G79" s="155">
        <v>0</v>
      </c>
      <c r="H79" s="170">
        <f t="shared" si="2"/>
        <v>0</v>
      </c>
      <c r="I79" s="185">
        <f>IF(Volume!D79=0,0,Volume!F79/Volume!D79)</f>
        <v>0</v>
      </c>
      <c r="J79" s="176">
        <v>0</v>
      </c>
      <c r="K79" s="170">
        <f t="shared" si="3"/>
        <v>0</v>
      </c>
      <c r="L79" s="60"/>
      <c r="M79" s="6"/>
      <c r="N79" s="59"/>
      <c r="O79" s="3"/>
      <c r="P79" s="3"/>
      <c r="Q79" s="3"/>
      <c r="R79" s="3"/>
      <c r="S79" s="3"/>
      <c r="T79" s="3"/>
      <c r="U79" s="61"/>
      <c r="V79" s="3"/>
      <c r="W79" s="3"/>
      <c r="X79" s="3"/>
      <c r="Y79" s="3"/>
      <c r="Z79" s="3"/>
      <c r="AA79" s="2"/>
    </row>
    <row r="80" spans="1:27" s="7" customFormat="1" ht="15">
      <c r="A80" s="177" t="s">
        <v>90</v>
      </c>
      <c r="B80" s="188">
        <f>'Open Int.'!E80</f>
        <v>2400</v>
      </c>
      <c r="C80" s="189">
        <f>'Open Int.'!F80</f>
        <v>0</v>
      </c>
      <c r="D80" s="190">
        <f>'Open Int.'!H80</f>
        <v>0</v>
      </c>
      <c r="E80" s="329">
        <f>'Open Int.'!I80</f>
        <v>0</v>
      </c>
      <c r="F80" s="191">
        <f>IF('Open Int.'!E80=0,0,'Open Int.'!H80/'Open Int.'!E80)</f>
        <v>0</v>
      </c>
      <c r="G80" s="155">
        <v>0</v>
      </c>
      <c r="H80" s="170">
        <f t="shared" si="2"/>
        <v>0</v>
      </c>
      <c r="I80" s="185">
        <f>IF(Volume!D80=0,0,Volume!F80/Volume!D80)</f>
        <v>0</v>
      </c>
      <c r="J80" s="176">
        <v>0</v>
      </c>
      <c r="K80" s="170">
        <f t="shared" si="3"/>
        <v>0</v>
      </c>
      <c r="L80" s="60"/>
      <c r="M80" s="6"/>
      <c r="N80" s="59"/>
      <c r="O80" s="3"/>
      <c r="P80" s="3"/>
      <c r="Q80" s="3"/>
      <c r="R80" s="3"/>
      <c r="S80" s="3"/>
      <c r="T80" s="3"/>
      <c r="U80" s="61"/>
      <c r="V80" s="3"/>
      <c r="W80" s="3"/>
      <c r="X80" s="3"/>
      <c r="Y80" s="3"/>
      <c r="Z80" s="3"/>
      <c r="AA80" s="2"/>
    </row>
    <row r="81" spans="1:27" s="7" customFormat="1" ht="15">
      <c r="A81" s="177" t="s">
        <v>35</v>
      </c>
      <c r="B81" s="188">
        <f>'Open Int.'!E81</f>
        <v>42900</v>
      </c>
      <c r="C81" s="189">
        <f>'Open Int.'!F81</f>
        <v>1100</v>
      </c>
      <c r="D81" s="190">
        <f>'Open Int.'!H81</f>
        <v>1100</v>
      </c>
      <c r="E81" s="329">
        <f>'Open Int.'!I81</f>
        <v>0</v>
      </c>
      <c r="F81" s="191">
        <f>IF('Open Int.'!E81=0,0,'Open Int.'!H81/'Open Int.'!E81)</f>
        <v>0.02564102564102564</v>
      </c>
      <c r="G81" s="155">
        <v>0.02631578947368421</v>
      </c>
      <c r="H81" s="170">
        <f t="shared" si="2"/>
        <v>-0.02564102564102562</v>
      </c>
      <c r="I81" s="185">
        <f>IF(Volume!D81=0,0,Volume!F81/Volume!D81)</f>
        <v>0</v>
      </c>
      <c r="J81" s="176">
        <v>0</v>
      </c>
      <c r="K81" s="170">
        <f t="shared" si="3"/>
        <v>0</v>
      </c>
      <c r="L81" s="60"/>
      <c r="M81" s="6"/>
      <c r="N81" s="59"/>
      <c r="O81" s="3"/>
      <c r="P81" s="3"/>
      <c r="Q81" s="3"/>
      <c r="R81" s="3"/>
      <c r="S81" s="3"/>
      <c r="T81" s="3"/>
      <c r="U81" s="61"/>
      <c r="V81" s="3"/>
      <c r="W81" s="3"/>
      <c r="X81" s="3"/>
      <c r="Y81" s="3"/>
      <c r="Z81" s="3"/>
      <c r="AA81" s="2"/>
    </row>
    <row r="82" spans="1:27" s="7" customFormat="1" ht="15">
      <c r="A82" s="177" t="s">
        <v>6</v>
      </c>
      <c r="B82" s="188">
        <f>'Open Int.'!E82</f>
        <v>1014750</v>
      </c>
      <c r="C82" s="189">
        <f>'Open Int.'!F82</f>
        <v>49500</v>
      </c>
      <c r="D82" s="190">
        <f>'Open Int.'!H82</f>
        <v>123750</v>
      </c>
      <c r="E82" s="329">
        <f>'Open Int.'!I82</f>
        <v>6750</v>
      </c>
      <c r="F82" s="191">
        <f>IF('Open Int.'!E82=0,0,'Open Int.'!H82/'Open Int.'!E82)</f>
        <v>0.12195121951219512</v>
      </c>
      <c r="G82" s="155">
        <v>0.12121212121212122</v>
      </c>
      <c r="H82" s="170">
        <f t="shared" si="2"/>
        <v>0.006097560975609706</v>
      </c>
      <c r="I82" s="185">
        <f>IF(Volume!D82=0,0,Volume!F82/Volume!D82)</f>
        <v>0.06349206349206349</v>
      </c>
      <c r="J82" s="176">
        <v>0.014285714285714285</v>
      </c>
      <c r="K82" s="170">
        <f t="shared" si="3"/>
        <v>3.4444444444444446</v>
      </c>
      <c r="L82" s="60"/>
      <c r="M82" s="6"/>
      <c r="N82" s="59"/>
      <c r="O82" s="3"/>
      <c r="P82" s="3"/>
      <c r="Q82" s="3"/>
      <c r="R82" s="3"/>
      <c r="S82" s="3"/>
      <c r="T82" s="3"/>
      <c r="U82" s="61"/>
      <c r="V82" s="3"/>
      <c r="W82" s="3"/>
      <c r="X82" s="3"/>
      <c r="Y82" s="3"/>
      <c r="Z82" s="3"/>
      <c r="AA82" s="2"/>
    </row>
    <row r="83" spans="1:27" s="7" customFormat="1" ht="15">
      <c r="A83" s="177" t="s">
        <v>177</v>
      </c>
      <c r="B83" s="188">
        <f>'Open Int.'!E83</f>
        <v>249000</v>
      </c>
      <c r="C83" s="189">
        <f>'Open Int.'!F83</f>
        <v>73000</v>
      </c>
      <c r="D83" s="190">
        <f>'Open Int.'!H83</f>
        <v>15000</v>
      </c>
      <c r="E83" s="329">
        <f>'Open Int.'!I83</f>
        <v>5000</v>
      </c>
      <c r="F83" s="191">
        <f>IF('Open Int.'!E83=0,0,'Open Int.'!H83/'Open Int.'!E83)</f>
        <v>0.060240963855421686</v>
      </c>
      <c r="G83" s="155">
        <v>0.056818181818181816</v>
      </c>
      <c r="H83" s="170">
        <f t="shared" si="2"/>
        <v>0.060240963855421714</v>
      </c>
      <c r="I83" s="185">
        <f>IF(Volume!D83=0,0,Volume!F83/Volume!D83)</f>
        <v>0.05747126436781609</v>
      </c>
      <c r="J83" s="176">
        <v>0.03389830508474576</v>
      </c>
      <c r="K83" s="170">
        <f t="shared" si="3"/>
        <v>0.6954022988505747</v>
      </c>
      <c r="L83" s="60"/>
      <c r="M83" s="6"/>
      <c r="N83" s="59"/>
      <c r="O83" s="3"/>
      <c r="P83" s="3"/>
      <c r="Q83" s="3"/>
      <c r="R83" s="3"/>
      <c r="S83" s="3"/>
      <c r="T83" s="3"/>
      <c r="U83" s="61"/>
      <c r="V83" s="3"/>
      <c r="W83" s="3"/>
      <c r="X83" s="3"/>
      <c r="Y83" s="3"/>
      <c r="Z83" s="3"/>
      <c r="AA83" s="2"/>
    </row>
    <row r="84" spans="1:27" s="7" customFormat="1" ht="15">
      <c r="A84" s="177" t="s">
        <v>168</v>
      </c>
      <c r="B84" s="188">
        <f>'Open Int.'!E84</f>
        <v>0</v>
      </c>
      <c r="C84" s="189">
        <f>'Open Int.'!F84</f>
        <v>0</v>
      </c>
      <c r="D84" s="190">
        <f>'Open Int.'!H84</f>
        <v>0</v>
      </c>
      <c r="E84" s="329">
        <f>'Open Int.'!I84</f>
        <v>0</v>
      </c>
      <c r="F84" s="191">
        <f>IF('Open Int.'!E84=0,0,'Open Int.'!H84/'Open Int.'!E84)</f>
        <v>0</v>
      </c>
      <c r="G84" s="155">
        <v>0</v>
      </c>
      <c r="H84" s="170">
        <f t="shared" si="2"/>
        <v>0</v>
      </c>
      <c r="I84" s="185">
        <f>IF(Volume!D84=0,0,Volume!F84/Volume!D84)</f>
        <v>0</v>
      </c>
      <c r="J84" s="176">
        <v>0</v>
      </c>
      <c r="K84" s="170">
        <f t="shared" si="3"/>
        <v>0</v>
      </c>
      <c r="L84" s="60"/>
      <c r="M84" s="6"/>
      <c r="N84" s="59"/>
      <c r="O84" s="3"/>
      <c r="P84" s="3"/>
      <c r="Q84" s="3"/>
      <c r="R84" s="3"/>
      <c r="S84" s="3"/>
      <c r="T84" s="3"/>
      <c r="U84" s="61"/>
      <c r="V84" s="3"/>
      <c r="W84" s="3"/>
      <c r="X84" s="3"/>
      <c r="Y84" s="3"/>
      <c r="Z84" s="3"/>
      <c r="AA84" s="2"/>
    </row>
    <row r="85" spans="1:27" s="7" customFormat="1" ht="15">
      <c r="A85" s="177" t="s">
        <v>132</v>
      </c>
      <c r="B85" s="188">
        <f>'Open Int.'!E85</f>
        <v>11200</v>
      </c>
      <c r="C85" s="189">
        <f>'Open Int.'!F85</f>
        <v>400</v>
      </c>
      <c r="D85" s="190">
        <f>'Open Int.'!H85</f>
        <v>400</v>
      </c>
      <c r="E85" s="329">
        <f>'Open Int.'!I85</f>
        <v>0</v>
      </c>
      <c r="F85" s="191">
        <f>IF('Open Int.'!E85=0,0,'Open Int.'!H85/'Open Int.'!E85)</f>
        <v>0.03571428571428571</v>
      </c>
      <c r="G85" s="155">
        <v>0.037037037037037035</v>
      </c>
      <c r="H85" s="170">
        <f t="shared" si="2"/>
        <v>-0.03571428571428571</v>
      </c>
      <c r="I85" s="185">
        <f>IF(Volume!D85=0,0,Volume!F85/Volume!D85)</f>
        <v>0</v>
      </c>
      <c r="J85" s="176">
        <v>0</v>
      </c>
      <c r="K85" s="170">
        <f t="shared" si="3"/>
        <v>0</v>
      </c>
      <c r="L85" s="60"/>
      <c r="M85" s="6"/>
      <c r="N85" s="59"/>
      <c r="O85" s="3"/>
      <c r="P85" s="3"/>
      <c r="Q85" s="3"/>
      <c r="R85" s="3"/>
      <c r="S85" s="3"/>
      <c r="T85" s="3"/>
      <c r="U85" s="61"/>
      <c r="V85" s="3"/>
      <c r="W85" s="3"/>
      <c r="X85" s="3"/>
      <c r="Y85" s="3"/>
      <c r="Z85" s="3"/>
      <c r="AA85" s="2"/>
    </row>
    <row r="86" spans="1:27" s="7" customFormat="1" ht="15">
      <c r="A86" s="177" t="s">
        <v>144</v>
      </c>
      <c r="B86" s="188">
        <f>'Open Int.'!E86</f>
        <v>0</v>
      </c>
      <c r="C86" s="189">
        <f>'Open Int.'!F86</f>
        <v>0</v>
      </c>
      <c r="D86" s="190">
        <f>'Open Int.'!H86</f>
        <v>0</v>
      </c>
      <c r="E86" s="329">
        <f>'Open Int.'!I86</f>
        <v>0</v>
      </c>
      <c r="F86" s="191">
        <f>IF('Open Int.'!E86=0,0,'Open Int.'!H86/'Open Int.'!E86)</f>
        <v>0</v>
      </c>
      <c r="G86" s="155">
        <v>0</v>
      </c>
      <c r="H86" s="170">
        <f t="shared" si="2"/>
        <v>0</v>
      </c>
      <c r="I86" s="185">
        <f>IF(Volume!D86=0,0,Volume!F86/Volume!D86)</f>
        <v>0</v>
      </c>
      <c r="J86" s="176">
        <v>0</v>
      </c>
      <c r="K86" s="170">
        <f t="shared" si="3"/>
        <v>0</v>
      </c>
      <c r="L86" s="60"/>
      <c r="M86" s="6"/>
      <c r="N86" s="59"/>
      <c r="O86" s="3"/>
      <c r="P86" s="3"/>
      <c r="Q86" s="3"/>
      <c r="R86" s="3"/>
      <c r="S86" s="3"/>
      <c r="T86" s="3"/>
      <c r="U86" s="61"/>
      <c r="V86" s="3"/>
      <c r="W86" s="3"/>
      <c r="X86" s="3"/>
      <c r="Y86" s="3"/>
      <c r="Z86" s="3"/>
      <c r="AA86" s="2"/>
    </row>
    <row r="87" spans="1:27" s="7" customFormat="1" ht="15">
      <c r="A87" s="177" t="s">
        <v>291</v>
      </c>
      <c r="B87" s="188">
        <f>'Open Int.'!E87</f>
        <v>600</v>
      </c>
      <c r="C87" s="189">
        <f>'Open Int.'!F87</f>
        <v>0</v>
      </c>
      <c r="D87" s="190">
        <f>'Open Int.'!H87</f>
        <v>0</v>
      </c>
      <c r="E87" s="329">
        <f>'Open Int.'!I87</f>
        <v>0</v>
      </c>
      <c r="F87" s="191">
        <f>IF('Open Int.'!E87=0,0,'Open Int.'!H87/'Open Int.'!E87)</f>
        <v>0</v>
      </c>
      <c r="G87" s="155">
        <v>0</v>
      </c>
      <c r="H87" s="170">
        <f t="shared" si="2"/>
        <v>0</v>
      </c>
      <c r="I87" s="185">
        <f>IF(Volume!D87=0,0,Volume!F87/Volume!D87)</f>
        <v>0</v>
      </c>
      <c r="J87" s="176">
        <v>0</v>
      </c>
      <c r="K87" s="170">
        <f t="shared" si="3"/>
        <v>0</v>
      </c>
      <c r="L87" s="60"/>
      <c r="M87" s="6"/>
      <c r="N87" s="59"/>
      <c r="O87" s="3"/>
      <c r="P87" s="3"/>
      <c r="Q87" s="3"/>
      <c r="R87" s="3"/>
      <c r="S87" s="3"/>
      <c r="T87" s="3"/>
      <c r="U87" s="61"/>
      <c r="V87" s="3"/>
      <c r="W87" s="3"/>
      <c r="X87" s="3"/>
      <c r="Y87" s="3"/>
      <c r="Z87" s="3"/>
      <c r="AA87" s="2"/>
    </row>
    <row r="88" spans="1:27" s="7" customFormat="1" ht="15">
      <c r="A88" s="177" t="s">
        <v>133</v>
      </c>
      <c r="B88" s="188">
        <f>'Open Int.'!E88</f>
        <v>2931250</v>
      </c>
      <c r="C88" s="189">
        <f>'Open Int.'!F88</f>
        <v>225000</v>
      </c>
      <c r="D88" s="190">
        <f>'Open Int.'!H88</f>
        <v>150000</v>
      </c>
      <c r="E88" s="329">
        <f>'Open Int.'!I88</f>
        <v>25000</v>
      </c>
      <c r="F88" s="191">
        <f>IF('Open Int.'!E88=0,0,'Open Int.'!H88/'Open Int.'!E88)</f>
        <v>0.0511727078891258</v>
      </c>
      <c r="G88" s="155">
        <v>0.046189376443418015</v>
      </c>
      <c r="H88" s="170">
        <f t="shared" si="2"/>
        <v>0.10788912579957352</v>
      </c>
      <c r="I88" s="185">
        <f>IF(Volume!D88=0,0,Volume!F88/Volume!D88)</f>
        <v>0.06741573033707865</v>
      </c>
      <c r="J88" s="176">
        <v>0.03529411764705882</v>
      </c>
      <c r="K88" s="170">
        <f t="shared" si="3"/>
        <v>0.9101123595505618</v>
      </c>
      <c r="L88" s="60"/>
      <c r="M88" s="6"/>
      <c r="N88" s="59"/>
      <c r="O88" s="3"/>
      <c r="P88" s="3"/>
      <c r="Q88" s="3"/>
      <c r="R88" s="3"/>
      <c r="S88" s="3"/>
      <c r="T88" s="3"/>
      <c r="U88" s="61"/>
      <c r="V88" s="3"/>
      <c r="W88" s="3"/>
      <c r="X88" s="3"/>
      <c r="Y88" s="3"/>
      <c r="Z88" s="3"/>
      <c r="AA88" s="2"/>
    </row>
    <row r="89" spans="1:27" s="7" customFormat="1" ht="15">
      <c r="A89" s="177" t="s">
        <v>169</v>
      </c>
      <c r="B89" s="188">
        <f>'Open Int.'!E89</f>
        <v>34000</v>
      </c>
      <c r="C89" s="189">
        <f>'Open Int.'!F89</f>
        <v>12000</v>
      </c>
      <c r="D89" s="190">
        <f>'Open Int.'!H89</f>
        <v>2000</v>
      </c>
      <c r="E89" s="329">
        <f>'Open Int.'!I89</f>
        <v>2000</v>
      </c>
      <c r="F89" s="191">
        <f>IF('Open Int.'!E89=0,0,'Open Int.'!H89/'Open Int.'!E89)</f>
        <v>0.058823529411764705</v>
      </c>
      <c r="G89" s="155">
        <v>0</v>
      </c>
      <c r="H89" s="170">
        <f t="shared" si="2"/>
        <v>0</v>
      </c>
      <c r="I89" s="185">
        <f>IF(Volume!D89=0,0,Volume!F89/Volume!D89)</f>
        <v>0.09090909090909091</v>
      </c>
      <c r="J89" s="176">
        <v>0</v>
      </c>
      <c r="K89" s="170">
        <f t="shared" si="3"/>
        <v>0</v>
      </c>
      <c r="L89" s="60"/>
      <c r="M89" s="6"/>
      <c r="N89" s="59"/>
      <c r="O89" s="3"/>
      <c r="P89" s="3"/>
      <c r="Q89" s="3"/>
      <c r="R89" s="3"/>
      <c r="S89" s="3"/>
      <c r="T89" s="3"/>
      <c r="U89" s="61"/>
      <c r="V89" s="3"/>
      <c r="W89" s="3"/>
      <c r="X89" s="3"/>
      <c r="Y89" s="3"/>
      <c r="Z89" s="3"/>
      <c r="AA89" s="2"/>
    </row>
    <row r="90" spans="1:27" s="7" customFormat="1" ht="15">
      <c r="A90" s="177" t="s">
        <v>292</v>
      </c>
      <c r="B90" s="188">
        <f>'Open Int.'!E90</f>
        <v>7700</v>
      </c>
      <c r="C90" s="189">
        <f>'Open Int.'!F90</f>
        <v>1100</v>
      </c>
      <c r="D90" s="190">
        <f>'Open Int.'!H90</f>
        <v>0</v>
      </c>
      <c r="E90" s="329">
        <f>'Open Int.'!I90</f>
        <v>0</v>
      </c>
      <c r="F90" s="191">
        <f>IF('Open Int.'!E90=0,0,'Open Int.'!H90/'Open Int.'!E90)</f>
        <v>0</v>
      </c>
      <c r="G90" s="155">
        <v>0</v>
      </c>
      <c r="H90" s="170">
        <f t="shared" si="2"/>
        <v>0</v>
      </c>
      <c r="I90" s="185">
        <f>IF(Volume!D90=0,0,Volume!F90/Volume!D90)</f>
        <v>0</v>
      </c>
      <c r="J90" s="176">
        <v>0</v>
      </c>
      <c r="K90" s="170">
        <f t="shared" si="3"/>
        <v>0</v>
      </c>
      <c r="L90" s="60"/>
      <c r="M90" s="6"/>
      <c r="N90" s="59"/>
      <c r="O90" s="3"/>
      <c r="P90" s="3"/>
      <c r="Q90" s="3"/>
      <c r="R90" s="3"/>
      <c r="S90" s="3"/>
      <c r="T90" s="3"/>
      <c r="U90" s="61"/>
      <c r="V90" s="3"/>
      <c r="W90" s="3"/>
      <c r="X90" s="3"/>
      <c r="Y90" s="3"/>
      <c r="Z90" s="3"/>
      <c r="AA90" s="2"/>
    </row>
    <row r="91" spans="1:27" s="7" customFormat="1" ht="15">
      <c r="A91" s="177" t="s">
        <v>293</v>
      </c>
      <c r="B91" s="188">
        <f>'Open Int.'!E91</f>
        <v>4950</v>
      </c>
      <c r="C91" s="189">
        <f>'Open Int.'!F91</f>
        <v>0</v>
      </c>
      <c r="D91" s="190">
        <f>'Open Int.'!H91</f>
        <v>0</v>
      </c>
      <c r="E91" s="329">
        <f>'Open Int.'!I91</f>
        <v>0</v>
      </c>
      <c r="F91" s="191">
        <f>IF('Open Int.'!E91=0,0,'Open Int.'!H91/'Open Int.'!E91)</f>
        <v>0</v>
      </c>
      <c r="G91" s="155">
        <v>0</v>
      </c>
      <c r="H91" s="170">
        <f t="shared" si="2"/>
        <v>0</v>
      </c>
      <c r="I91" s="185">
        <f>IF(Volume!D91=0,0,Volume!F91/Volume!D91)</f>
        <v>0</v>
      </c>
      <c r="J91" s="176">
        <v>0</v>
      </c>
      <c r="K91" s="170">
        <f t="shared" si="3"/>
        <v>0</v>
      </c>
      <c r="L91" s="60"/>
      <c r="M91" s="6"/>
      <c r="N91" s="59"/>
      <c r="O91" s="3"/>
      <c r="P91" s="3"/>
      <c r="Q91" s="3"/>
      <c r="R91" s="3"/>
      <c r="S91" s="3"/>
      <c r="T91" s="3"/>
      <c r="U91" s="61"/>
      <c r="V91" s="3"/>
      <c r="W91" s="3"/>
      <c r="X91" s="3"/>
      <c r="Y91" s="3"/>
      <c r="Z91" s="3"/>
      <c r="AA91" s="2"/>
    </row>
    <row r="92" spans="1:27" s="7" customFormat="1" ht="15">
      <c r="A92" s="177" t="s">
        <v>178</v>
      </c>
      <c r="B92" s="188">
        <f>'Open Int.'!E92</f>
        <v>62500</v>
      </c>
      <c r="C92" s="189">
        <f>'Open Int.'!F92</f>
        <v>6250</v>
      </c>
      <c r="D92" s="190">
        <f>'Open Int.'!H92</f>
        <v>0</v>
      </c>
      <c r="E92" s="329">
        <f>'Open Int.'!I92</f>
        <v>0</v>
      </c>
      <c r="F92" s="191">
        <f>IF('Open Int.'!E92=0,0,'Open Int.'!H92/'Open Int.'!E92)</f>
        <v>0</v>
      </c>
      <c r="G92" s="155">
        <v>0</v>
      </c>
      <c r="H92" s="170">
        <f t="shared" si="2"/>
        <v>0</v>
      </c>
      <c r="I92" s="185">
        <f>IF(Volume!D92=0,0,Volume!F92/Volume!D92)</f>
        <v>0</v>
      </c>
      <c r="J92" s="176">
        <v>0</v>
      </c>
      <c r="K92" s="170">
        <f t="shared" si="3"/>
        <v>0</v>
      </c>
      <c r="L92" s="60"/>
      <c r="M92" s="6"/>
      <c r="N92" s="59"/>
      <c r="O92" s="3"/>
      <c r="P92" s="3"/>
      <c r="Q92" s="3"/>
      <c r="R92" s="3"/>
      <c r="S92" s="3"/>
      <c r="T92" s="3"/>
      <c r="U92" s="61"/>
      <c r="V92" s="3"/>
      <c r="W92" s="3"/>
      <c r="X92" s="3"/>
      <c r="Y92" s="3"/>
      <c r="Z92" s="3"/>
      <c r="AA92" s="2"/>
    </row>
    <row r="93" spans="1:29" s="58" customFormat="1" ht="15">
      <c r="A93" s="177" t="s">
        <v>145</v>
      </c>
      <c r="B93" s="188">
        <f>'Open Int.'!E93</f>
        <v>112200</v>
      </c>
      <c r="C93" s="189">
        <f>'Open Int.'!F93</f>
        <v>5100</v>
      </c>
      <c r="D93" s="190">
        <f>'Open Int.'!H93</f>
        <v>0</v>
      </c>
      <c r="E93" s="329">
        <f>'Open Int.'!I93</f>
        <v>0</v>
      </c>
      <c r="F93" s="191">
        <f>IF('Open Int.'!E93=0,0,'Open Int.'!H93/'Open Int.'!E93)</f>
        <v>0</v>
      </c>
      <c r="G93" s="155">
        <v>0</v>
      </c>
      <c r="H93" s="170">
        <f t="shared" si="2"/>
        <v>0</v>
      </c>
      <c r="I93" s="185">
        <f>IF(Volume!D93=0,0,Volume!F93/Volume!D93)</f>
        <v>0</v>
      </c>
      <c r="J93" s="176">
        <v>0</v>
      </c>
      <c r="K93" s="170">
        <f t="shared" si="3"/>
        <v>0</v>
      </c>
      <c r="L93" s="60"/>
      <c r="M93" s="6"/>
      <c r="N93" s="59"/>
      <c r="O93" s="3"/>
      <c r="P93" s="3"/>
      <c r="Q93" s="3"/>
      <c r="R93" s="3"/>
      <c r="S93" s="3"/>
      <c r="T93" s="3"/>
      <c r="U93" s="61"/>
      <c r="V93" s="3"/>
      <c r="W93" s="3"/>
      <c r="X93" s="3"/>
      <c r="Y93" s="3"/>
      <c r="Z93" s="3"/>
      <c r="AA93" s="2"/>
      <c r="AB93" s="78"/>
      <c r="AC93" s="77"/>
    </row>
    <row r="94" spans="1:27" s="7" customFormat="1" ht="15">
      <c r="A94" s="177" t="s">
        <v>272</v>
      </c>
      <c r="B94" s="188">
        <f>'Open Int.'!E94</f>
        <v>51000</v>
      </c>
      <c r="C94" s="189">
        <f>'Open Int.'!F94</f>
        <v>1700</v>
      </c>
      <c r="D94" s="190">
        <f>'Open Int.'!H94</f>
        <v>5950</v>
      </c>
      <c r="E94" s="329">
        <f>'Open Int.'!I94</f>
        <v>0</v>
      </c>
      <c r="F94" s="191">
        <f>IF('Open Int.'!E94=0,0,'Open Int.'!H94/'Open Int.'!E94)</f>
        <v>0.11666666666666667</v>
      </c>
      <c r="G94" s="155">
        <v>0.1206896551724138</v>
      </c>
      <c r="H94" s="170">
        <f t="shared" si="2"/>
        <v>-0.03333333333333336</v>
      </c>
      <c r="I94" s="185">
        <f>IF(Volume!D94=0,0,Volume!F94/Volume!D94)</f>
        <v>0</v>
      </c>
      <c r="J94" s="176">
        <v>0.07692307692307693</v>
      </c>
      <c r="K94" s="170">
        <f t="shared" si="3"/>
        <v>-1</v>
      </c>
      <c r="L94" s="60"/>
      <c r="M94" s="6"/>
      <c r="N94" s="59"/>
      <c r="O94" s="3"/>
      <c r="P94" s="3"/>
      <c r="Q94" s="3"/>
      <c r="R94" s="3"/>
      <c r="S94" s="3"/>
      <c r="T94" s="3"/>
      <c r="U94" s="61"/>
      <c r="V94" s="3"/>
      <c r="W94" s="3"/>
      <c r="X94" s="3"/>
      <c r="Y94" s="3"/>
      <c r="Z94" s="3"/>
      <c r="AA94" s="2"/>
    </row>
    <row r="95" spans="1:27" s="7" customFormat="1" ht="15">
      <c r="A95" s="177" t="s">
        <v>210</v>
      </c>
      <c r="B95" s="188">
        <f>'Open Int.'!E95</f>
        <v>16000</v>
      </c>
      <c r="C95" s="189">
        <f>'Open Int.'!F95</f>
        <v>600</v>
      </c>
      <c r="D95" s="190">
        <f>'Open Int.'!H95</f>
        <v>800</v>
      </c>
      <c r="E95" s="329">
        <f>'Open Int.'!I95</f>
        <v>0</v>
      </c>
      <c r="F95" s="191">
        <f>IF('Open Int.'!E95=0,0,'Open Int.'!H95/'Open Int.'!E95)</f>
        <v>0.05</v>
      </c>
      <c r="G95" s="155">
        <v>0.05194805194805195</v>
      </c>
      <c r="H95" s="170">
        <f t="shared" si="2"/>
        <v>-0.03750000000000001</v>
      </c>
      <c r="I95" s="185">
        <f>IF(Volume!D95=0,0,Volume!F95/Volume!D95)</f>
        <v>0.2</v>
      </c>
      <c r="J95" s="176">
        <v>0.1111111111111111</v>
      </c>
      <c r="K95" s="170">
        <f t="shared" si="3"/>
        <v>0.8000000000000002</v>
      </c>
      <c r="L95" s="60"/>
      <c r="M95" s="6"/>
      <c r="N95" s="59"/>
      <c r="O95" s="3"/>
      <c r="P95" s="3"/>
      <c r="Q95" s="3"/>
      <c r="R95" s="3"/>
      <c r="S95" s="3"/>
      <c r="T95" s="3"/>
      <c r="U95" s="61"/>
      <c r="V95" s="3"/>
      <c r="W95" s="3"/>
      <c r="X95" s="3"/>
      <c r="Y95" s="3"/>
      <c r="Z95" s="3"/>
      <c r="AA95" s="2"/>
    </row>
    <row r="96" spans="1:27" s="7" customFormat="1" ht="15">
      <c r="A96" s="177" t="s">
        <v>294</v>
      </c>
      <c r="B96" s="188">
        <f>'Open Int.'!E96</f>
        <v>0</v>
      </c>
      <c r="C96" s="189">
        <f>'Open Int.'!F96</f>
        <v>0</v>
      </c>
      <c r="D96" s="190">
        <f>'Open Int.'!H96</f>
        <v>0</v>
      </c>
      <c r="E96" s="329">
        <f>'Open Int.'!I96</f>
        <v>0</v>
      </c>
      <c r="F96" s="191">
        <f>IF('Open Int.'!E96=0,0,'Open Int.'!H96/'Open Int.'!E96)</f>
        <v>0</v>
      </c>
      <c r="G96" s="155">
        <v>0</v>
      </c>
      <c r="H96" s="170">
        <f t="shared" si="2"/>
        <v>0</v>
      </c>
      <c r="I96" s="185">
        <f>IF(Volume!D96=0,0,Volume!F96/Volume!D96)</f>
        <v>0</v>
      </c>
      <c r="J96" s="176">
        <v>0</v>
      </c>
      <c r="K96" s="170">
        <f t="shared" si="3"/>
        <v>0</v>
      </c>
      <c r="L96" s="60"/>
      <c r="M96" s="6"/>
      <c r="N96" s="59"/>
      <c r="O96" s="3"/>
      <c r="P96" s="3"/>
      <c r="Q96" s="3"/>
      <c r="R96" s="3"/>
      <c r="S96" s="3"/>
      <c r="T96" s="3"/>
      <c r="U96" s="61"/>
      <c r="V96" s="3"/>
      <c r="W96" s="3"/>
      <c r="X96" s="3"/>
      <c r="Y96" s="3"/>
      <c r="Z96" s="3"/>
      <c r="AA96" s="2"/>
    </row>
    <row r="97" spans="1:27" s="7" customFormat="1" ht="15">
      <c r="A97" s="177" t="s">
        <v>7</v>
      </c>
      <c r="B97" s="188">
        <f>'Open Int.'!E97</f>
        <v>30576</v>
      </c>
      <c r="C97" s="189">
        <f>'Open Int.'!F97</f>
        <v>312</v>
      </c>
      <c r="D97" s="190">
        <f>'Open Int.'!H97</f>
        <v>2808</v>
      </c>
      <c r="E97" s="329">
        <f>'Open Int.'!I97</f>
        <v>0</v>
      </c>
      <c r="F97" s="191">
        <f>IF('Open Int.'!E97=0,0,'Open Int.'!H97/'Open Int.'!E97)</f>
        <v>0.09183673469387756</v>
      </c>
      <c r="G97" s="155">
        <v>0.09278350515463918</v>
      </c>
      <c r="H97" s="170">
        <f t="shared" si="2"/>
        <v>-0.010204081632653047</v>
      </c>
      <c r="I97" s="185">
        <f>IF(Volume!D97=0,0,Volume!F97/Volume!D97)</f>
        <v>0.16666666666666666</v>
      </c>
      <c r="J97" s="176">
        <v>0.07692307692307693</v>
      </c>
      <c r="K97" s="170">
        <f t="shared" si="3"/>
        <v>1.1666666666666665</v>
      </c>
      <c r="L97" s="60"/>
      <c r="M97" s="6"/>
      <c r="N97" s="59"/>
      <c r="O97" s="3"/>
      <c r="P97" s="3"/>
      <c r="Q97" s="3"/>
      <c r="R97" s="3"/>
      <c r="S97" s="3"/>
      <c r="T97" s="3"/>
      <c r="U97" s="61"/>
      <c r="V97" s="3"/>
      <c r="W97" s="3"/>
      <c r="X97" s="3"/>
      <c r="Y97" s="3"/>
      <c r="Z97" s="3"/>
      <c r="AA97" s="2"/>
    </row>
    <row r="98" spans="1:27" s="7" customFormat="1" ht="15">
      <c r="A98" s="177" t="s">
        <v>170</v>
      </c>
      <c r="B98" s="188">
        <f>'Open Int.'!E98</f>
        <v>1200</v>
      </c>
      <c r="C98" s="189">
        <f>'Open Int.'!F98</f>
        <v>1200</v>
      </c>
      <c r="D98" s="190">
        <f>'Open Int.'!H98</f>
        <v>0</v>
      </c>
      <c r="E98" s="329">
        <f>'Open Int.'!I98</f>
        <v>0</v>
      </c>
      <c r="F98" s="191">
        <f>IF('Open Int.'!E98=0,0,'Open Int.'!H98/'Open Int.'!E98)</f>
        <v>0</v>
      </c>
      <c r="G98" s="155">
        <v>0</v>
      </c>
      <c r="H98" s="170">
        <f t="shared" si="2"/>
        <v>0</v>
      </c>
      <c r="I98" s="185">
        <f>IF(Volume!D98=0,0,Volume!F98/Volume!D98)</f>
        <v>0</v>
      </c>
      <c r="J98" s="176">
        <v>0</v>
      </c>
      <c r="K98" s="170">
        <f t="shared" si="3"/>
        <v>0</v>
      </c>
      <c r="L98" s="60"/>
      <c r="M98" s="6"/>
      <c r="N98" s="59"/>
      <c r="O98" s="3"/>
      <c r="P98" s="3"/>
      <c r="Q98" s="3"/>
      <c r="R98" s="3"/>
      <c r="S98" s="3"/>
      <c r="T98" s="3"/>
      <c r="U98" s="61"/>
      <c r="V98" s="3"/>
      <c r="W98" s="3"/>
      <c r="X98" s="3"/>
      <c r="Y98" s="3"/>
      <c r="Z98" s="3"/>
      <c r="AA98" s="2"/>
    </row>
    <row r="99" spans="1:29" s="58" customFormat="1" ht="15">
      <c r="A99" s="177" t="s">
        <v>223</v>
      </c>
      <c r="B99" s="188">
        <f>'Open Int.'!E99</f>
        <v>41200</v>
      </c>
      <c r="C99" s="189">
        <f>'Open Int.'!F99</f>
        <v>2400</v>
      </c>
      <c r="D99" s="190">
        <f>'Open Int.'!H99</f>
        <v>8400</v>
      </c>
      <c r="E99" s="329">
        <f>'Open Int.'!I99</f>
        <v>400</v>
      </c>
      <c r="F99" s="191">
        <f>IF('Open Int.'!E99=0,0,'Open Int.'!H99/'Open Int.'!E99)</f>
        <v>0.20388349514563106</v>
      </c>
      <c r="G99" s="155">
        <v>0.20618556701030927</v>
      </c>
      <c r="H99" s="170">
        <f t="shared" si="2"/>
        <v>-0.011165048543689304</v>
      </c>
      <c r="I99" s="185">
        <f>IF(Volume!D99=0,0,Volume!F99/Volume!D99)</f>
        <v>0.05555555555555555</v>
      </c>
      <c r="J99" s="176">
        <v>0</v>
      </c>
      <c r="K99" s="170">
        <f t="shared" si="3"/>
        <v>0</v>
      </c>
      <c r="L99" s="60"/>
      <c r="M99" s="6"/>
      <c r="N99" s="59"/>
      <c r="O99" s="3"/>
      <c r="P99" s="3"/>
      <c r="Q99" s="3"/>
      <c r="R99" s="3"/>
      <c r="S99" s="3"/>
      <c r="T99" s="3"/>
      <c r="U99" s="61"/>
      <c r="V99" s="3"/>
      <c r="W99" s="3"/>
      <c r="X99" s="3"/>
      <c r="Y99" s="3"/>
      <c r="Z99" s="3"/>
      <c r="AA99" s="2"/>
      <c r="AB99" s="78"/>
      <c r="AC99" s="77"/>
    </row>
    <row r="100" spans="1:27" s="7" customFormat="1" ht="15">
      <c r="A100" s="177" t="s">
        <v>207</v>
      </c>
      <c r="B100" s="188">
        <f>'Open Int.'!E100</f>
        <v>65000</v>
      </c>
      <c r="C100" s="189">
        <f>'Open Int.'!F100</f>
        <v>3750</v>
      </c>
      <c r="D100" s="190">
        <f>'Open Int.'!H100</f>
        <v>1250</v>
      </c>
      <c r="E100" s="329">
        <f>'Open Int.'!I100</f>
        <v>0</v>
      </c>
      <c r="F100" s="191">
        <f>IF('Open Int.'!E100=0,0,'Open Int.'!H100/'Open Int.'!E100)</f>
        <v>0.019230769230769232</v>
      </c>
      <c r="G100" s="155">
        <v>0.02040816326530612</v>
      </c>
      <c r="H100" s="170">
        <f t="shared" si="2"/>
        <v>-0.057692307692307564</v>
      </c>
      <c r="I100" s="185">
        <f>IF(Volume!D100=0,0,Volume!F100/Volume!D100)</f>
        <v>0</v>
      </c>
      <c r="J100" s="176">
        <v>0</v>
      </c>
      <c r="K100" s="170">
        <f t="shared" si="3"/>
        <v>0</v>
      </c>
      <c r="L100" s="60"/>
      <c r="M100" s="6"/>
      <c r="N100" s="59"/>
      <c r="O100" s="3"/>
      <c r="P100" s="3"/>
      <c r="Q100" s="3"/>
      <c r="R100" s="3"/>
      <c r="S100" s="3"/>
      <c r="T100" s="3"/>
      <c r="U100" s="61"/>
      <c r="V100" s="3"/>
      <c r="W100" s="3"/>
      <c r="X100" s="3"/>
      <c r="Y100" s="3"/>
      <c r="Z100" s="3"/>
      <c r="AA100" s="2"/>
    </row>
    <row r="101" spans="1:27" s="7" customFormat="1" ht="15">
      <c r="A101" s="177" t="s">
        <v>295</v>
      </c>
      <c r="B101" s="188">
        <f>'Open Int.'!E101</f>
        <v>1250</v>
      </c>
      <c r="C101" s="189">
        <f>'Open Int.'!F101</f>
        <v>0</v>
      </c>
      <c r="D101" s="190">
        <f>'Open Int.'!H101</f>
        <v>0</v>
      </c>
      <c r="E101" s="329">
        <f>'Open Int.'!I101</f>
        <v>0</v>
      </c>
      <c r="F101" s="191">
        <f>IF('Open Int.'!E101=0,0,'Open Int.'!H101/'Open Int.'!E101)</f>
        <v>0</v>
      </c>
      <c r="G101" s="155">
        <v>0</v>
      </c>
      <c r="H101" s="170">
        <f t="shared" si="2"/>
        <v>0</v>
      </c>
      <c r="I101" s="185">
        <f>IF(Volume!D101=0,0,Volume!F101/Volume!D101)</f>
        <v>0</v>
      </c>
      <c r="J101" s="176">
        <v>0</v>
      </c>
      <c r="K101" s="170">
        <f t="shared" si="3"/>
        <v>0</v>
      </c>
      <c r="L101" s="60"/>
      <c r="M101" s="6"/>
      <c r="N101" s="59"/>
      <c r="O101" s="3"/>
      <c r="P101" s="3"/>
      <c r="Q101" s="3"/>
      <c r="R101" s="3"/>
      <c r="S101" s="3"/>
      <c r="T101" s="3"/>
      <c r="U101" s="61"/>
      <c r="V101" s="3"/>
      <c r="W101" s="3"/>
      <c r="X101" s="3"/>
      <c r="Y101" s="3"/>
      <c r="Z101" s="3"/>
      <c r="AA101" s="2"/>
    </row>
    <row r="102" spans="1:27" s="7" customFormat="1" ht="15">
      <c r="A102" s="177" t="s">
        <v>277</v>
      </c>
      <c r="B102" s="188">
        <f>'Open Int.'!E102</f>
        <v>32800</v>
      </c>
      <c r="C102" s="189">
        <f>'Open Int.'!F102</f>
        <v>2400</v>
      </c>
      <c r="D102" s="190">
        <f>'Open Int.'!H102</f>
        <v>2400</v>
      </c>
      <c r="E102" s="329">
        <f>'Open Int.'!I102</f>
        <v>0</v>
      </c>
      <c r="F102" s="191">
        <f>IF('Open Int.'!E102=0,0,'Open Int.'!H102/'Open Int.'!E102)</f>
        <v>0.07317073170731707</v>
      </c>
      <c r="G102" s="155">
        <v>0.07894736842105263</v>
      </c>
      <c r="H102" s="170">
        <f t="shared" si="2"/>
        <v>-0.07317073170731708</v>
      </c>
      <c r="I102" s="185">
        <f>IF(Volume!D102=0,0,Volume!F102/Volume!D102)</f>
        <v>0</v>
      </c>
      <c r="J102" s="176">
        <v>0</v>
      </c>
      <c r="K102" s="170">
        <f t="shared" si="3"/>
        <v>0</v>
      </c>
      <c r="L102" s="60"/>
      <c r="M102" s="6"/>
      <c r="N102" s="59"/>
      <c r="O102" s="3"/>
      <c r="P102" s="3"/>
      <c r="Q102" s="3"/>
      <c r="R102" s="3"/>
      <c r="S102" s="3"/>
      <c r="T102" s="3"/>
      <c r="U102" s="61"/>
      <c r="V102" s="3"/>
      <c r="W102" s="3"/>
      <c r="X102" s="3"/>
      <c r="Y102" s="3"/>
      <c r="Z102" s="3"/>
      <c r="AA102" s="2"/>
    </row>
    <row r="103" spans="1:29" s="58" customFormat="1" ht="15">
      <c r="A103" s="177" t="s">
        <v>146</v>
      </c>
      <c r="B103" s="188">
        <f>'Open Int.'!E103</f>
        <v>1263800</v>
      </c>
      <c r="C103" s="189">
        <f>'Open Int.'!F103</f>
        <v>195800</v>
      </c>
      <c r="D103" s="190">
        <f>'Open Int.'!H103</f>
        <v>89000</v>
      </c>
      <c r="E103" s="329">
        <f>'Open Int.'!I103</f>
        <v>8900</v>
      </c>
      <c r="F103" s="191">
        <f>IF('Open Int.'!E103=0,0,'Open Int.'!H103/'Open Int.'!E103)</f>
        <v>0.07042253521126761</v>
      </c>
      <c r="G103" s="155">
        <v>0.075</v>
      </c>
      <c r="H103" s="170">
        <f t="shared" si="2"/>
        <v>-0.06103286384976518</v>
      </c>
      <c r="I103" s="185">
        <f>IF(Volume!D103=0,0,Volume!F103/Volume!D103)</f>
        <v>0.00819672131147541</v>
      </c>
      <c r="J103" s="176">
        <v>0.023809523809523808</v>
      </c>
      <c r="K103" s="170">
        <f t="shared" si="3"/>
        <v>-0.6557377049180327</v>
      </c>
      <c r="L103" s="60"/>
      <c r="M103" s="6"/>
      <c r="N103" s="59"/>
      <c r="O103" s="3"/>
      <c r="P103" s="3"/>
      <c r="Q103" s="3"/>
      <c r="R103" s="3"/>
      <c r="S103" s="3"/>
      <c r="T103" s="3"/>
      <c r="U103" s="61"/>
      <c r="V103" s="3"/>
      <c r="W103" s="3"/>
      <c r="X103" s="3"/>
      <c r="Y103" s="3"/>
      <c r="Z103" s="3"/>
      <c r="AA103" s="2"/>
      <c r="AB103" s="78"/>
      <c r="AC103" s="77"/>
    </row>
    <row r="104" spans="1:29" s="58" customFormat="1" ht="15">
      <c r="A104" s="177" t="s">
        <v>8</v>
      </c>
      <c r="B104" s="188">
        <f>'Open Int.'!E104</f>
        <v>2352000</v>
      </c>
      <c r="C104" s="189">
        <f>'Open Int.'!F104</f>
        <v>374400</v>
      </c>
      <c r="D104" s="190">
        <f>'Open Int.'!H104</f>
        <v>304000</v>
      </c>
      <c r="E104" s="329">
        <f>'Open Int.'!I104</f>
        <v>70400</v>
      </c>
      <c r="F104" s="191">
        <f>IF('Open Int.'!E104=0,0,'Open Int.'!H104/'Open Int.'!E104)</f>
        <v>0.1292517006802721</v>
      </c>
      <c r="G104" s="155">
        <v>0.11812297734627832</v>
      </c>
      <c r="H104" s="170">
        <f t="shared" si="2"/>
        <v>0.09421302767682421</v>
      </c>
      <c r="I104" s="185">
        <f>IF(Volume!D104=0,0,Volume!F104/Volume!D104)</f>
        <v>0.12364130434782608</v>
      </c>
      <c r="J104" s="176">
        <v>0.08895705521472393</v>
      </c>
      <c r="K104" s="170">
        <f t="shared" si="3"/>
        <v>0.38989880059970006</v>
      </c>
      <c r="L104" s="60"/>
      <c r="M104" s="6"/>
      <c r="N104" s="59"/>
      <c r="O104" s="3"/>
      <c r="P104" s="3"/>
      <c r="Q104" s="3"/>
      <c r="R104" s="3"/>
      <c r="S104" s="3"/>
      <c r="T104" s="3"/>
      <c r="U104" s="61"/>
      <c r="V104" s="3"/>
      <c r="W104" s="3"/>
      <c r="X104" s="3"/>
      <c r="Y104" s="3"/>
      <c r="Z104" s="3"/>
      <c r="AA104" s="2"/>
      <c r="AB104" s="78"/>
      <c r="AC104" s="77"/>
    </row>
    <row r="105" spans="1:27" s="7" customFormat="1" ht="15">
      <c r="A105" s="177" t="s">
        <v>296</v>
      </c>
      <c r="B105" s="188">
        <f>'Open Int.'!E105</f>
        <v>26000</v>
      </c>
      <c r="C105" s="189">
        <f>'Open Int.'!F105</f>
        <v>1000</v>
      </c>
      <c r="D105" s="190">
        <f>'Open Int.'!H105</f>
        <v>0</v>
      </c>
      <c r="E105" s="329">
        <f>'Open Int.'!I105</f>
        <v>0</v>
      </c>
      <c r="F105" s="191">
        <f>IF('Open Int.'!E105=0,0,'Open Int.'!H105/'Open Int.'!E105)</f>
        <v>0</v>
      </c>
      <c r="G105" s="155">
        <v>0</v>
      </c>
      <c r="H105" s="170">
        <f t="shared" si="2"/>
        <v>0</v>
      </c>
      <c r="I105" s="185">
        <f>IF(Volume!D105=0,0,Volume!F105/Volume!D105)</f>
        <v>0</v>
      </c>
      <c r="J105" s="176">
        <v>0</v>
      </c>
      <c r="K105" s="170">
        <f t="shared" si="3"/>
        <v>0</v>
      </c>
      <c r="L105" s="60"/>
      <c r="M105" s="6"/>
      <c r="N105" s="59"/>
      <c r="O105" s="3"/>
      <c r="P105" s="3"/>
      <c r="Q105" s="3"/>
      <c r="R105" s="3"/>
      <c r="S105" s="3"/>
      <c r="T105" s="3"/>
      <c r="U105" s="61"/>
      <c r="V105" s="3"/>
      <c r="W105" s="3"/>
      <c r="X105" s="3"/>
      <c r="Y105" s="3"/>
      <c r="Z105" s="3"/>
      <c r="AA105" s="2"/>
    </row>
    <row r="106" spans="1:27" s="7" customFormat="1" ht="15">
      <c r="A106" s="177" t="s">
        <v>179</v>
      </c>
      <c r="B106" s="188">
        <f>'Open Int.'!E106</f>
        <v>10710000</v>
      </c>
      <c r="C106" s="189">
        <f>'Open Int.'!F106</f>
        <v>-882000</v>
      </c>
      <c r="D106" s="190">
        <f>'Open Int.'!H106</f>
        <v>3388000</v>
      </c>
      <c r="E106" s="329">
        <f>'Open Int.'!I106</f>
        <v>-126000</v>
      </c>
      <c r="F106" s="191">
        <f>IF('Open Int.'!E106=0,0,'Open Int.'!H106/'Open Int.'!E106)</f>
        <v>0.31633986928104574</v>
      </c>
      <c r="G106" s="155">
        <v>0.3031400966183575</v>
      </c>
      <c r="H106" s="170">
        <f t="shared" si="2"/>
        <v>0.0435434731661588</v>
      </c>
      <c r="I106" s="185">
        <f>IF(Volume!D106=0,0,Volume!F106/Volume!D106)</f>
        <v>0.1337579617834395</v>
      </c>
      <c r="J106" s="176">
        <v>0.253416149068323</v>
      </c>
      <c r="K106" s="170">
        <f t="shared" si="3"/>
        <v>-0.4721805919820158</v>
      </c>
      <c r="L106" s="60"/>
      <c r="M106" s="6"/>
      <c r="N106" s="59"/>
      <c r="O106" s="3"/>
      <c r="P106" s="3"/>
      <c r="Q106" s="3"/>
      <c r="R106" s="3"/>
      <c r="S106" s="3"/>
      <c r="T106" s="3"/>
      <c r="U106" s="61"/>
      <c r="V106" s="3"/>
      <c r="W106" s="3"/>
      <c r="X106" s="3"/>
      <c r="Y106" s="3"/>
      <c r="Z106" s="3"/>
      <c r="AA106" s="2"/>
    </row>
    <row r="107" spans="1:27" s="7" customFormat="1" ht="15">
      <c r="A107" s="177" t="s">
        <v>202</v>
      </c>
      <c r="B107" s="188">
        <f>'Open Int.'!E107</f>
        <v>50600</v>
      </c>
      <c r="C107" s="189">
        <f>'Open Int.'!F107</f>
        <v>10350</v>
      </c>
      <c r="D107" s="190">
        <f>'Open Int.'!H107</f>
        <v>0</v>
      </c>
      <c r="E107" s="329">
        <f>'Open Int.'!I107</f>
        <v>0</v>
      </c>
      <c r="F107" s="191">
        <f>IF('Open Int.'!E107=0,0,'Open Int.'!H107/'Open Int.'!E107)</f>
        <v>0</v>
      </c>
      <c r="G107" s="155">
        <v>0</v>
      </c>
      <c r="H107" s="170">
        <f t="shared" si="2"/>
        <v>0</v>
      </c>
      <c r="I107" s="185">
        <f>IF(Volume!D107=0,0,Volume!F107/Volume!D107)</f>
        <v>0</v>
      </c>
      <c r="J107" s="176">
        <v>0</v>
      </c>
      <c r="K107" s="170">
        <f t="shared" si="3"/>
        <v>0</v>
      </c>
      <c r="L107" s="60"/>
      <c r="M107" s="6"/>
      <c r="N107" s="59"/>
      <c r="O107" s="3"/>
      <c r="P107" s="3"/>
      <c r="Q107" s="3"/>
      <c r="R107" s="3"/>
      <c r="S107" s="3"/>
      <c r="T107" s="3"/>
      <c r="U107" s="61"/>
      <c r="V107" s="3"/>
      <c r="W107" s="3"/>
      <c r="X107" s="3"/>
      <c r="Y107" s="3"/>
      <c r="Z107" s="3"/>
      <c r="AA107" s="2"/>
    </row>
    <row r="108" spans="1:29" s="58" customFormat="1" ht="15">
      <c r="A108" s="177" t="s">
        <v>171</v>
      </c>
      <c r="B108" s="188">
        <f>'Open Int.'!E108</f>
        <v>6600</v>
      </c>
      <c r="C108" s="189">
        <f>'Open Int.'!F108</f>
        <v>0</v>
      </c>
      <c r="D108" s="190">
        <f>'Open Int.'!H108</f>
        <v>0</v>
      </c>
      <c r="E108" s="329">
        <f>'Open Int.'!I108</f>
        <v>0</v>
      </c>
      <c r="F108" s="191">
        <f>IF('Open Int.'!E108=0,0,'Open Int.'!H108/'Open Int.'!E108)</f>
        <v>0</v>
      </c>
      <c r="G108" s="155">
        <v>0</v>
      </c>
      <c r="H108" s="170">
        <f t="shared" si="2"/>
        <v>0</v>
      </c>
      <c r="I108" s="185">
        <f>IF(Volume!D108=0,0,Volume!F108/Volume!D108)</f>
        <v>0</v>
      </c>
      <c r="J108" s="176">
        <v>0</v>
      </c>
      <c r="K108" s="170">
        <f t="shared" si="3"/>
        <v>0</v>
      </c>
      <c r="L108" s="60"/>
      <c r="M108" s="6"/>
      <c r="N108" s="59"/>
      <c r="O108" s="3"/>
      <c r="P108" s="3"/>
      <c r="Q108" s="3"/>
      <c r="R108" s="3"/>
      <c r="S108" s="3"/>
      <c r="T108" s="3"/>
      <c r="U108" s="61"/>
      <c r="V108" s="3"/>
      <c r="W108" s="3"/>
      <c r="X108" s="3"/>
      <c r="Y108" s="3"/>
      <c r="Z108" s="3"/>
      <c r="AA108" s="2"/>
      <c r="AB108" s="78"/>
      <c r="AC108" s="77"/>
    </row>
    <row r="109" spans="1:29" s="58" customFormat="1" ht="15">
      <c r="A109" s="177" t="s">
        <v>147</v>
      </c>
      <c r="B109" s="188">
        <f>'Open Int.'!E109</f>
        <v>194700</v>
      </c>
      <c r="C109" s="189">
        <f>'Open Int.'!F109</f>
        <v>5900</v>
      </c>
      <c r="D109" s="190">
        <f>'Open Int.'!H109</f>
        <v>5900</v>
      </c>
      <c r="E109" s="329">
        <f>'Open Int.'!I109</f>
        <v>0</v>
      </c>
      <c r="F109" s="191">
        <f>IF('Open Int.'!E109=0,0,'Open Int.'!H109/'Open Int.'!E109)</f>
        <v>0.030303030303030304</v>
      </c>
      <c r="G109" s="155">
        <v>0.03125</v>
      </c>
      <c r="H109" s="170">
        <f t="shared" si="2"/>
        <v>-0.030303030303030276</v>
      </c>
      <c r="I109" s="185">
        <f>IF(Volume!D109=0,0,Volume!F109/Volume!D109)</f>
        <v>0</v>
      </c>
      <c r="J109" s="176">
        <v>0</v>
      </c>
      <c r="K109" s="170">
        <f t="shared" si="3"/>
        <v>0</v>
      </c>
      <c r="L109" s="60"/>
      <c r="M109" s="6"/>
      <c r="N109" s="59"/>
      <c r="O109" s="3"/>
      <c r="P109" s="3"/>
      <c r="Q109" s="3"/>
      <c r="R109" s="3"/>
      <c r="S109" s="3"/>
      <c r="T109" s="3"/>
      <c r="U109" s="61"/>
      <c r="V109" s="3"/>
      <c r="W109" s="3"/>
      <c r="X109" s="3"/>
      <c r="Y109" s="3"/>
      <c r="Z109" s="3"/>
      <c r="AA109" s="2"/>
      <c r="AB109" s="78"/>
      <c r="AC109" s="77"/>
    </row>
    <row r="110" spans="1:29" s="58" customFormat="1" ht="15">
      <c r="A110" s="177" t="s">
        <v>148</v>
      </c>
      <c r="B110" s="188">
        <f>'Open Int.'!E110</f>
        <v>12540</v>
      </c>
      <c r="C110" s="189">
        <f>'Open Int.'!F110</f>
        <v>0</v>
      </c>
      <c r="D110" s="190">
        <f>'Open Int.'!H110</f>
        <v>0</v>
      </c>
      <c r="E110" s="329">
        <f>'Open Int.'!I110</f>
        <v>0</v>
      </c>
      <c r="F110" s="191">
        <f>IF('Open Int.'!E110=0,0,'Open Int.'!H110/'Open Int.'!E110)</f>
        <v>0</v>
      </c>
      <c r="G110" s="155">
        <v>0</v>
      </c>
      <c r="H110" s="170">
        <f t="shared" si="2"/>
        <v>0</v>
      </c>
      <c r="I110" s="185">
        <f>IF(Volume!D110=0,0,Volume!F110/Volume!D110)</f>
        <v>0</v>
      </c>
      <c r="J110" s="176">
        <v>0</v>
      </c>
      <c r="K110" s="170">
        <f t="shared" si="3"/>
        <v>0</v>
      </c>
      <c r="L110" s="60"/>
      <c r="M110" s="6"/>
      <c r="N110" s="59"/>
      <c r="O110" s="3"/>
      <c r="P110" s="3"/>
      <c r="Q110" s="3"/>
      <c r="R110" s="3"/>
      <c r="S110" s="3"/>
      <c r="T110" s="3"/>
      <c r="U110" s="61"/>
      <c r="V110" s="3"/>
      <c r="W110" s="3"/>
      <c r="X110" s="3"/>
      <c r="Y110" s="3"/>
      <c r="Z110" s="3"/>
      <c r="AA110" s="2"/>
      <c r="AB110" s="78"/>
      <c r="AC110" s="77"/>
    </row>
    <row r="111" spans="1:29" s="58" customFormat="1" ht="15">
      <c r="A111" s="177" t="s">
        <v>122</v>
      </c>
      <c r="B111" s="188">
        <f>'Open Int.'!E111</f>
        <v>1194375</v>
      </c>
      <c r="C111" s="189">
        <f>'Open Int.'!F111</f>
        <v>110500</v>
      </c>
      <c r="D111" s="190">
        <f>'Open Int.'!H111</f>
        <v>110500</v>
      </c>
      <c r="E111" s="329">
        <f>'Open Int.'!I111</f>
        <v>11375</v>
      </c>
      <c r="F111" s="191">
        <f>IF('Open Int.'!E111=0,0,'Open Int.'!H111/'Open Int.'!E111)</f>
        <v>0.09251700680272108</v>
      </c>
      <c r="G111" s="155">
        <v>0.09145427286356822</v>
      </c>
      <c r="H111" s="170">
        <f t="shared" si="2"/>
        <v>0.011620385859261631</v>
      </c>
      <c r="I111" s="185">
        <f>IF(Volume!D111=0,0,Volume!F111/Volume!D111)</f>
        <v>0.10204081632653061</v>
      </c>
      <c r="J111" s="176">
        <v>0.15384615384615385</v>
      </c>
      <c r="K111" s="170">
        <f t="shared" si="3"/>
        <v>-0.33673469387755106</v>
      </c>
      <c r="L111" s="60"/>
      <c r="M111" s="6"/>
      <c r="N111" s="59"/>
      <c r="O111" s="3"/>
      <c r="P111" s="3"/>
      <c r="Q111" s="3"/>
      <c r="R111" s="3"/>
      <c r="S111" s="3"/>
      <c r="T111" s="3"/>
      <c r="U111" s="61"/>
      <c r="V111" s="3"/>
      <c r="W111" s="3"/>
      <c r="X111" s="3"/>
      <c r="Y111" s="3"/>
      <c r="Z111" s="3"/>
      <c r="AA111" s="2"/>
      <c r="AB111" s="78"/>
      <c r="AC111" s="77"/>
    </row>
    <row r="112" spans="1:29" s="58" customFormat="1" ht="15">
      <c r="A112" s="177" t="s">
        <v>36</v>
      </c>
      <c r="B112" s="188">
        <f>'Open Int.'!E112</f>
        <v>65925</v>
      </c>
      <c r="C112" s="189">
        <f>'Open Int.'!F112</f>
        <v>1125</v>
      </c>
      <c r="D112" s="190">
        <f>'Open Int.'!H112</f>
        <v>3825</v>
      </c>
      <c r="E112" s="329">
        <f>'Open Int.'!I112</f>
        <v>225</v>
      </c>
      <c r="F112" s="191">
        <f>IF('Open Int.'!E112=0,0,'Open Int.'!H112/'Open Int.'!E112)</f>
        <v>0.05802047781569966</v>
      </c>
      <c r="G112" s="155">
        <v>0.05555555555555555</v>
      </c>
      <c r="H112" s="170">
        <f t="shared" si="2"/>
        <v>0.04436860068259396</v>
      </c>
      <c r="I112" s="185">
        <f>IF(Volume!D112=0,0,Volume!F112/Volume!D112)</f>
        <v>0.05660377358490566</v>
      </c>
      <c r="J112" s="176">
        <v>0</v>
      </c>
      <c r="K112" s="170">
        <f t="shared" si="3"/>
        <v>0</v>
      </c>
      <c r="L112" s="60"/>
      <c r="M112" s="6"/>
      <c r="N112" s="59"/>
      <c r="O112" s="3"/>
      <c r="P112" s="3"/>
      <c r="Q112" s="3"/>
      <c r="R112" s="3"/>
      <c r="S112" s="3"/>
      <c r="T112" s="3"/>
      <c r="U112" s="61"/>
      <c r="V112" s="3"/>
      <c r="W112" s="3"/>
      <c r="X112" s="3"/>
      <c r="Y112" s="3"/>
      <c r="Z112" s="3"/>
      <c r="AA112" s="2"/>
      <c r="AB112" s="78"/>
      <c r="AC112" s="77"/>
    </row>
    <row r="113" spans="1:29" s="58" customFormat="1" ht="15">
      <c r="A113" s="177" t="s">
        <v>172</v>
      </c>
      <c r="B113" s="188">
        <f>'Open Int.'!E113</f>
        <v>95550</v>
      </c>
      <c r="C113" s="189">
        <f>'Open Int.'!F113</f>
        <v>14700</v>
      </c>
      <c r="D113" s="190">
        <f>'Open Int.'!H113</f>
        <v>3150</v>
      </c>
      <c r="E113" s="329">
        <f>'Open Int.'!I113</f>
        <v>2100</v>
      </c>
      <c r="F113" s="191">
        <f>IF('Open Int.'!E113=0,0,'Open Int.'!H113/'Open Int.'!E113)</f>
        <v>0.03296703296703297</v>
      </c>
      <c r="G113" s="155">
        <v>0.012987012987012988</v>
      </c>
      <c r="H113" s="170">
        <f t="shared" si="2"/>
        <v>1.5384615384615383</v>
      </c>
      <c r="I113" s="185">
        <f>IF(Volume!D113=0,0,Volume!F113/Volume!D113)</f>
        <v>0.1111111111111111</v>
      </c>
      <c r="J113" s="176">
        <v>0</v>
      </c>
      <c r="K113" s="170">
        <f t="shared" si="3"/>
        <v>0</v>
      </c>
      <c r="L113" s="60"/>
      <c r="M113" s="6"/>
      <c r="N113" s="59"/>
      <c r="O113" s="3"/>
      <c r="P113" s="3"/>
      <c r="Q113" s="3"/>
      <c r="R113" s="3"/>
      <c r="S113" s="3"/>
      <c r="T113" s="3"/>
      <c r="U113" s="61"/>
      <c r="V113" s="3"/>
      <c r="W113" s="3"/>
      <c r="X113" s="3"/>
      <c r="Y113" s="3"/>
      <c r="Z113" s="3"/>
      <c r="AA113" s="2"/>
      <c r="AB113" s="78"/>
      <c r="AC113" s="77"/>
    </row>
    <row r="114" spans="1:29" s="58" customFormat="1" ht="15">
      <c r="A114" s="177" t="s">
        <v>80</v>
      </c>
      <c r="B114" s="188">
        <f>'Open Int.'!E114</f>
        <v>7200</v>
      </c>
      <c r="C114" s="189">
        <f>'Open Int.'!F114</f>
        <v>1200</v>
      </c>
      <c r="D114" s="190">
        <f>'Open Int.'!H114</f>
        <v>0</v>
      </c>
      <c r="E114" s="329">
        <f>'Open Int.'!I114</f>
        <v>0</v>
      </c>
      <c r="F114" s="191">
        <f>IF('Open Int.'!E114=0,0,'Open Int.'!H114/'Open Int.'!E114)</f>
        <v>0</v>
      </c>
      <c r="G114" s="155">
        <v>0</v>
      </c>
      <c r="H114" s="170">
        <f t="shared" si="2"/>
        <v>0</v>
      </c>
      <c r="I114" s="185">
        <f>IF(Volume!D114=0,0,Volume!F114/Volume!D114)</f>
        <v>0</v>
      </c>
      <c r="J114" s="176">
        <v>0</v>
      </c>
      <c r="K114" s="170">
        <f t="shared" si="3"/>
        <v>0</v>
      </c>
      <c r="L114" s="60"/>
      <c r="M114" s="6"/>
      <c r="N114" s="59"/>
      <c r="O114" s="3"/>
      <c r="P114" s="3"/>
      <c r="Q114" s="3"/>
      <c r="R114" s="3"/>
      <c r="S114" s="3"/>
      <c r="T114" s="3"/>
      <c r="U114" s="61"/>
      <c r="V114" s="3"/>
      <c r="W114" s="3"/>
      <c r="X114" s="3"/>
      <c r="Y114" s="3"/>
      <c r="Z114" s="3"/>
      <c r="AA114" s="2"/>
      <c r="AB114" s="78"/>
      <c r="AC114" s="77"/>
    </row>
    <row r="115" spans="1:29" s="58" customFormat="1" ht="15">
      <c r="A115" s="177" t="s">
        <v>274</v>
      </c>
      <c r="B115" s="188">
        <f>'Open Int.'!E115</f>
        <v>149100</v>
      </c>
      <c r="C115" s="189">
        <f>'Open Int.'!F115</f>
        <v>25200</v>
      </c>
      <c r="D115" s="190">
        <f>'Open Int.'!H115</f>
        <v>9800</v>
      </c>
      <c r="E115" s="329">
        <f>'Open Int.'!I115</f>
        <v>700</v>
      </c>
      <c r="F115" s="191">
        <f>IF('Open Int.'!E115=0,0,'Open Int.'!H115/'Open Int.'!E115)</f>
        <v>0.06572769953051644</v>
      </c>
      <c r="G115" s="155">
        <v>0.07344632768361582</v>
      </c>
      <c r="H115" s="170">
        <f t="shared" si="2"/>
        <v>-0.10509209100758393</v>
      </c>
      <c r="I115" s="185">
        <f>IF(Volume!D115=0,0,Volume!F115/Volume!D115)</f>
        <v>0.02127659574468085</v>
      </c>
      <c r="J115" s="176">
        <v>0.037037037037037035</v>
      </c>
      <c r="K115" s="170">
        <f t="shared" si="3"/>
        <v>-0.425531914893617</v>
      </c>
      <c r="L115" s="60"/>
      <c r="M115" s="6"/>
      <c r="N115" s="59"/>
      <c r="O115" s="3"/>
      <c r="P115" s="3"/>
      <c r="Q115" s="3"/>
      <c r="R115" s="3"/>
      <c r="S115" s="3"/>
      <c r="T115" s="3"/>
      <c r="U115" s="61"/>
      <c r="V115" s="3"/>
      <c r="W115" s="3"/>
      <c r="X115" s="3"/>
      <c r="Y115" s="3"/>
      <c r="Z115" s="3"/>
      <c r="AA115" s="2"/>
      <c r="AB115" s="78"/>
      <c r="AC115" s="77"/>
    </row>
    <row r="116" spans="1:29" s="58" customFormat="1" ht="15">
      <c r="A116" s="177" t="s">
        <v>224</v>
      </c>
      <c r="B116" s="188">
        <f>'Open Int.'!E116</f>
        <v>650</v>
      </c>
      <c r="C116" s="189">
        <f>'Open Int.'!F116</f>
        <v>0</v>
      </c>
      <c r="D116" s="190">
        <f>'Open Int.'!H116</f>
        <v>0</v>
      </c>
      <c r="E116" s="329">
        <f>'Open Int.'!I116</f>
        <v>0</v>
      </c>
      <c r="F116" s="191">
        <f>IF('Open Int.'!E116=0,0,'Open Int.'!H116/'Open Int.'!E116)</f>
        <v>0</v>
      </c>
      <c r="G116" s="155">
        <v>0</v>
      </c>
      <c r="H116" s="170">
        <f t="shared" si="2"/>
        <v>0</v>
      </c>
      <c r="I116" s="185">
        <f>IF(Volume!D116=0,0,Volume!F116/Volume!D116)</f>
        <v>0</v>
      </c>
      <c r="J116" s="176">
        <v>0</v>
      </c>
      <c r="K116" s="170">
        <f t="shared" si="3"/>
        <v>0</v>
      </c>
      <c r="L116" s="60"/>
      <c r="M116" s="6"/>
      <c r="N116" s="59"/>
      <c r="O116" s="3"/>
      <c r="P116" s="3"/>
      <c r="Q116" s="3"/>
      <c r="R116" s="3"/>
      <c r="S116" s="3"/>
      <c r="T116" s="3"/>
      <c r="U116" s="61"/>
      <c r="V116" s="3"/>
      <c r="W116" s="3"/>
      <c r="X116" s="3"/>
      <c r="Y116" s="3"/>
      <c r="Z116" s="3"/>
      <c r="AA116" s="2"/>
      <c r="AB116" s="78"/>
      <c r="AC116" s="77"/>
    </row>
    <row r="117" spans="1:29" s="58" customFormat="1" ht="15">
      <c r="A117" s="177" t="s">
        <v>393</v>
      </c>
      <c r="B117" s="188">
        <f>'Open Int.'!E117</f>
        <v>355200</v>
      </c>
      <c r="C117" s="189">
        <f>'Open Int.'!F117</f>
        <v>21600</v>
      </c>
      <c r="D117" s="190">
        <f>'Open Int.'!H117</f>
        <v>12000</v>
      </c>
      <c r="E117" s="329">
        <f>'Open Int.'!I117</f>
        <v>0</v>
      </c>
      <c r="F117" s="191">
        <f>IF('Open Int.'!E117=0,0,'Open Int.'!H117/'Open Int.'!E117)</f>
        <v>0.033783783783783786</v>
      </c>
      <c r="G117" s="155">
        <v>0.03597122302158273</v>
      </c>
      <c r="H117" s="170">
        <f t="shared" si="2"/>
        <v>-0.06081081081081072</v>
      </c>
      <c r="I117" s="185">
        <f>IF(Volume!D117=0,0,Volume!F117/Volume!D117)</f>
        <v>0</v>
      </c>
      <c r="J117" s="176">
        <v>0.025210084033613446</v>
      </c>
      <c r="K117" s="170">
        <f t="shared" si="3"/>
        <v>-1</v>
      </c>
      <c r="L117" s="60"/>
      <c r="M117" s="6"/>
      <c r="N117" s="59"/>
      <c r="O117" s="3"/>
      <c r="P117" s="3"/>
      <c r="Q117" s="3"/>
      <c r="R117" s="3"/>
      <c r="S117" s="3"/>
      <c r="T117" s="3"/>
      <c r="U117" s="61"/>
      <c r="V117" s="3"/>
      <c r="W117" s="3"/>
      <c r="X117" s="3"/>
      <c r="Y117" s="3"/>
      <c r="Z117" s="3"/>
      <c r="AA117" s="2"/>
      <c r="AB117" s="78"/>
      <c r="AC117" s="77"/>
    </row>
    <row r="118" spans="1:29" s="58" customFormat="1" ht="15">
      <c r="A118" s="177" t="s">
        <v>81</v>
      </c>
      <c r="B118" s="188">
        <f>'Open Int.'!E118</f>
        <v>4800</v>
      </c>
      <c r="C118" s="189">
        <f>'Open Int.'!F118</f>
        <v>1800</v>
      </c>
      <c r="D118" s="190">
        <f>'Open Int.'!H118</f>
        <v>0</v>
      </c>
      <c r="E118" s="329">
        <f>'Open Int.'!I118</f>
        <v>0</v>
      </c>
      <c r="F118" s="191">
        <f>IF('Open Int.'!E118=0,0,'Open Int.'!H118/'Open Int.'!E118)</f>
        <v>0</v>
      </c>
      <c r="G118" s="155">
        <v>0</v>
      </c>
      <c r="H118" s="170">
        <f t="shared" si="2"/>
        <v>0</v>
      </c>
      <c r="I118" s="185">
        <f>IF(Volume!D118=0,0,Volume!F118/Volume!D118)</f>
        <v>0</v>
      </c>
      <c r="J118" s="176">
        <v>0</v>
      </c>
      <c r="K118" s="170">
        <f t="shared" si="3"/>
        <v>0</v>
      </c>
      <c r="L118" s="60"/>
      <c r="M118" s="6"/>
      <c r="N118" s="59"/>
      <c r="O118" s="3"/>
      <c r="P118" s="3"/>
      <c r="Q118" s="3"/>
      <c r="R118" s="3"/>
      <c r="S118" s="3"/>
      <c r="T118" s="3"/>
      <c r="U118" s="61"/>
      <c r="V118" s="3"/>
      <c r="W118" s="3"/>
      <c r="X118" s="3"/>
      <c r="Y118" s="3"/>
      <c r="Z118" s="3"/>
      <c r="AA118" s="2"/>
      <c r="AB118" s="78"/>
      <c r="AC118" s="77"/>
    </row>
    <row r="119" spans="1:29" s="58" customFormat="1" ht="15">
      <c r="A119" s="177" t="s">
        <v>225</v>
      </c>
      <c r="B119" s="188">
        <f>'Open Int.'!E119</f>
        <v>324800</v>
      </c>
      <c r="C119" s="189">
        <f>'Open Int.'!F119</f>
        <v>47600</v>
      </c>
      <c r="D119" s="190">
        <f>'Open Int.'!H119</f>
        <v>25200</v>
      </c>
      <c r="E119" s="329">
        <f>'Open Int.'!I119</f>
        <v>1400</v>
      </c>
      <c r="F119" s="191">
        <f>IF('Open Int.'!E119=0,0,'Open Int.'!H119/'Open Int.'!E119)</f>
        <v>0.07758620689655173</v>
      </c>
      <c r="G119" s="155">
        <v>0.08585858585858586</v>
      </c>
      <c r="H119" s="170">
        <f t="shared" si="2"/>
        <v>-0.09634888438133869</v>
      </c>
      <c r="I119" s="185">
        <f>IF(Volume!D119=0,0,Volume!F119/Volume!D119)</f>
        <v>0.037037037037037035</v>
      </c>
      <c r="J119" s="176">
        <v>0.07894736842105263</v>
      </c>
      <c r="K119" s="170">
        <f t="shared" si="3"/>
        <v>-0.5308641975308642</v>
      </c>
      <c r="L119" s="60"/>
      <c r="M119" s="6"/>
      <c r="N119" s="59"/>
      <c r="O119" s="3"/>
      <c r="P119" s="3"/>
      <c r="Q119" s="3"/>
      <c r="R119" s="3"/>
      <c r="S119" s="3"/>
      <c r="T119" s="3"/>
      <c r="U119" s="61"/>
      <c r="V119" s="3"/>
      <c r="W119" s="3"/>
      <c r="X119" s="3"/>
      <c r="Y119" s="3"/>
      <c r="Z119" s="3"/>
      <c r="AA119" s="2"/>
      <c r="AB119" s="78"/>
      <c r="AC119" s="77"/>
    </row>
    <row r="120" spans="1:27" s="7" customFormat="1" ht="15">
      <c r="A120" s="177" t="s">
        <v>297</v>
      </c>
      <c r="B120" s="188">
        <f>'Open Int.'!E120</f>
        <v>50600</v>
      </c>
      <c r="C120" s="189">
        <f>'Open Int.'!F120</f>
        <v>4400</v>
      </c>
      <c r="D120" s="190">
        <f>'Open Int.'!H120</f>
        <v>3300</v>
      </c>
      <c r="E120" s="329">
        <f>'Open Int.'!I120</f>
        <v>0</v>
      </c>
      <c r="F120" s="191">
        <f>IF('Open Int.'!E120=0,0,'Open Int.'!H120/'Open Int.'!E120)</f>
        <v>0.06521739130434782</v>
      </c>
      <c r="G120" s="155">
        <v>0.07142857142857142</v>
      </c>
      <c r="H120" s="170">
        <f t="shared" si="2"/>
        <v>-0.0869565217391304</v>
      </c>
      <c r="I120" s="185">
        <f>IF(Volume!D120=0,0,Volume!F120/Volume!D120)</f>
        <v>0.125</v>
      </c>
      <c r="J120" s="176">
        <v>0.05</v>
      </c>
      <c r="K120" s="170">
        <f t="shared" si="3"/>
        <v>1.4999999999999998</v>
      </c>
      <c r="L120" s="60"/>
      <c r="M120" s="6"/>
      <c r="N120" s="59"/>
      <c r="O120" s="3"/>
      <c r="P120" s="3"/>
      <c r="Q120" s="3"/>
      <c r="R120" s="3"/>
      <c r="S120" s="3"/>
      <c r="T120" s="3"/>
      <c r="U120" s="61"/>
      <c r="V120" s="3"/>
      <c r="W120" s="3"/>
      <c r="X120" s="3"/>
      <c r="Y120" s="3"/>
      <c r="Z120" s="3"/>
      <c r="AA120" s="2"/>
    </row>
    <row r="121" spans="1:27" s="7" customFormat="1" ht="15">
      <c r="A121" s="177" t="s">
        <v>226</v>
      </c>
      <c r="B121" s="188">
        <f>'Open Int.'!E121</f>
        <v>10500</v>
      </c>
      <c r="C121" s="189">
        <f>'Open Int.'!F121</f>
        <v>3000</v>
      </c>
      <c r="D121" s="190">
        <f>'Open Int.'!H121</f>
        <v>0</v>
      </c>
      <c r="E121" s="329">
        <f>'Open Int.'!I121</f>
        <v>0</v>
      </c>
      <c r="F121" s="191">
        <f>IF('Open Int.'!E121=0,0,'Open Int.'!H121/'Open Int.'!E121)</f>
        <v>0</v>
      </c>
      <c r="G121" s="155">
        <v>0</v>
      </c>
      <c r="H121" s="170">
        <f t="shared" si="2"/>
        <v>0</v>
      </c>
      <c r="I121" s="185">
        <f>IF(Volume!D121=0,0,Volume!F121/Volume!D121)</f>
        <v>0</v>
      </c>
      <c r="J121" s="176">
        <v>0</v>
      </c>
      <c r="K121" s="170">
        <f t="shared" si="3"/>
        <v>0</v>
      </c>
      <c r="L121" s="60"/>
      <c r="M121" s="6"/>
      <c r="N121" s="59"/>
      <c r="O121" s="3"/>
      <c r="P121" s="3"/>
      <c r="Q121" s="3"/>
      <c r="R121" s="3"/>
      <c r="S121" s="3"/>
      <c r="T121" s="3"/>
      <c r="U121" s="61"/>
      <c r="V121" s="3"/>
      <c r="W121" s="3"/>
      <c r="X121" s="3"/>
      <c r="Y121" s="3"/>
      <c r="Z121" s="3"/>
      <c r="AA121" s="2"/>
    </row>
    <row r="122" spans="1:27" s="7" customFormat="1" ht="15">
      <c r="A122" s="177" t="s">
        <v>227</v>
      </c>
      <c r="B122" s="188">
        <f>'Open Int.'!E122</f>
        <v>327200</v>
      </c>
      <c r="C122" s="189">
        <f>'Open Int.'!F122</f>
        <v>6400</v>
      </c>
      <c r="D122" s="190">
        <f>'Open Int.'!H122</f>
        <v>24000</v>
      </c>
      <c r="E122" s="329">
        <f>'Open Int.'!I122</f>
        <v>4000</v>
      </c>
      <c r="F122" s="191">
        <f>IF('Open Int.'!E122=0,0,'Open Int.'!H122/'Open Int.'!E122)</f>
        <v>0.07334963325183375</v>
      </c>
      <c r="G122" s="155">
        <v>0.06234413965087282</v>
      </c>
      <c r="H122" s="170">
        <f t="shared" si="2"/>
        <v>0.17652811735941323</v>
      </c>
      <c r="I122" s="185">
        <f>IF(Volume!D122=0,0,Volume!F122/Volume!D122)</f>
        <v>0.05</v>
      </c>
      <c r="J122" s="176">
        <v>0.039603960396039604</v>
      </c>
      <c r="K122" s="170">
        <f t="shared" si="3"/>
        <v>0.26250000000000007</v>
      </c>
      <c r="L122" s="60"/>
      <c r="M122" s="6"/>
      <c r="N122" s="59"/>
      <c r="O122" s="3"/>
      <c r="P122" s="3"/>
      <c r="Q122" s="3"/>
      <c r="R122" s="3"/>
      <c r="S122" s="3"/>
      <c r="T122" s="3"/>
      <c r="U122" s="61"/>
      <c r="V122" s="3"/>
      <c r="W122" s="3"/>
      <c r="X122" s="3"/>
      <c r="Y122" s="3"/>
      <c r="Z122" s="3"/>
      <c r="AA122" s="2"/>
    </row>
    <row r="123" spans="1:27" s="7" customFormat="1" ht="15">
      <c r="A123" s="177" t="s">
        <v>234</v>
      </c>
      <c r="B123" s="188">
        <f>'Open Int.'!E123</f>
        <v>1499400</v>
      </c>
      <c r="C123" s="189">
        <f>'Open Int.'!F123</f>
        <v>138600</v>
      </c>
      <c r="D123" s="190">
        <f>'Open Int.'!H123</f>
        <v>220500</v>
      </c>
      <c r="E123" s="329">
        <f>'Open Int.'!I123</f>
        <v>2800</v>
      </c>
      <c r="F123" s="191">
        <f>IF('Open Int.'!E123=0,0,'Open Int.'!H123/'Open Int.'!E123)</f>
        <v>0.14705882352941177</v>
      </c>
      <c r="G123" s="155">
        <v>0.15997942386831276</v>
      </c>
      <c r="H123" s="170">
        <f t="shared" si="2"/>
        <v>-0.08076413845280879</v>
      </c>
      <c r="I123" s="185">
        <f>IF(Volume!D123=0,0,Volume!F123/Volume!D123)</f>
        <v>0.11328527291452112</v>
      </c>
      <c r="J123" s="176">
        <v>0.1382488479262673</v>
      </c>
      <c r="K123" s="170">
        <f t="shared" si="3"/>
        <v>-0.18056985925163066</v>
      </c>
      <c r="L123" s="60"/>
      <c r="M123" s="6"/>
      <c r="N123" s="59"/>
      <c r="O123" s="3"/>
      <c r="P123" s="3"/>
      <c r="Q123" s="3"/>
      <c r="R123" s="3"/>
      <c r="S123" s="3"/>
      <c r="T123" s="3"/>
      <c r="U123" s="61"/>
      <c r="V123" s="3"/>
      <c r="W123" s="3"/>
      <c r="X123" s="3"/>
      <c r="Y123" s="3"/>
      <c r="Z123" s="3"/>
      <c r="AA123" s="2"/>
    </row>
    <row r="124" spans="1:27" s="7" customFormat="1" ht="15">
      <c r="A124" s="177" t="s">
        <v>98</v>
      </c>
      <c r="B124" s="188">
        <f>'Open Int.'!E124</f>
        <v>76450</v>
      </c>
      <c r="C124" s="189">
        <f>'Open Int.'!F124</f>
        <v>3850</v>
      </c>
      <c r="D124" s="190">
        <f>'Open Int.'!H124</f>
        <v>7700</v>
      </c>
      <c r="E124" s="329">
        <f>'Open Int.'!I124</f>
        <v>0</v>
      </c>
      <c r="F124" s="191">
        <f>IF('Open Int.'!E124=0,0,'Open Int.'!H124/'Open Int.'!E124)</f>
        <v>0.10071942446043165</v>
      </c>
      <c r="G124" s="155">
        <v>0.10606060606060606</v>
      </c>
      <c r="H124" s="170">
        <f t="shared" si="2"/>
        <v>-0.05035971223021587</v>
      </c>
      <c r="I124" s="185">
        <f>IF(Volume!D124=0,0,Volume!F124/Volume!D124)</f>
        <v>0</v>
      </c>
      <c r="J124" s="176">
        <v>0</v>
      </c>
      <c r="K124" s="170">
        <f t="shared" si="3"/>
        <v>0</v>
      </c>
      <c r="L124" s="60"/>
      <c r="M124" s="6"/>
      <c r="N124" s="59"/>
      <c r="O124" s="3"/>
      <c r="P124" s="3"/>
      <c r="Q124" s="3"/>
      <c r="R124" s="3"/>
      <c r="S124" s="3"/>
      <c r="T124" s="3"/>
      <c r="U124" s="61"/>
      <c r="V124" s="3"/>
      <c r="W124" s="3"/>
      <c r="X124" s="3"/>
      <c r="Y124" s="3"/>
      <c r="Z124" s="3"/>
      <c r="AA124" s="2"/>
    </row>
    <row r="125" spans="1:27" s="7" customFormat="1" ht="15">
      <c r="A125" s="177" t="s">
        <v>149</v>
      </c>
      <c r="B125" s="188">
        <f>'Open Int.'!E125</f>
        <v>117150</v>
      </c>
      <c r="C125" s="189">
        <f>'Open Int.'!F125</f>
        <v>41250</v>
      </c>
      <c r="D125" s="190">
        <f>'Open Int.'!H125</f>
        <v>46200</v>
      </c>
      <c r="E125" s="329">
        <f>'Open Int.'!I125</f>
        <v>26950</v>
      </c>
      <c r="F125" s="191">
        <f>IF('Open Int.'!E125=0,0,'Open Int.'!H125/'Open Int.'!E125)</f>
        <v>0.39436619718309857</v>
      </c>
      <c r="G125" s="155">
        <v>0.2536231884057971</v>
      </c>
      <c r="H125" s="170">
        <f t="shared" si="2"/>
        <v>0.5549295774647885</v>
      </c>
      <c r="I125" s="185">
        <f>IF(Volume!D125=0,0,Volume!F125/Volume!D125)</f>
        <v>0.2658959537572254</v>
      </c>
      <c r="J125" s="176">
        <v>0.125</v>
      </c>
      <c r="K125" s="170">
        <f t="shared" si="3"/>
        <v>1.1271676300578033</v>
      </c>
      <c r="L125" s="60"/>
      <c r="M125" s="6"/>
      <c r="N125" s="59"/>
      <c r="O125" s="3"/>
      <c r="P125" s="3"/>
      <c r="Q125" s="3"/>
      <c r="R125" s="3"/>
      <c r="S125" s="3"/>
      <c r="T125" s="3"/>
      <c r="U125" s="61"/>
      <c r="V125" s="3"/>
      <c r="W125" s="3"/>
      <c r="X125" s="3"/>
      <c r="Y125" s="3"/>
      <c r="Z125" s="3"/>
      <c r="AA125" s="2"/>
    </row>
    <row r="126" spans="1:29" s="58" customFormat="1" ht="15">
      <c r="A126" s="177" t="s">
        <v>203</v>
      </c>
      <c r="B126" s="188">
        <f>'Open Int.'!E126</f>
        <v>2458050</v>
      </c>
      <c r="C126" s="189">
        <f>'Open Int.'!F126</f>
        <v>121650</v>
      </c>
      <c r="D126" s="190">
        <f>'Open Int.'!H126</f>
        <v>680850</v>
      </c>
      <c r="E126" s="329">
        <f>'Open Int.'!I126</f>
        <v>80700</v>
      </c>
      <c r="F126" s="191">
        <f>IF('Open Int.'!E126=0,0,'Open Int.'!H126/'Open Int.'!E126)</f>
        <v>0.2769878562274974</v>
      </c>
      <c r="G126" s="155">
        <v>0.25686954288649205</v>
      </c>
      <c r="H126" s="170">
        <f t="shared" si="2"/>
        <v>0.07832113186690803</v>
      </c>
      <c r="I126" s="185">
        <f>IF(Volume!D126=0,0,Volume!F126/Volume!D126)</f>
        <v>0.44563106796116503</v>
      </c>
      <c r="J126" s="176">
        <v>0.3892679900744417</v>
      </c>
      <c r="K126" s="170">
        <f t="shared" si="3"/>
        <v>0.1447924805631841</v>
      </c>
      <c r="L126" s="60"/>
      <c r="M126" s="6"/>
      <c r="N126" s="59"/>
      <c r="O126" s="3"/>
      <c r="P126" s="3"/>
      <c r="Q126" s="3"/>
      <c r="R126" s="3"/>
      <c r="S126" s="3"/>
      <c r="T126" s="3"/>
      <c r="U126" s="61"/>
      <c r="V126" s="3"/>
      <c r="W126" s="3"/>
      <c r="X126" s="3"/>
      <c r="Y126" s="3"/>
      <c r="Z126" s="3"/>
      <c r="AA126" s="2"/>
      <c r="AB126" s="78"/>
      <c r="AC126" s="77"/>
    </row>
    <row r="127" spans="1:27" s="7" customFormat="1" ht="15">
      <c r="A127" s="177" t="s">
        <v>298</v>
      </c>
      <c r="B127" s="188">
        <f>'Open Int.'!E127</f>
        <v>1000</v>
      </c>
      <c r="C127" s="189">
        <f>'Open Int.'!F127</f>
        <v>0</v>
      </c>
      <c r="D127" s="190">
        <f>'Open Int.'!H127</f>
        <v>1000</v>
      </c>
      <c r="E127" s="329">
        <f>'Open Int.'!I127</f>
        <v>0</v>
      </c>
      <c r="F127" s="191">
        <f>IF('Open Int.'!E127=0,0,'Open Int.'!H127/'Open Int.'!E127)</f>
        <v>1</v>
      </c>
      <c r="G127" s="155">
        <v>1</v>
      </c>
      <c r="H127" s="170">
        <f t="shared" si="2"/>
        <v>0</v>
      </c>
      <c r="I127" s="185">
        <f>IF(Volume!D127=0,0,Volume!F127/Volume!D127)</f>
        <v>0</v>
      </c>
      <c r="J127" s="176">
        <v>0</v>
      </c>
      <c r="K127" s="170">
        <f t="shared" si="3"/>
        <v>0</v>
      </c>
      <c r="L127" s="60"/>
      <c r="M127" s="6"/>
      <c r="N127" s="59"/>
      <c r="O127" s="3"/>
      <c r="P127" s="3"/>
      <c r="Q127" s="3"/>
      <c r="R127" s="3"/>
      <c r="S127" s="3"/>
      <c r="T127" s="3"/>
      <c r="U127" s="61"/>
      <c r="V127" s="3"/>
      <c r="W127" s="3"/>
      <c r="X127" s="3"/>
      <c r="Y127" s="3"/>
      <c r="Z127" s="3"/>
      <c r="AA127" s="2"/>
    </row>
    <row r="128" spans="1:29" s="58" customFormat="1" ht="15">
      <c r="A128" s="177" t="s">
        <v>216</v>
      </c>
      <c r="B128" s="188">
        <f>'Open Int.'!E128</f>
        <v>8056750</v>
      </c>
      <c r="C128" s="189">
        <f>'Open Int.'!F128</f>
        <v>328300</v>
      </c>
      <c r="D128" s="190">
        <f>'Open Int.'!H128</f>
        <v>1728600</v>
      </c>
      <c r="E128" s="329">
        <f>'Open Int.'!I128</f>
        <v>67000</v>
      </c>
      <c r="F128" s="191">
        <f>IF('Open Int.'!E128=0,0,'Open Int.'!H128/'Open Int.'!E128)</f>
        <v>0.21455301455301456</v>
      </c>
      <c r="G128" s="155">
        <v>0.21499783268313827</v>
      </c>
      <c r="H128" s="170">
        <f t="shared" si="2"/>
        <v>-0.0020689423915229497</v>
      </c>
      <c r="I128" s="185">
        <f>IF(Volume!D128=0,0,Volume!F128/Volume!D128)</f>
        <v>0.25866666666666666</v>
      </c>
      <c r="J128" s="176">
        <v>0.26587301587301587</v>
      </c>
      <c r="K128" s="170">
        <f t="shared" si="3"/>
        <v>-0.027104477611940337</v>
      </c>
      <c r="L128" s="60"/>
      <c r="M128" s="6"/>
      <c r="N128" s="59"/>
      <c r="O128" s="3"/>
      <c r="P128" s="3"/>
      <c r="Q128" s="3"/>
      <c r="R128" s="3"/>
      <c r="S128" s="3"/>
      <c r="T128" s="3"/>
      <c r="U128" s="61"/>
      <c r="V128" s="3"/>
      <c r="W128" s="3"/>
      <c r="X128" s="3"/>
      <c r="Y128" s="3"/>
      <c r="Z128" s="3"/>
      <c r="AA128" s="2"/>
      <c r="AB128" s="78"/>
      <c r="AC128" s="77"/>
    </row>
    <row r="129" spans="1:29" s="58" customFormat="1" ht="15">
      <c r="A129" s="177" t="s">
        <v>235</v>
      </c>
      <c r="B129" s="188">
        <f>'Open Int.'!E129</f>
        <v>3874500</v>
      </c>
      <c r="C129" s="189">
        <f>'Open Int.'!F129</f>
        <v>831600</v>
      </c>
      <c r="D129" s="190">
        <f>'Open Int.'!H129</f>
        <v>2043900</v>
      </c>
      <c r="E129" s="329">
        <f>'Open Int.'!I129</f>
        <v>459000</v>
      </c>
      <c r="F129" s="191">
        <f>IF('Open Int.'!E129=0,0,'Open Int.'!H129/'Open Int.'!E129)</f>
        <v>0.5275261324041812</v>
      </c>
      <c r="G129" s="155">
        <v>0.520851818988465</v>
      </c>
      <c r="H129" s="170">
        <f t="shared" si="2"/>
        <v>0.012814226949765225</v>
      </c>
      <c r="I129" s="185">
        <f>IF(Volume!D129=0,0,Volume!F129/Volume!D129)</f>
        <v>0.21749271137026238</v>
      </c>
      <c r="J129" s="176">
        <v>0.4464751958224543</v>
      </c>
      <c r="K129" s="170">
        <f t="shared" si="3"/>
        <v>-0.5128672020186521</v>
      </c>
      <c r="L129" s="60"/>
      <c r="M129" s="6"/>
      <c r="N129" s="59"/>
      <c r="O129" s="3"/>
      <c r="P129" s="3"/>
      <c r="Q129" s="3"/>
      <c r="R129" s="3"/>
      <c r="S129" s="3"/>
      <c r="T129" s="3"/>
      <c r="U129" s="61"/>
      <c r="V129" s="3"/>
      <c r="W129" s="3"/>
      <c r="X129" s="3"/>
      <c r="Y129" s="3"/>
      <c r="Z129" s="3"/>
      <c r="AA129" s="2"/>
      <c r="AB129" s="78"/>
      <c r="AC129" s="77"/>
    </row>
    <row r="130" spans="1:29" s="58" customFormat="1" ht="15">
      <c r="A130" s="177" t="s">
        <v>204</v>
      </c>
      <c r="B130" s="188">
        <f>'Open Int.'!E130</f>
        <v>576600</v>
      </c>
      <c r="C130" s="189">
        <f>'Open Int.'!F130</f>
        <v>64800</v>
      </c>
      <c r="D130" s="190">
        <f>'Open Int.'!H130</f>
        <v>131400</v>
      </c>
      <c r="E130" s="329">
        <f>'Open Int.'!I130</f>
        <v>9600</v>
      </c>
      <c r="F130" s="191">
        <f>IF('Open Int.'!E130=0,0,'Open Int.'!H130/'Open Int.'!E130)</f>
        <v>0.2278876170655567</v>
      </c>
      <c r="G130" s="155">
        <v>0.23798358733880423</v>
      </c>
      <c r="H130" s="170">
        <f t="shared" si="2"/>
        <v>-0.0424229686851238</v>
      </c>
      <c r="I130" s="185">
        <f>IF(Volume!D130=0,0,Volume!F130/Volume!D130)</f>
        <v>0.1464088397790055</v>
      </c>
      <c r="J130" s="176">
        <v>0.1054421768707483</v>
      </c>
      <c r="K130" s="170">
        <f t="shared" si="3"/>
        <v>0.3885225450008909</v>
      </c>
      <c r="L130" s="60"/>
      <c r="M130" s="6"/>
      <c r="N130" s="59"/>
      <c r="O130" s="3"/>
      <c r="P130" s="3"/>
      <c r="Q130" s="3"/>
      <c r="R130" s="3"/>
      <c r="S130" s="3"/>
      <c r="T130" s="3"/>
      <c r="U130" s="61"/>
      <c r="V130" s="3"/>
      <c r="W130" s="3"/>
      <c r="X130" s="3"/>
      <c r="Y130" s="3"/>
      <c r="Z130" s="3"/>
      <c r="AA130" s="2"/>
      <c r="AB130" s="78"/>
      <c r="AC130" s="77"/>
    </row>
    <row r="131" spans="1:27" s="7" customFormat="1" ht="15">
      <c r="A131" s="177" t="s">
        <v>205</v>
      </c>
      <c r="B131" s="188">
        <f>'Open Int.'!E131</f>
        <v>424750</v>
      </c>
      <c r="C131" s="189">
        <f>'Open Int.'!F131</f>
        <v>106000</v>
      </c>
      <c r="D131" s="190">
        <f>'Open Int.'!H131</f>
        <v>58500</v>
      </c>
      <c r="E131" s="329">
        <f>'Open Int.'!I131</f>
        <v>-250</v>
      </c>
      <c r="F131" s="191">
        <f>IF('Open Int.'!E131=0,0,'Open Int.'!H131/'Open Int.'!E131)</f>
        <v>0.13772807533843437</v>
      </c>
      <c r="G131" s="155">
        <v>0.1843137254901961</v>
      </c>
      <c r="H131" s="170">
        <f aca="true" t="shared" si="4" ref="H131:H161">IF(G131=0,0,(F131-G131)/G131)</f>
        <v>-0.25275193167445187</v>
      </c>
      <c r="I131" s="185">
        <f>IF(Volume!D131=0,0,Volume!F131/Volume!D131)</f>
        <v>0.13824057450628366</v>
      </c>
      <c r="J131" s="176">
        <v>0.1903409090909091</v>
      </c>
      <c r="K131" s="170">
        <f t="shared" si="3"/>
        <v>-0.2737211608028082</v>
      </c>
      <c r="L131" s="60"/>
      <c r="M131" s="6"/>
      <c r="N131" s="59"/>
      <c r="O131" s="3"/>
      <c r="P131" s="3"/>
      <c r="Q131" s="3"/>
      <c r="R131" s="3"/>
      <c r="S131" s="3"/>
      <c r="T131" s="3"/>
      <c r="U131" s="61"/>
      <c r="V131" s="3"/>
      <c r="W131" s="3"/>
      <c r="X131" s="3"/>
      <c r="Y131" s="3"/>
      <c r="Z131" s="3"/>
      <c r="AA131" s="2"/>
    </row>
    <row r="132" spans="1:27" s="7" customFormat="1" ht="15">
      <c r="A132" s="177" t="s">
        <v>37</v>
      </c>
      <c r="B132" s="188">
        <f>'Open Int.'!E132</f>
        <v>108800</v>
      </c>
      <c r="C132" s="189">
        <f>'Open Int.'!F132</f>
        <v>11200</v>
      </c>
      <c r="D132" s="190">
        <f>'Open Int.'!H132</f>
        <v>14400</v>
      </c>
      <c r="E132" s="329">
        <f>'Open Int.'!I132</f>
        <v>3200</v>
      </c>
      <c r="F132" s="191">
        <f>IF('Open Int.'!E132=0,0,'Open Int.'!H132/'Open Int.'!E132)</f>
        <v>0.1323529411764706</v>
      </c>
      <c r="G132" s="155">
        <v>0.11475409836065574</v>
      </c>
      <c r="H132" s="170">
        <f t="shared" si="4"/>
        <v>0.1533613445378151</v>
      </c>
      <c r="I132" s="185">
        <f>IF(Volume!D132=0,0,Volume!F132/Volume!D132)</f>
        <v>0.07142857142857142</v>
      </c>
      <c r="J132" s="176">
        <v>0.2222222222222222</v>
      </c>
      <c r="K132" s="170">
        <f t="shared" si="3"/>
        <v>-0.6785714285714286</v>
      </c>
      <c r="L132" s="60"/>
      <c r="M132" s="6"/>
      <c r="N132" s="59"/>
      <c r="O132" s="3"/>
      <c r="P132" s="3"/>
      <c r="Q132" s="3"/>
      <c r="R132" s="3"/>
      <c r="S132" s="3"/>
      <c r="T132" s="3"/>
      <c r="U132" s="61"/>
      <c r="V132" s="3"/>
      <c r="W132" s="3"/>
      <c r="X132" s="3"/>
      <c r="Y132" s="3"/>
      <c r="Z132" s="3"/>
      <c r="AA132" s="2"/>
    </row>
    <row r="133" spans="1:29" s="58" customFormat="1" ht="15">
      <c r="A133" s="177" t="s">
        <v>299</v>
      </c>
      <c r="B133" s="188">
        <f>'Open Int.'!E133</f>
        <v>82650</v>
      </c>
      <c r="C133" s="189">
        <f>'Open Int.'!F133</f>
        <v>7200</v>
      </c>
      <c r="D133" s="190">
        <f>'Open Int.'!H133</f>
        <v>3150</v>
      </c>
      <c r="E133" s="329">
        <f>'Open Int.'!I133</f>
        <v>0</v>
      </c>
      <c r="F133" s="191">
        <f>IF('Open Int.'!E133=0,0,'Open Int.'!H133/'Open Int.'!E133)</f>
        <v>0.038112522686025406</v>
      </c>
      <c r="G133" s="155">
        <v>0.041749502982107355</v>
      </c>
      <c r="H133" s="170">
        <f t="shared" si="4"/>
        <v>-0.0871143375680581</v>
      </c>
      <c r="I133" s="185">
        <f>IF(Volume!D133=0,0,Volume!F133/Volume!D133)</f>
        <v>0</v>
      </c>
      <c r="J133" s="176">
        <v>0.07017543859649122</v>
      </c>
      <c r="K133" s="170">
        <f aca="true" t="shared" si="5" ref="K133:K161">IF(J133=0,0,(I133-J133)/J133)</f>
        <v>-1</v>
      </c>
      <c r="L133" s="60"/>
      <c r="M133" s="6"/>
      <c r="N133" s="59"/>
      <c r="O133" s="3"/>
      <c r="P133" s="3"/>
      <c r="Q133" s="3"/>
      <c r="R133" s="3"/>
      <c r="S133" s="3"/>
      <c r="T133" s="3"/>
      <c r="U133" s="61"/>
      <c r="V133" s="3"/>
      <c r="W133" s="3"/>
      <c r="X133" s="3"/>
      <c r="Y133" s="3"/>
      <c r="Z133" s="3"/>
      <c r="AA133" s="2"/>
      <c r="AB133" s="78"/>
      <c r="AC133" s="77"/>
    </row>
    <row r="134" spans="1:27" s="7" customFormat="1" ht="15">
      <c r="A134" s="177" t="s">
        <v>228</v>
      </c>
      <c r="B134" s="188">
        <f>'Open Int.'!E134</f>
        <v>16732</v>
      </c>
      <c r="C134" s="189">
        <f>'Open Int.'!F134</f>
        <v>2068</v>
      </c>
      <c r="D134" s="190">
        <f>'Open Int.'!H134</f>
        <v>1880</v>
      </c>
      <c r="E134" s="329">
        <f>'Open Int.'!I134</f>
        <v>940</v>
      </c>
      <c r="F134" s="191">
        <f>IF('Open Int.'!E134=0,0,'Open Int.'!H134/'Open Int.'!E134)</f>
        <v>0.11235955056179775</v>
      </c>
      <c r="G134" s="155">
        <v>0.0641025641025641</v>
      </c>
      <c r="H134" s="170">
        <f t="shared" si="4"/>
        <v>0.752808988764045</v>
      </c>
      <c r="I134" s="185">
        <f>IF(Volume!D134=0,0,Volume!F134/Volume!D134)</f>
        <v>0.16666666666666666</v>
      </c>
      <c r="J134" s="176">
        <v>0.4166666666666667</v>
      </c>
      <c r="K134" s="170">
        <f t="shared" si="5"/>
        <v>-0.6</v>
      </c>
      <c r="L134" s="60"/>
      <c r="M134" s="6"/>
      <c r="N134" s="59"/>
      <c r="O134" s="3"/>
      <c r="P134" s="3"/>
      <c r="Q134" s="3"/>
      <c r="R134" s="3"/>
      <c r="S134" s="3"/>
      <c r="T134" s="3"/>
      <c r="U134" s="61"/>
      <c r="V134" s="3"/>
      <c r="W134" s="3"/>
      <c r="X134" s="3"/>
      <c r="Y134" s="3"/>
      <c r="Z134" s="3"/>
      <c r="AA134" s="2"/>
    </row>
    <row r="135" spans="1:29" s="58" customFormat="1" ht="15">
      <c r="A135" s="177" t="s">
        <v>276</v>
      </c>
      <c r="B135" s="188">
        <f>'Open Int.'!E135</f>
        <v>3150</v>
      </c>
      <c r="C135" s="189">
        <f>'Open Int.'!F135</f>
        <v>-350</v>
      </c>
      <c r="D135" s="190">
        <f>'Open Int.'!H135</f>
        <v>350</v>
      </c>
      <c r="E135" s="329">
        <f>'Open Int.'!I135</f>
        <v>0</v>
      </c>
      <c r="F135" s="191">
        <f>IF('Open Int.'!E135=0,0,'Open Int.'!H135/'Open Int.'!E135)</f>
        <v>0.1111111111111111</v>
      </c>
      <c r="G135" s="155">
        <v>0.1</v>
      </c>
      <c r="H135" s="170">
        <f t="shared" si="4"/>
        <v>0.111111111111111</v>
      </c>
      <c r="I135" s="185">
        <f>IF(Volume!D135=0,0,Volume!F135/Volume!D135)</f>
        <v>0</v>
      </c>
      <c r="J135" s="176">
        <v>0</v>
      </c>
      <c r="K135" s="170">
        <f t="shared" si="5"/>
        <v>0</v>
      </c>
      <c r="L135" s="60"/>
      <c r="M135" s="6"/>
      <c r="N135" s="59"/>
      <c r="O135" s="3"/>
      <c r="P135" s="3"/>
      <c r="Q135" s="3"/>
      <c r="R135" s="3"/>
      <c r="S135" s="3"/>
      <c r="T135" s="3"/>
      <c r="U135" s="61"/>
      <c r="V135" s="3"/>
      <c r="W135" s="3"/>
      <c r="X135" s="3"/>
      <c r="Y135" s="3"/>
      <c r="Z135" s="3"/>
      <c r="AA135" s="2"/>
      <c r="AB135" s="78"/>
      <c r="AC135" s="77"/>
    </row>
    <row r="136" spans="1:27" s="7" customFormat="1" ht="15">
      <c r="A136" s="177" t="s">
        <v>180</v>
      </c>
      <c r="B136" s="188">
        <f>'Open Int.'!E136</f>
        <v>304500</v>
      </c>
      <c r="C136" s="189">
        <f>'Open Int.'!F136</f>
        <v>30000</v>
      </c>
      <c r="D136" s="190">
        <f>'Open Int.'!H136</f>
        <v>57000</v>
      </c>
      <c r="E136" s="329">
        <f>'Open Int.'!I136</f>
        <v>9000</v>
      </c>
      <c r="F136" s="191">
        <f>IF('Open Int.'!E136=0,0,'Open Int.'!H136/'Open Int.'!E136)</f>
        <v>0.18719211822660098</v>
      </c>
      <c r="G136" s="155">
        <v>0.17486338797814208</v>
      </c>
      <c r="H136" s="170">
        <f t="shared" si="4"/>
        <v>0.07050492610837435</v>
      </c>
      <c r="I136" s="185">
        <f>IF(Volume!D136=0,0,Volume!F136/Volume!D136)</f>
        <v>0.12727272727272726</v>
      </c>
      <c r="J136" s="176">
        <v>0.04054054054054054</v>
      </c>
      <c r="K136" s="170">
        <f t="shared" si="5"/>
        <v>2.1393939393939387</v>
      </c>
      <c r="L136" s="60"/>
      <c r="M136" s="6"/>
      <c r="N136" s="59"/>
      <c r="O136" s="3"/>
      <c r="P136" s="3"/>
      <c r="Q136" s="3"/>
      <c r="R136" s="3"/>
      <c r="S136" s="3"/>
      <c r="T136" s="3"/>
      <c r="U136" s="61"/>
      <c r="V136" s="3"/>
      <c r="W136" s="3"/>
      <c r="X136" s="3"/>
      <c r="Y136" s="3"/>
      <c r="Z136" s="3"/>
      <c r="AA136" s="2"/>
    </row>
    <row r="137" spans="1:27" s="7" customFormat="1" ht="15">
      <c r="A137" s="177" t="s">
        <v>181</v>
      </c>
      <c r="B137" s="188">
        <f>'Open Int.'!E137</f>
        <v>0</v>
      </c>
      <c r="C137" s="189">
        <f>'Open Int.'!F137</f>
        <v>0</v>
      </c>
      <c r="D137" s="190">
        <f>'Open Int.'!H137</f>
        <v>0</v>
      </c>
      <c r="E137" s="329">
        <f>'Open Int.'!I137</f>
        <v>0</v>
      </c>
      <c r="F137" s="191">
        <f>IF('Open Int.'!E137=0,0,'Open Int.'!H137/'Open Int.'!E137)</f>
        <v>0</v>
      </c>
      <c r="G137" s="155">
        <v>0</v>
      </c>
      <c r="H137" s="170">
        <f t="shared" si="4"/>
        <v>0</v>
      </c>
      <c r="I137" s="185">
        <f>IF(Volume!D137=0,0,Volume!F137/Volume!D137)</f>
        <v>0</v>
      </c>
      <c r="J137" s="176">
        <v>0</v>
      </c>
      <c r="K137" s="170">
        <f t="shared" si="5"/>
        <v>0</v>
      </c>
      <c r="L137" s="60"/>
      <c r="M137" s="6"/>
      <c r="N137" s="59"/>
      <c r="O137" s="3"/>
      <c r="P137" s="3"/>
      <c r="Q137" s="3"/>
      <c r="R137" s="3"/>
      <c r="S137" s="3"/>
      <c r="T137" s="3"/>
      <c r="U137" s="61"/>
      <c r="V137" s="3"/>
      <c r="W137" s="3"/>
      <c r="X137" s="3"/>
      <c r="Y137" s="3"/>
      <c r="Z137" s="3"/>
      <c r="AA137" s="2"/>
    </row>
    <row r="138" spans="1:27" s="7" customFormat="1" ht="15">
      <c r="A138" s="177" t="s">
        <v>150</v>
      </c>
      <c r="B138" s="188">
        <f>'Open Int.'!E138</f>
        <v>45114</v>
      </c>
      <c r="C138" s="189">
        <f>'Open Int.'!F138</f>
        <v>6132</v>
      </c>
      <c r="D138" s="190">
        <f>'Open Int.'!H138</f>
        <v>4380</v>
      </c>
      <c r="E138" s="329">
        <f>'Open Int.'!I138</f>
        <v>438</v>
      </c>
      <c r="F138" s="191">
        <f>IF('Open Int.'!E138=0,0,'Open Int.'!H138/'Open Int.'!E138)</f>
        <v>0.0970873786407767</v>
      </c>
      <c r="G138" s="155">
        <v>0.10112359550561797</v>
      </c>
      <c r="H138" s="170">
        <f t="shared" si="4"/>
        <v>-0.03991370010787485</v>
      </c>
      <c r="I138" s="185">
        <f>IF(Volume!D138=0,0,Volume!F138/Volume!D138)</f>
        <v>0.03571428571428571</v>
      </c>
      <c r="J138" s="176">
        <v>0.125</v>
      </c>
      <c r="K138" s="170">
        <f t="shared" si="5"/>
        <v>-0.7142857142857143</v>
      </c>
      <c r="L138" s="60"/>
      <c r="M138" s="6"/>
      <c r="N138" s="59"/>
      <c r="O138" s="3"/>
      <c r="P138" s="3"/>
      <c r="Q138" s="3"/>
      <c r="R138" s="3"/>
      <c r="S138" s="3"/>
      <c r="T138" s="3"/>
      <c r="U138" s="61"/>
      <c r="V138" s="3"/>
      <c r="W138" s="3"/>
      <c r="X138" s="3"/>
      <c r="Y138" s="3"/>
      <c r="Z138" s="3"/>
      <c r="AA138" s="2"/>
    </row>
    <row r="139" spans="1:27" s="7" customFormat="1" ht="15">
      <c r="A139" s="177" t="s">
        <v>151</v>
      </c>
      <c r="B139" s="188">
        <f>'Open Int.'!E139</f>
        <v>0</v>
      </c>
      <c r="C139" s="189">
        <f>'Open Int.'!F139</f>
        <v>0</v>
      </c>
      <c r="D139" s="190">
        <f>'Open Int.'!H139</f>
        <v>0</v>
      </c>
      <c r="E139" s="329">
        <f>'Open Int.'!I139</f>
        <v>0</v>
      </c>
      <c r="F139" s="191">
        <f>IF('Open Int.'!E139=0,0,'Open Int.'!H139/'Open Int.'!E139)</f>
        <v>0</v>
      </c>
      <c r="G139" s="155">
        <v>0</v>
      </c>
      <c r="H139" s="170">
        <f t="shared" si="4"/>
        <v>0</v>
      </c>
      <c r="I139" s="185">
        <f>IF(Volume!D139=0,0,Volume!F139/Volume!D139)</f>
        <v>0</v>
      </c>
      <c r="J139" s="176">
        <v>0</v>
      </c>
      <c r="K139" s="170">
        <f t="shared" si="5"/>
        <v>0</v>
      </c>
      <c r="L139" s="60"/>
      <c r="M139" s="6"/>
      <c r="N139" s="59"/>
      <c r="O139" s="3"/>
      <c r="P139" s="3"/>
      <c r="Q139" s="3"/>
      <c r="R139" s="3"/>
      <c r="S139" s="3"/>
      <c r="T139" s="3"/>
      <c r="U139" s="61"/>
      <c r="V139" s="3"/>
      <c r="W139" s="3"/>
      <c r="X139" s="3"/>
      <c r="Y139" s="3"/>
      <c r="Z139" s="3"/>
      <c r="AA139" s="2"/>
    </row>
    <row r="140" spans="1:27" s="7" customFormat="1" ht="15">
      <c r="A140" s="177" t="s">
        <v>214</v>
      </c>
      <c r="B140" s="188">
        <f>'Open Int.'!E140</f>
        <v>0</v>
      </c>
      <c r="C140" s="189">
        <f>'Open Int.'!F140</f>
        <v>0</v>
      </c>
      <c r="D140" s="190">
        <f>'Open Int.'!H140</f>
        <v>0</v>
      </c>
      <c r="E140" s="329">
        <f>'Open Int.'!I140</f>
        <v>0</v>
      </c>
      <c r="F140" s="191">
        <f>IF('Open Int.'!E140=0,0,'Open Int.'!H140/'Open Int.'!E140)</f>
        <v>0</v>
      </c>
      <c r="G140" s="155">
        <v>0</v>
      </c>
      <c r="H140" s="170">
        <f t="shared" si="4"/>
        <v>0</v>
      </c>
      <c r="I140" s="185">
        <f>IF(Volume!D140=0,0,Volume!F140/Volume!D140)</f>
        <v>0</v>
      </c>
      <c r="J140" s="176">
        <v>0</v>
      </c>
      <c r="K140" s="170">
        <f t="shared" si="5"/>
        <v>0</v>
      </c>
      <c r="L140" s="60"/>
      <c r="M140" s="6"/>
      <c r="N140" s="59"/>
      <c r="O140" s="3"/>
      <c r="P140" s="3"/>
      <c r="Q140" s="3"/>
      <c r="R140" s="3"/>
      <c r="S140" s="3"/>
      <c r="T140" s="3"/>
      <c r="U140" s="61"/>
      <c r="V140" s="3"/>
      <c r="W140" s="3"/>
      <c r="X140" s="3"/>
      <c r="Y140" s="3"/>
      <c r="Z140" s="3"/>
      <c r="AA140" s="2"/>
    </row>
    <row r="141" spans="1:29" s="58" customFormat="1" ht="15">
      <c r="A141" s="177" t="s">
        <v>229</v>
      </c>
      <c r="B141" s="188">
        <f>'Open Int.'!E141</f>
        <v>1800</v>
      </c>
      <c r="C141" s="189">
        <f>'Open Int.'!F141</f>
        <v>0</v>
      </c>
      <c r="D141" s="190">
        <f>'Open Int.'!H141</f>
        <v>0</v>
      </c>
      <c r="E141" s="329">
        <f>'Open Int.'!I141</f>
        <v>0</v>
      </c>
      <c r="F141" s="191">
        <f>IF('Open Int.'!E141=0,0,'Open Int.'!H141/'Open Int.'!E141)</f>
        <v>0</v>
      </c>
      <c r="G141" s="155">
        <v>0</v>
      </c>
      <c r="H141" s="170">
        <f t="shared" si="4"/>
        <v>0</v>
      </c>
      <c r="I141" s="185">
        <f>IF(Volume!D141=0,0,Volume!F141/Volume!D141)</f>
        <v>0</v>
      </c>
      <c r="J141" s="176">
        <v>0</v>
      </c>
      <c r="K141" s="170">
        <f t="shared" si="5"/>
        <v>0</v>
      </c>
      <c r="L141" s="60"/>
      <c r="M141" s="6"/>
      <c r="N141" s="59"/>
      <c r="O141" s="3"/>
      <c r="P141" s="3"/>
      <c r="Q141" s="3"/>
      <c r="R141" s="3"/>
      <c r="S141" s="3"/>
      <c r="T141" s="3"/>
      <c r="U141" s="61"/>
      <c r="V141" s="3"/>
      <c r="W141" s="3"/>
      <c r="X141" s="3"/>
      <c r="Y141" s="3"/>
      <c r="Z141" s="3"/>
      <c r="AA141" s="2"/>
      <c r="AB141" s="78"/>
      <c r="AC141" s="77"/>
    </row>
    <row r="142" spans="1:27" s="7" customFormat="1" ht="15">
      <c r="A142" s="177" t="s">
        <v>91</v>
      </c>
      <c r="B142" s="188">
        <f>'Open Int.'!E142</f>
        <v>649800</v>
      </c>
      <c r="C142" s="189">
        <f>'Open Int.'!F142</f>
        <v>178600</v>
      </c>
      <c r="D142" s="190">
        <f>'Open Int.'!H142</f>
        <v>83600</v>
      </c>
      <c r="E142" s="329">
        <f>'Open Int.'!I142</f>
        <v>41800</v>
      </c>
      <c r="F142" s="191">
        <f>IF('Open Int.'!E142=0,0,'Open Int.'!H142/'Open Int.'!E142)</f>
        <v>0.1286549707602339</v>
      </c>
      <c r="G142" s="155">
        <v>0.08870967741935484</v>
      </c>
      <c r="H142" s="170">
        <f t="shared" si="4"/>
        <v>0.4502923976608186</v>
      </c>
      <c r="I142" s="185">
        <f>IF(Volume!D142=0,0,Volume!F142/Volume!D142)</f>
        <v>0.23853211009174313</v>
      </c>
      <c r="J142" s="176">
        <v>0.08333333333333333</v>
      </c>
      <c r="K142" s="170">
        <f t="shared" si="5"/>
        <v>1.8623853211009178</v>
      </c>
      <c r="L142" s="60"/>
      <c r="M142" s="6"/>
      <c r="N142" s="59"/>
      <c r="O142" s="3"/>
      <c r="P142" s="3"/>
      <c r="Q142" s="3"/>
      <c r="R142" s="3"/>
      <c r="S142" s="3"/>
      <c r="T142" s="3"/>
      <c r="U142" s="61"/>
      <c r="V142" s="3"/>
      <c r="W142" s="3"/>
      <c r="X142" s="3"/>
      <c r="Y142" s="3"/>
      <c r="Z142" s="3"/>
      <c r="AA142" s="2"/>
    </row>
    <row r="143" spans="1:27" s="7" customFormat="1" ht="15">
      <c r="A143" s="177" t="s">
        <v>152</v>
      </c>
      <c r="B143" s="188">
        <f>'Open Int.'!E143</f>
        <v>152550</v>
      </c>
      <c r="C143" s="189">
        <f>'Open Int.'!F143</f>
        <v>9450</v>
      </c>
      <c r="D143" s="190">
        <f>'Open Int.'!H143</f>
        <v>25650</v>
      </c>
      <c r="E143" s="329">
        <f>'Open Int.'!I143</f>
        <v>10800</v>
      </c>
      <c r="F143" s="191">
        <f>IF('Open Int.'!E143=0,0,'Open Int.'!H143/'Open Int.'!E143)</f>
        <v>0.168141592920354</v>
      </c>
      <c r="G143" s="155">
        <v>0.10377358490566038</v>
      </c>
      <c r="H143" s="170">
        <f t="shared" si="4"/>
        <v>0.6202735317779566</v>
      </c>
      <c r="I143" s="185">
        <f>IF(Volume!D143=0,0,Volume!F143/Volume!D143)</f>
        <v>0.5161290322580645</v>
      </c>
      <c r="J143" s="176">
        <v>0.061224489795918366</v>
      </c>
      <c r="K143" s="170">
        <f t="shared" si="5"/>
        <v>7.43010752688172</v>
      </c>
      <c r="L143" s="60"/>
      <c r="M143" s="6"/>
      <c r="N143" s="59"/>
      <c r="O143" s="3"/>
      <c r="P143" s="3"/>
      <c r="Q143" s="3"/>
      <c r="R143" s="3"/>
      <c r="S143" s="3"/>
      <c r="T143" s="3"/>
      <c r="U143" s="61"/>
      <c r="V143" s="3"/>
      <c r="W143" s="3"/>
      <c r="X143" s="3"/>
      <c r="Y143" s="3"/>
      <c r="Z143" s="3"/>
      <c r="AA143" s="2"/>
    </row>
    <row r="144" spans="1:29" s="58" customFormat="1" ht="15">
      <c r="A144" s="177" t="s">
        <v>208</v>
      </c>
      <c r="B144" s="188">
        <f>'Open Int.'!E144</f>
        <v>129368</v>
      </c>
      <c r="C144" s="189">
        <f>'Open Int.'!F144</f>
        <v>4120</v>
      </c>
      <c r="D144" s="190">
        <f>'Open Int.'!H144</f>
        <v>24308</v>
      </c>
      <c r="E144" s="329">
        <f>'Open Int.'!I144</f>
        <v>824</v>
      </c>
      <c r="F144" s="191">
        <f>IF('Open Int.'!E144=0,0,'Open Int.'!H144/'Open Int.'!E144)</f>
        <v>0.18789808917197454</v>
      </c>
      <c r="G144" s="155">
        <v>0.1875</v>
      </c>
      <c r="H144" s="170">
        <f t="shared" si="4"/>
        <v>0.0021231422505308593</v>
      </c>
      <c r="I144" s="185">
        <f>IF(Volume!D144=0,0,Volume!F144/Volume!D144)</f>
        <v>0.11363636363636363</v>
      </c>
      <c r="J144" s="176">
        <v>0.23655913978494625</v>
      </c>
      <c r="K144" s="170">
        <f t="shared" si="5"/>
        <v>-0.5196280991735538</v>
      </c>
      <c r="L144" s="60"/>
      <c r="M144" s="6"/>
      <c r="N144" s="59"/>
      <c r="O144" s="3"/>
      <c r="P144" s="3"/>
      <c r="Q144" s="3"/>
      <c r="R144" s="3"/>
      <c r="S144" s="3"/>
      <c r="T144" s="3"/>
      <c r="U144" s="61"/>
      <c r="V144" s="3"/>
      <c r="W144" s="3"/>
      <c r="X144" s="3"/>
      <c r="Y144" s="3"/>
      <c r="Z144" s="3"/>
      <c r="AA144" s="2"/>
      <c r="AB144" s="78"/>
      <c r="AC144" s="77"/>
    </row>
    <row r="145" spans="1:27" s="7" customFormat="1" ht="15">
      <c r="A145" s="177" t="s">
        <v>230</v>
      </c>
      <c r="B145" s="188">
        <f>'Open Int.'!E145</f>
        <v>9200</v>
      </c>
      <c r="C145" s="189">
        <f>'Open Int.'!F145</f>
        <v>800</v>
      </c>
      <c r="D145" s="190">
        <f>'Open Int.'!H145</f>
        <v>0</v>
      </c>
      <c r="E145" s="329">
        <f>'Open Int.'!I145</f>
        <v>0</v>
      </c>
      <c r="F145" s="191">
        <f>IF('Open Int.'!E145=0,0,'Open Int.'!H145/'Open Int.'!E145)</f>
        <v>0</v>
      </c>
      <c r="G145" s="155">
        <v>0</v>
      </c>
      <c r="H145" s="170">
        <f t="shared" si="4"/>
        <v>0</v>
      </c>
      <c r="I145" s="185">
        <f>IF(Volume!D145=0,0,Volume!F145/Volume!D145)</f>
        <v>0</v>
      </c>
      <c r="J145" s="176">
        <v>0</v>
      </c>
      <c r="K145" s="170">
        <f t="shared" si="5"/>
        <v>0</v>
      </c>
      <c r="L145" s="60"/>
      <c r="M145" s="6"/>
      <c r="N145" s="59"/>
      <c r="O145" s="3"/>
      <c r="P145" s="3"/>
      <c r="Q145" s="3"/>
      <c r="R145" s="3"/>
      <c r="S145" s="3"/>
      <c r="T145" s="3"/>
      <c r="U145" s="61"/>
      <c r="V145" s="3"/>
      <c r="W145" s="3"/>
      <c r="X145" s="3"/>
      <c r="Y145" s="3"/>
      <c r="Z145" s="3"/>
      <c r="AA145" s="2"/>
    </row>
    <row r="146" spans="1:27" s="7" customFormat="1" ht="15">
      <c r="A146" s="177" t="s">
        <v>185</v>
      </c>
      <c r="B146" s="188">
        <f>'Open Int.'!E146</f>
        <v>2133675</v>
      </c>
      <c r="C146" s="189">
        <f>'Open Int.'!F146</f>
        <v>47250</v>
      </c>
      <c r="D146" s="190">
        <f>'Open Int.'!H146</f>
        <v>578475</v>
      </c>
      <c r="E146" s="329">
        <f>'Open Int.'!I146</f>
        <v>22950</v>
      </c>
      <c r="F146" s="191">
        <f>IF('Open Int.'!E146=0,0,'Open Int.'!H146/'Open Int.'!E146)</f>
        <v>0.27111673521037644</v>
      </c>
      <c r="G146" s="155">
        <v>0.2662568747978001</v>
      </c>
      <c r="H146" s="170">
        <f t="shared" si="4"/>
        <v>0.01825252555926308</v>
      </c>
      <c r="I146" s="185">
        <f>IF(Volume!D146=0,0,Volume!F146/Volume!D146)</f>
        <v>0.26141953619114544</v>
      </c>
      <c r="J146" s="176">
        <v>0.21012269938650308</v>
      </c>
      <c r="K146" s="170">
        <f t="shared" si="5"/>
        <v>0.24412801165421036</v>
      </c>
      <c r="L146" s="60"/>
      <c r="M146" s="6"/>
      <c r="N146" s="59"/>
      <c r="O146" s="3"/>
      <c r="P146" s="3"/>
      <c r="Q146" s="3"/>
      <c r="R146" s="3"/>
      <c r="S146" s="3"/>
      <c r="T146" s="3"/>
      <c r="U146" s="61"/>
      <c r="V146" s="3"/>
      <c r="W146" s="3"/>
      <c r="X146" s="3"/>
      <c r="Y146" s="3"/>
      <c r="Z146" s="3"/>
      <c r="AA146" s="2"/>
    </row>
    <row r="147" spans="1:29" s="58" customFormat="1" ht="15">
      <c r="A147" s="177" t="s">
        <v>206</v>
      </c>
      <c r="B147" s="188">
        <f>'Open Int.'!E147</f>
        <v>4400</v>
      </c>
      <c r="C147" s="189">
        <f>'Open Int.'!F147</f>
        <v>0</v>
      </c>
      <c r="D147" s="190">
        <f>'Open Int.'!H147</f>
        <v>0</v>
      </c>
      <c r="E147" s="329">
        <f>'Open Int.'!I147</f>
        <v>0</v>
      </c>
      <c r="F147" s="191">
        <f>IF('Open Int.'!E147=0,0,'Open Int.'!H147/'Open Int.'!E147)</f>
        <v>0</v>
      </c>
      <c r="G147" s="155">
        <v>0</v>
      </c>
      <c r="H147" s="170">
        <f t="shared" si="4"/>
        <v>0</v>
      </c>
      <c r="I147" s="185">
        <f>IF(Volume!D147=0,0,Volume!F147/Volume!D147)</f>
        <v>0</v>
      </c>
      <c r="J147" s="176">
        <v>0</v>
      </c>
      <c r="K147" s="170">
        <f t="shared" si="5"/>
        <v>0</v>
      </c>
      <c r="L147" s="60"/>
      <c r="M147" s="6"/>
      <c r="N147" s="59"/>
      <c r="O147" s="3"/>
      <c r="P147" s="3"/>
      <c r="Q147" s="3"/>
      <c r="R147" s="3"/>
      <c r="S147" s="3"/>
      <c r="T147" s="3"/>
      <c r="U147" s="61"/>
      <c r="V147" s="3"/>
      <c r="W147" s="3"/>
      <c r="X147" s="3"/>
      <c r="Y147" s="3"/>
      <c r="Z147" s="3"/>
      <c r="AA147" s="2"/>
      <c r="AB147" s="78"/>
      <c r="AC147" s="77"/>
    </row>
    <row r="148" spans="1:27" s="7" customFormat="1" ht="15">
      <c r="A148" s="177" t="s">
        <v>118</v>
      </c>
      <c r="B148" s="188">
        <f>'Open Int.'!E148</f>
        <v>153000</v>
      </c>
      <c r="C148" s="189">
        <f>'Open Int.'!F148</f>
        <v>2500</v>
      </c>
      <c r="D148" s="190">
        <f>'Open Int.'!H148</f>
        <v>43750</v>
      </c>
      <c r="E148" s="329">
        <f>'Open Int.'!I148</f>
        <v>1250</v>
      </c>
      <c r="F148" s="191">
        <f>IF('Open Int.'!E148=0,0,'Open Int.'!H148/'Open Int.'!E148)</f>
        <v>0.28594771241830064</v>
      </c>
      <c r="G148" s="155">
        <v>0.2823920265780731</v>
      </c>
      <c r="H148" s="170">
        <f t="shared" si="4"/>
        <v>0.012591311034217486</v>
      </c>
      <c r="I148" s="185">
        <f>IF(Volume!D148=0,0,Volume!F148/Volume!D148)</f>
        <v>0.18518518518518517</v>
      </c>
      <c r="J148" s="176">
        <v>1.4311926605504588</v>
      </c>
      <c r="K148" s="170">
        <f t="shared" si="5"/>
        <v>-0.870607787274454</v>
      </c>
      <c r="L148" s="60"/>
      <c r="M148" s="6"/>
      <c r="N148" s="59"/>
      <c r="O148" s="3"/>
      <c r="P148" s="3"/>
      <c r="Q148" s="3"/>
      <c r="R148" s="3"/>
      <c r="S148" s="3"/>
      <c r="T148" s="3"/>
      <c r="U148" s="61"/>
      <c r="V148" s="3"/>
      <c r="W148" s="3"/>
      <c r="X148" s="3"/>
      <c r="Y148" s="3"/>
      <c r="Z148" s="3"/>
      <c r="AA148" s="2"/>
    </row>
    <row r="149" spans="1:29" s="58" customFormat="1" ht="15">
      <c r="A149" s="177" t="s">
        <v>231</v>
      </c>
      <c r="B149" s="188">
        <f>'Open Int.'!E149</f>
        <v>1648</v>
      </c>
      <c r="C149" s="189">
        <f>'Open Int.'!F149</f>
        <v>0</v>
      </c>
      <c r="D149" s="190">
        <f>'Open Int.'!H149</f>
        <v>0</v>
      </c>
      <c r="E149" s="329">
        <f>'Open Int.'!I149</f>
        <v>0</v>
      </c>
      <c r="F149" s="191">
        <f>IF('Open Int.'!E149=0,0,'Open Int.'!H149/'Open Int.'!E149)</f>
        <v>0</v>
      </c>
      <c r="G149" s="155">
        <v>0</v>
      </c>
      <c r="H149" s="170">
        <f t="shared" si="4"/>
        <v>0</v>
      </c>
      <c r="I149" s="185">
        <f>IF(Volume!D149=0,0,Volume!F149/Volume!D149)</f>
        <v>0</v>
      </c>
      <c r="J149" s="176">
        <v>0</v>
      </c>
      <c r="K149" s="170">
        <f t="shared" si="5"/>
        <v>0</v>
      </c>
      <c r="L149" s="60"/>
      <c r="M149" s="6"/>
      <c r="N149" s="59"/>
      <c r="O149" s="3"/>
      <c r="P149" s="3"/>
      <c r="Q149" s="3"/>
      <c r="R149" s="3"/>
      <c r="S149" s="3"/>
      <c r="T149" s="3"/>
      <c r="U149" s="61"/>
      <c r="V149" s="3"/>
      <c r="W149" s="3"/>
      <c r="X149" s="3"/>
      <c r="Y149" s="3"/>
      <c r="Z149" s="3"/>
      <c r="AA149" s="2"/>
      <c r="AB149" s="78"/>
      <c r="AC149" s="77"/>
    </row>
    <row r="150" spans="1:27" s="7" customFormat="1" ht="15">
      <c r="A150" s="177" t="s">
        <v>300</v>
      </c>
      <c r="B150" s="188">
        <f>'Open Int.'!E150</f>
        <v>77000</v>
      </c>
      <c r="C150" s="189">
        <f>'Open Int.'!F150</f>
        <v>15400</v>
      </c>
      <c r="D150" s="190">
        <f>'Open Int.'!H150</f>
        <v>0</v>
      </c>
      <c r="E150" s="329">
        <f>'Open Int.'!I150</f>
        <v>0</v>
      </c>
      <c r="F150" s="191">
        <f>IF('Open Int.'!E150=0,0,'Open Int.'!H150/'Open Int.'!E150)</f>
        <v>0</v>
      </c>
      <c r="G150" s="155">
        <v>0</v>
      </c>
      <c r="H150" s="170">
        <f t="shared" si="4"/>
        <v>0</v>
      </c>
      <c r="I150" s="185">
        <f>IF(Volume!D150=0,0,Volume!F150/Volume!D150)</f>
        <v>0</v>
      </c>
      <c r="J150" s="176">
        <v>0</v>
      </c>
      <c r="K150" s="170">
        <f t="shared" si="5"/>
        <v>0</v>
      </c>
      <c r="L150" s="60"/>
      <c r="M150" s="6"/>
      <c r="N150" s="59"/>
      <c r="O150" s="3"/>
      <c r="P150" s="3"/>
      <c r="Q150" s="3"/>
      <c r="R150" s="3"/>
      <c r="S150" s="3"/>
      <c r="T150" s="3"/>
      <c r="U150" s="61"/>
      <c r="V150" s="3"/>
      <c r="W150" s="3"/>
      <c r="X150" s="3"/>
      <c r="Y150" s="3"/>
      <c r="Z150" s="3"/>
      <c r="AA150" s="2"/>
    </row>
    <row r="151" spans="1:27" s="7" customFormat="1" ht="15">
      <c r="A151" s="177" t="s">
        <v>301</v>
      </c>
      <c r="B151" s="188">
        <f>'Open Int.'!E151</f>
        <v>21798700</v>
      </c>
      <c r="C151" s="189">
        <f>'Open Int.'!F151</f>
        <v>2769250</v>
      </c>
      <c r="D151" s="190">
        <f>'Open Int.'!H151</f>
        <v>4807000</v>
      </c>
      <c r="E151" s="329">
        <f>'Open Int.'!I151</f>
        <v>574750</v>
      </c>
      <c r="F151" s="191">
        <f>IF('Open Int.'!E151=0,0,'Open Int.'!H151/'Open Int.'!E151)</f>
        <v>0.22051773729626079</v>
      </c>
      <c r="G151" s="155">
        <v>0.22240527182866557</v>
      </c>
      <c r="H151" s="170">
        <f t="shared" si="4"/>
        <v>-0.008486914527182988</v>
      </c>
      <c r="I151" s="185">
        <f>IF(Volume!D151=0,0,Volume!F151/Volume!D151)</f>
        <v>0.13225255972696245</v>
      </c>
      <c r="J151" s="176">
        <v>0.14001530221882172</v>
      </c>
      <c r="K151" s="170">
        <f t="shared" si="5"/>
        <v>-0.05544210074786918</v>
      </c>
      <c r="L151" s="60"/>
      <c r="M151" s="6"/>
      <c r="N151" s="59"/>
      <c r="O151" s="3"/>
      <c r="P151" s="3"/>
      <c r="Q151" s="3"/>
      <c r="R151" s="3"/>
      <c r="S151" s="3"/>
      <c r="T151" s="3"/>
      <c r="U151" s="61"/>
      <c r="V151" s="3"/>
      <c r="W151" s="3"/>
      <c r="X151" s="3"/>
      <c r="Y151" s="3"/>
      <c r="Z151" s="3"/>
      <c r="AA151" s="2"/>
    </row>
    <row r="152" spans="1:27" s="7" customFormat="1" ht="15">
      <c r="A152" s="177" t="s">
        <v>173</v>
      </c>
      <c r="B152" s="188">
        <f>'Open Int.'!E152</f>
        <v>631300</v>
      </c>
      <c r="C152" s="189">
        <f>'Open Int.'!F152</f>
        <v>2950</v>
      </c>
      <c r="D152" s="190">
        <f>'Open Int.'!H152</f>
        <v>41300</v>
      </c>
      <c r="E152" s="329">
        <f>'Open Int.'!I152</f>
        <v>-2950</v>
      </c>
      <c r="F152" s="191">
        <f>IF('Open Int.'!E152=0,0,'Open Int.'!H152/'Open Int.'!E152)</f>
        <v>0.06542056074766354</v>
      </c>
      <c r="G152" s="155">
        <v>0.07042253521126761</v>
      </c>
      <c r="H152" s="170">
        <f t="shared" si="4"/>
        <v>-0.07102803738317771</v>
      </c>
      <c r="I152" s="185">
        <f>IF(Volume!D152=0,0,Volume!F152/Volume!D152)</f>
        <v>0.03571428571428571</v>
      </c>
      <c r="J152" s="176">
        <v>0.043478260869565216</v>
      </c>
      <c r="K152" s="170">
        <f t="shared" si="5"/>
        <v>-0.1785714285714286</v>
      </c>
      <c r="L152" s="60"/>
      <c r="M152" s="6"/>
      <c r="N152" s="59"/>
      <c r="O152" s="3"/>
      <c r="P152" s="3"/>
      <c r="Q152" s="3"/>
      <c r="R152" s="3"/>
      <c r="S152" s="3"/>
      <c r="T152" s="3"/>
      <c r="U152" s="61"/>
      <c r="V152" s="3"/>
      <c r="W152" s="3"/>
      <c r="X152" s="3"/>
      <c r="Y152" s="3"/>
      <c r="Z152" s="3"/>
      <c r="AA152" s="2"/>
    </row>
    <row r="153" spans="1:29" s="58" customFormat="1" ht="15">
      <c r="A153" s="177" t="s">
        <v>302</v>
      </c>
      <c r="B153" s="188">
        <f>'Open Int.'!E153</f>
        <v>0</v>
      </c>
      <c r="C153" s="189">
        <f>'Open Int.'!F153</f>
        <v>0</v>
      </c>
      <c r="D153" s="190">
        <f>'Open Int.'!H153</f>
        <v>0</v>
      </c>
      <c r="E153" s="329">
        <f>'Open Int.'!I153</f>
        <v>0</v>
      </c>
      <c r="F153" s="191">
        <f>IF('Open Int.'!E153=0,0,'Open Int.'!H153/'Open Int.'!E153)</f>
        <v>0</v>
      </c>
      <c r="G153" s="155">
        <v>0</v>
      </c>
      <c r="H153" s="170">
        <f t="shared" si="4"/>
        <v>0</v>
      </c>
      <c r="I153" s="185">
        <f>IF(Volume!D153=0,0,Volume!F153/Volume!D153)</f>
        <v>0</v>
      </c>
      <c r="J153" s="176">
        <v>0</v>
      </c>
      <c r="K153" s="170">
        <f t="shared" si="5"/>
        <v>0</v>
      </c>
      <c r="L153" s="60"/>
      <c r="M153" s="6"/>
      <c r="N153" s="59"/>
      <c r="O153" s="3"/>
      <c r="P153" s="3"/>
      <c r="Q153" s="3"/>
      <c r="R153" s="3"/>
      <c r="S153" s="3"/>
      <c r="T153" s="3"/>
      <c r="U153" s="61"/>
      <c r="V153" s="3"/>
      <c r="W153" s="3"/>
      <c r="X153" s="3"/>
      <c r="Y153" s="3"/>
      <c r="Z153" s="3"/>
      <c r="AA153" s="2"/>
      <c r="AB153" s="78"/>
      <c r="AC153" s="77"/>
    </row>
    <row r="154" spans="1:29" s="58" customFormat="1" ht="15">
      <c r="A154" s="177" t="s">
        <v>82</v>
      </c>
      <c r="B154" s="188">
        <f>'Open Int.'!E154</f>
        <v>86100</v>
      </c>
      <c r="C154" s="189">
        <f>'Open Int.'!F154</f>
        <v>0</v>
      </c>
      <c r="D154" s="190">
        <f>'Open Int.'!H154</f>
        <v>4200</v>
      </c>
      <c r="E154" s="329">
        <f>'Open Int.'!I154</f>
        <v>2100</v>
      </c>
      <c r="F154" s="191">
        <f>IF('Open Int.'!E154=0,0,'Open Int.'!H154/'Open Int.'!E154)</f>
        <v>0.04878048780487805</v>
      </c>
      <c r="G154" s="155">
        <v>0.024390243902439025</v>
      </c>
      <c r="H154" s="170">
        <f t="shared" si="4"/>
        <v>1</v>
      </c>
      <c r="I154" s="185">
        <f>IF(Volume!D154=0,0,Volume!F154/Volume!D154)</f>
        <v>0.3333333333333333</v>
      </c>
      <c r="J154" s="176">
        <v>0</v>
      </c>
      <c r="K154" s="170">
        <f t="shared" si="5"/>
        <v>0</v>
      </c>
      <c r="L154" s="60"/>
      <c r="M154" s="6"/>
      <c r="N154" s="59"/>
      <c r="O154" s="3"/>
      <c r="P154" s="3"/>
      <c r="Q154" s="3"/>
      <c r="R154" s="3"/>
      <c r="S154" s="3"/>
      <c r="T154" s="3"/>
      <c r="U154" s="61"/>
      <c r="V154" s="3"/>
      <c r="W154" s="3"/>
      <c r="X154" s="3"/>
      <c r="Y154" s="3"/>
      <c r="Z154" s="3"/>
      <c r="AA154" s="2"/>
      <c r="AB154" s="78"/>
      <c r="AC154" s="77"/>
    </row>
    <row r="155" spans="1:27" s="7" customFormat="1" ht="15">
      <c r="A155" s="177" t="s">
        <v>153</v>
      </c>
      <c r="B155" s="188">
        <f>'Open Int.'!E155</f>
        <v>8100</v>
      </c>
      <c r="C155" s="189">
        <f>'Open Int.'!F155</f>
        <v>1800</v>
      </c>
      <c r="D155" s="190">
        <f>'Open Int.'!H155</f>
        <v>450</v>
      </c>
      <c r="E155" s="329">
        <f>'Open Int.'!I155</f>
        <v>0</v>
      </c>
      <c r="F155" s="191">
        <f>IF('Open Int.'!E155=0,0,'Open Int.'!H155/'Open Int.'!E155)</f>
        <v>0.05555555555555555</v>
      </c>
      <c r="G155" s="155">
        <v>0.07142857142857142</v>
      </c>
      <c r="H155" s="170">
        <f t="shared" si="4"/>
        <v>-0.2222222222222222</v>
      </c>
      <c r="I155" s="185">
        <f>IF(Volume!D155=0,0,Volume!F155/Volume!D155)</f>
        <v>0</v>
      </c>
      <c r="J155" s="176">
        <v>0.14285714285714285</v>
      </c>
      <c r="K155" s="170">
        <f t="shared" si="5"/>
        <v>-1</v>
      </c>
      <c r="L155" s="60"/>
      <c r="M155" s="6"/>
      <c r="N155" s="59"/>
      <c r="O155" s="3"/>
      <c r="P155" s="3"/>
      <c r="Q155" s="3"/>
      <c r="R155" s="3"/>
      <c r="S155" s="3"/>
      <c r="T155" s="3"/>
      <c r="U155" s="61"/>
      <c r="V155" s="3"/>
      <c r="W155" s="3"/>
      <c r="X155" s="3"/>
      <c r="Y155" s="3"/>
      <c r="Z155" s="3"/>
      <c r="AA155" s="2"/>
    </row>
    <row r="156" spans="1:29" s="58" customFormat="1" ht="15">
      <c r="A156" s="177" t="s">
        <v>154</v>
      </c>
      <c r="B156" s="188">
        <f>'Open Int.'!E156</f>
        <v>289800</v>
      </c>
      <c r="C156" s="189">
        <f>'Open Int.'!F156</f>
        <v>0</v>
      </c>
      <c r="D156" s="190">
        <f>'Open Int.'!H156</f>
        <v>6900</v>
      </c>
      <c r="E156" s="329">
        <f>'Open Int.'!I156</f>
        <v>0</v>
      </c>
      <c r="F156" s="191">
        <f>IF('Open Int.'!E156=0,0,'Open Int.'!H156/'Open Int.'!E156)</f>
        <v>0.023809523809523808</v>
      </c>
      <c r="G156" s="155">
        <v>0.023809523809523808</v>
      </c>
      <c r="H156" s="170">
        <f t="shared" si="4"/>
        <v>0</v>
      </c>
      <c r="I156" s="185">
        <f>IF(Volume!D156=0,0,Volume!F156/Volume!D156)</f>
        <v>0</v>
      </c>
      <c r="J156" s="176">
        <v>0</v>
      </c>
      <c r="K156" s="170">
        <f t="shared" si="5"/>
        <v>0</v>
      </c>
      <c r="L156" s="60"/>
      <c r="M156" s="6"/>
      <c r="N156" s="59"/>
      <c r="O156" s="3"/>
      <c r="P156" s="3"/>
      <c r="Q156" s="3"/>
      <c r="R156" s="3"/>
      <c r="S156" s="3"/>
      <c r="T156" s="3"/>
      <c r="U156" s="61"/>
      <c r="V156" s="3"/>
      <c r="W156" s="3"/>
      <c r="X156" s="3"/>
      <c r="Y156" s="3"/>
      <c r="Z156" s="3"/>
      <c r="AA156" s="2"/>
      <c r="AB156" s="78"/>
      <c r="AC156" s="77"/>
    </row>
    <row r="157" spans="1:29" s="58" customFormat="1" ht="15">
      <c r="A157" s="177" t="s">
        <v>303</v>
      </c>
      <c r="B157" s="188">
        <f>'Open Int.'!E157</f>
        <v>140400</v>
      </c>
      <c r="C157" s="189">
        <f>'Open Int.'!F157</f>
        <v>28800</v>
      </c>
      <c r="D157" s="190">
        <f>'Open Int.'!H157</f>
        <v>0</v>
      </c>
      <c r="E157" s="329">
        <f>'Open Int.'!I157</f>
        <v>0</v>
      </c>
      <c r="F157" s="191">
        <f>IF('Open Int.'!E157=0,0,'Open Int.'!H157/'Open Int.'!E157)</f>
        <v>0</v>
      </c>
      <c r="G157" s="155">
        <v>0</v>
      </c>
      <c r="H157" s="170">
        <f t="shared" si="4"/>
        <v>0</v>
      </c>
      <c r="I157" s="185">
        <f>IF(Volume!D157=0,0,Volume!F157/Volume!D157)</f>
        <v>0</v>
      </c>
      <c r="J157" s="176">
        <v>0</v>
      </c>
      <c r="K157" s="170">
        <f t="shared" si="5"/>
        <v>0</v>
      </c>
      <c r="L157" s="60"/>
      <c r="M157" s="6"/>
      <c r="N157" s="59"/>
      <c r="O157" s="3"/>
      <c r="P157" s="3"/>
      <c r="Q157" s="3"/>
      <c r="R157" s="3"/>
      <c r="S157" s="3"/>
      <c r="T157" s="3"/>
      <c r="U157" s="61"/>
      <c r="V157" s="3"/>
      <c r="W157" s="3"/>
      <c r="X157" s="3"/>
      <c r="Y157" s="3"/>
      <c r="Z157" s="3"/>
      <c r="AA157" s="2"/>
      <c r="AB157" s="78"/>
      <c r="AC157" s="77"/>
    </row>
    <row r="158" spans="1:27" s="7" customFormat="1" ht="15">
      <c r="A158" s="177" t="s">
        <v>155</v>
      </c>
      <c r="B158" s="188">
        <f>'Open Int.'!E158</f>
        <v>9975</v>
      </c>
      <c r="C158" s="189">
        <f>'Open Int.'!F158</f>
        <v>0</v>
      </c>
      <c r="D158" s="190">
        <f>'Open Int.'!H158</f>
        <v>0</v>
      </c>
      <c r="E158" s="329">
        <f>'Open Int.'!I158</f>
        <v>0</v>
      </c>
      <c r="F158" s="191">
        <f>IF('Open Int.'!E158=0,0,'Open Int.'!H158/'Open Int.'!E158)</f>
        <v>0</v>
      </c>
      <c r="G158" s="155">
        <v>0</v>
      </c>
      <c r="H158" s="170">
        <f t="shared" si="4"/>
        <v>0</v>
      </c>
      <c r="I158" s="185">
        <f>IF(Volume!D158=0,0,Volume!F158/Volume!D158)</f>
        <v>0</v>
      </c>
      <c r="J158" s="176">
        <v>0</v>
      </c>
      <c r="K158" s="170">
        <f t="shared" si="5"/>
        <v>0</v>
      </c>
      <c r="L158" s="60"/>
      <c r="M158" s="6"/>
      <c r="N158" s="59"/>
      <c r="O158" s="3"/>
      <c r="P158" s="3"/>
      <c r="Q158" s="3"/>
      <c r="R158" s="3"/>
      <c r="S158" s="3"/>
      <c r="T158" s="3"/>
      <c r="U158" s="61"/>
      <c r="V158" s="3"/>
      <c r="W158" s="3"/>
      <c r="X158" s="3"/>
      <c r="Y158" s="3"/>
      <c r="Z158" s="3"/>
      <c r="AA158" s="2"/>
    </row>
    <row r="159" spans="1:29" s="58" customFormat="1" ht="15">
      <c r="A159" s="177" t="s">
        <v>38</v>
      </c>
      <c r="B159" s="188">
        <f>'Open Int.'!E159</f>
        <v>45600</v>
      </c>
      <c r="C159" s="189">
        <f>'Open Int.'!F159</f>
        <v>12000</v>
      </c>
      <c r="D159" s="190">
        <f>'Open Int.'!H159</f>
        <v>10800</v>
      </c>
      <c r="E159" s="329">
        <f>'Open Int.'!I159</f>
        <v>7800</v>
      </c>
      <c r="F159" s="191">
        <f>IF('Open Int.'!E159=0,0,'Open Int.'!H159/'Open Int.'!E159)</f>
        <v>0.23684210526315788</v>
      </c>
      <c r="G159" s="155">
        <v>0.08928571428571429</v>
      </c>
      <c r="H159" s="170">
        <f t="shared" si="4"/>
        <v>1.6526315789473685</v>
      </c>
      <c r="I159" s="185">
        <f>IF(Volume!D159=0,0,Volume!F159/Volume!D159)</f>
        <v>0.5714285714285714</v>
      </c>
      <c r="J159" s="176">
        <v>0</v>
      </c>
      <c r="K159" s="170">
        <f t="shared" si="5"/>
        <v>0</v>
      </c>
      <c r="L159" s="60"/>
      <c r="M159" s="6"/>
      <c r="N159" s="59"/>
      <c r="O159" s="3"/>
      <c r="P159" s="3"/>
      <c r="Q159" s="3"/>
      <c r="R159" s="3"/>
      <c r="S159" s="3"/>
      <c r="T159" s="3"/>
      <c r="U159" s="61"/>
      <c r="V159" s="3"/>
      <c r="W159" s="3"/>
      <c r="X159" s="3"/>
      <c r="Y159" s="3"/>
      <c r="Z159" s="3"/>
      <c r="AA159" s="2"/>
      <c r="AB159" s="78"/>
      <c r="AC159" s="77"/>
    </row>
    <row r="160" spans="1:29" s="58" customFormat="1" ht="15">
      <c r="A160" s="177" t="s">
        <v>156</v>
      </c>
      <c r="B160" s="188">
        <f>'Open Int.'!E160</f>
        <v>2400</v>
      </c>
      <c r="C160" s="189">
        <f>'Open Int.'!F160</f>
        <v>600</v>
      </c>
      <c r="D160" s="190">
        <f>'Open Int.'!H160</f>
        <v>0</v>
      </c>
      <c r="E160" s="329">
        <f>'Open Int.'!I160</f>
        <v>0</v>
      </c>
      <c r="F160" s="191">
        <f>IF('Open Int.'!E160=0,0,'Open Int.'!H160/'Open Int.'!E160)</f>
        <v>0</v>
      </c>
      <c r="G160" s="155">
        <v>0</v>
      </c>
      <c r="H160" s="170">
        <f t="shared" si="4"/>
        <v>0</v>
      </c>
      <c r="I160" s="185">
        <f>IF(Volume!D160=0,0,Volume!F160/Volume!D160)</f>
        <v>0</v>
      </c>
      <c r="J160" s="176">
        <v>0</v>
      </c>
      <c r="K160" s="170">
        <f t="shared" si="5"/>
        <v>0</v>
      </c>
      <c r="L160" s="60"/>
      <c r="M160" s="6"/>
      <c r="N160" s="59"/>
      <c r="O160" s="3"/>
      <c r="P160" s="3"/>
      <c r="Q160" s="3"/>
      <c r="R160" s="3"/>
      <c r="S160" s="3"/>
      <c r="T160" s="3"/>
      <c r="U160" s="61"/>
      <c r="V160" s="3"/>
      <c r="W160" s="3"/>
      <c r="X160" s="3"/>
      <c r="Y160" s="3"/>
      <c r="Z160" s="3"/>
      <c r="AA160" s="2"/>
      <c r="AB160" s="78"/>
      <c r="AC160" s="77"/>
    </row>
    <row r="161" spans="1:29" s="58" customFormat="1" ht="15">
      <c r="A161" s="177" t="s">
        <v>395</v>
      </c>
      <c r="B161" s="188">
        <f>'Open Int.'!E161</f>
        <v>700</v>
      </c>
      <c r="C161" s="189">
        <f>'Open Int.'!F161</f>
        <v>0</v>
      </c>
      <c r="D161" s="190">
        <f>'Open Int.'!H161</f>
        <v>2100</v>
      </c>
      <c r="E161" s="329">
        <f>'Open Int.'!I161</f>
        <v>0</v>
      </c>
      <c r="F161" s="191">
        <f>IF('Open Int.'!E161=0,0,'Open Int.'!H161/'Open Int.'!E161)</f>
        <v>3</v>
      </c>
      <c r="G161" s="155">
        <v>3</v>
      </c>
      <c r="H161" s="170">
        <f t="shared" si="4"/>
        <v>0</v>
      </c>
      <c r="I161" s="185">
        <f>IF(Volume!D161=0,0,Volume!F161/Volume!D161)</f>
        <v>0</v>
      </c>
      <c r="J161" s="176">
        <v>0</v>
      </c>
      <c r="K161" s="170">
        <f t="shared" si="5"/>
        <v>0</v>
      </c>
      <c r="L161" s="60"/>
      <c r="M161" s="6"/>
      <c r="N161" s="59"/>
      <c r="O161" s="3"/>
      <c r="P161" s="3"/>
      <c r="Q161" s="3"/>
      <c r="R161" s="3"/>
      <c r="S161" s="3"/>
      <c r="T161" s="3"/>
      <c r="U161" s="61"/>
      <c r="V161" s="3"/>
      <c r="W161" s="3"/>
      <c r="X161" s="3"/>
      <c r="Y161" s="3"/>
      <c r="Z161" s="3"/>
      <c r="AA161" s="2"/>
      <c r="AB161" s="78"/>
      <c r="AC161" s="77"/>
    </row>
    <row r="162" spans="1:28" s="2" customFormat="1" ht="15" customHeight="1" hidden="1">
      <c r="A162" s="72"/>
      <c r="B162" s="140">
        <f>SUM(B4:B161)</f>
        <v>129700989</v>
      </c>
      <c r="C162" s="141">
        <f>SUM(C4:C161)</f>
        <v>6998426</v>
      </c>
      <c r="D162" s="142"/>
      <c r="E162" s="143"/>
      <c r="F162" s="60"/>
      <c r="G162" s="6"/>
      <c r="H162" s="59"/>
      <c r="I162" s="6"/>
      <c r="J162" s="6"/>
      <c r="K162" s="59"/>
      <c r="L162" s="60"/>
      <c r="M162" s="6"/>
      <c r="N162" s="59"/>
      <c r="O162" s="3"/>
      <c r="P162" s="3"/>
      <c r="Q162" s="3"/>
      <c r="R162" s="3"/>
      <c r="S162" s="3"/>
      <c r="T162" s="3"/>
      <c r="U162" s="61"/>
      <c r="V162" s="3"/>
      <c r="W162" s="3"/>
      <c r="X162" s="3"/>
      <c r="Y162" s="3"/>
      <c r="Z162" s="3"/>
      <c r="AB162" s="75"/>
    </row>
    <row r="163" spans="2:28" s="2" customFormat="1" ht="15" customHeight="1">
      <c r="B163" s="5"/>
      <c r="C163" s="5"/>
      <c r="D163" s="143"/>
      <c r="E163" s="143"/>
      <c r="F163" s="60"/>
      <c r="G163" s="6"/>
      <c r="H163" s="59"/>
      <c r="I163" s="6"/>
      <c r="J163" s="6"/>
      <c r="K163" s="59"/>
      <c r="L163" s="60"/>
      <c r="M163" s="6"/>
      <c r="N163" s="59"/>
      <c r="O163" s="3"/>
      <c r="P163" s="3"/>
      <c r="Q163" s="3"/>
      <c r="R163" s="3"/>
      <c r="S163" s="3"/>
      <c r="T163" s="3"/>
      <c r="U163" s="61"/>
      <c r="V163" s="3"/>
      <c r="W163" s="3"/>
      <c r="X163" s="3"/>
      <c r="Y163" s="3"/>
      <c r="Z163" s="3"/>
      <c r="AB163" s="1"/>
    </row>
    <row r="164" spans="1:5" ht="12.75">
      <c r="A164" s="2"/>
      <c r="B164" s="5"/>
      <c r="C164" s="5"/>
      <c r="D164" s="143"/>
      <c r="E164" s="143"/>
    </row>
    <row r="165" spans="1:5" ht="12.75">
      <c r="A165" s="137"/>
      <c r="B165" s="144"/>
      <c r="C165" s="145"/>
      <c r="D165" s="146"/>
      <c r="E165" s="146"/>
    </row>
    <row r="166" spans="1:5" ht="12.75">
      <c r="A166" s="138"/>
      <c r="B166" s="147"/>
      <c r="C166" s="148"/>
      <c r="D166" s="148"/>
      <c r="E166" s="148"/>
    </row>
    <row r="167" spans="1:5" ht="12.75">
      <c r="A167" s="139"/>
      <c r="B167" s="149"/>
      <c r="C167" s="150"/>
      <c r="D167" s="151"/>
      <c r="E167" s="151"/>
    </row>
    <row r="168" spans="1:5" ht="12.75">
      <c r="A168" s="137"/>
      <c r="B168" s="149"/>
      <c r="C168" s="150"/>
      <c r="D168" s="151"/>
      <c r="E168" s="151"/>
    </row>
    <row r="169" spans="1:5" ht="12.75">
      <c r="A169" s="139"/>
      <c r="B169" s="149"/>
      <c r="C169" s="150"/>
      <c r="D169" s="151"/>
      <c r="E169" s="151"/>
    </row>
    <row r="170" spans="1:5" ht="12.75">
      <c r="A170" s="137"/>
      <c r="B170" s="149"/>
      <c r="C170" s="150"/>
      <c r="D170" s="151"/>
      <c r="E170" s="151"/>
    </row>
    <row r="171" spans="1:5" ht="12.75">
      <c r="A171" s="4"/>
      <c r="B171" s="152"/>
      <c r="C171" s="152"/>
      <c r="D171" s="153"/>
      <c r="E171" s="153"/>
    </row>
    <row r="172" spans="1:5" ht="12.75">
      <c r="A172" s="4"/>
      <c r="B172" s="152"/>
      <c r="C172" s="152"/>
      <c r="D172" s="153"/>
      <c r="E172" s="153"/>
    </row>
    <row r="173" spans="1:5" ht="12.75">
      <c r="A173" s="4"/>
      <c r="B173" s="152"/>
      <c r="C173" s="152"/>
      <c r="D173" s="153"/>
      <c r="E173" s="153"/>
    </row>
    <row r="204" ht="12.75">
      <c r="B204" s="122"/>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61"/>
  <sheetViews>
    <sheetView workbookViewId="0" topLeftCell="A1">
      <selection activeCell="F241" sqref="F241"/>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3" customFormat="1" ht="19.5" customHeight="1" thickBot="1">
      <c r="A1" s="419" t="s">
        <v>126</v>
      </c>
      <c r="B1" s="420"/>
      <c r="C1" s="420"/>
      <c r="D1" s="420"/>
      <c r="E1" s="420"/>
      <c r="F1" s="420"/>
      <c r="G1" s="420"/>
    </row>
    <row r="2" spans="1:7" s="69" customFormat="1" ht="14.25" thickBot="1">
      <c r="A2" s="134" t="s">
        <v>113</v>
      </c>
      <c r="B2" s="33" t="s">
        <v>99</v>
      </c>
      <c r="C2" s="268" t="s">
        <v>123</v>
      </c>
      <c r="D2" s="99" t="s">
        <v>124</v>
      </c>
      <c r="E2" s="130" t="s">
        <v>119</v>
      </c>
      <c r="F2" s="333" t="s">
        <v>190</v>
      </c>
      <c r="G2" s="334" t="s">
        <v>70</v>
      </c>
    </row>
    <row r="3" spans="1:7" s="69" customFormat="1" ht="13.5">
      <c r="A3" s="101" t="s">
        <v>182</v>
      </c>
      <c r="B3" s="270">
        <f>Volume!J4</f>
        <v>5537</v>
      </c>
      <c r="C3" s="269">
        <v>5558.6</v>
      </c>
      <c r="D3" s="263">
        <f>C3-B3</f>
        <v>21.600000000000364</v>
      </c>
      <c r="E3" s="332">
        <f>D3/B3</f>
        <v>0.003901029438324068</v>
      </c>
      <c r="F3" s="263">
        <v>21.5</v>
      </c>
      <c r="G3" s="160">
        <f aca="true" t="shared" si="0" ref="G3:G68">D3-F3</f>
        <v>0.1000000000003638</v>
      </c>
    </row>
    <row r="4" spans="1:7" s="69" customFormat="1" ht="13.5">
      <c r="A4" s="193" t="s">
        <v>74</v>
      </c>
      <c r="B4" s="272">
        <f>Volume!J5</f>
        <v>5297.65</v>
      </c>
      <c r="C4" s="2">
        <v>5313.65</v>
      </c>
      <c r="D4" s="264">
        <f aca="true" t="shared" si="1" ref="D4:D65">C4-B4</f>
        <v>16</v>
      </c>
      <c r="E4" s="331">
        <f aca="true" t="shared" si="2" ref="E4:E65">D4/B4</f>
        <v>0.0030202070729474393</v>
      </c>
      <c r="F4" s="264">
        <v>14</v>
      </c>
      <c r="G4" s="159">
        <f t="shared" si="0"/>
        <v>2</v>
      </c>
    </row>
    <row r="5" spans="1:7" s="69" customFormat="1" ht="13.5">
      <c r="A5" s="193" t="s">
        <v>9</v>
      </c>
      <c r="B5" s="272">
        <f>Volume!J6</f>
        <v>4077</v>
      </c>
      <c r="C5" s="2">
        <v>4066.3</v>
      </c>
      <c r="D5" s="264">
        <f t="shared" si="1"/>
        <v>-10.699999999999818</v>
      </c>
      <c r="E5" s="331">
        <f t="shared" si="2"/>
        <v>-0.002624478783419136</v>
      </c>
      <c r="F5" s="264">
        <v>-5.349999999999454</v>
      </c>
      <c r="G5" s="159">
        <f t="shared" si="0"/>
        <v>-5.350000000000364</v>
      </c>
    </row>
    <row r="6" spans="1:7" s="69" customFormat="1" ht="13.5">
      <c r="A6" s="193" t="s">
        <v>279</v>
      </c>
      <c r="B6" s="272">
        <f>Volume!J7</f>
        <v>2442.6</v>
      </c>
      <c r="C6" s="70">
        <v>2462.75</v>
      </c>
      <c r="D6" s="264">
        <f t="shared" si="1"/>
        <v>20.15000000000009</v>
      </c>
      <c r="E6" s="331">
        <f t="shared" si="2"/>
        <v>0.008249406370261234</v>
      </c>
      <c r="F6" s="264">
        <v>20.949999999999818</v>
      </c>
      <c r="G6" s="159">
        <f t="shared" si="0"/>
        <v>-0.7999999999997272</v>
      </c>
    </row>
    <row r="7" spans="1:10" s="69" customFormat="1" ht="13.5">
      <c r="A7" s="193" t="s">
        <v>134</v>
      </c>
      <c r="B7" s="272">
        <f>Volume!J8</f>
        <v>4202.9</v>
      </c>
      <c r="C7" s="70">
        <v>4165.15</v>
      </c>
      <c r="D7" s="264">
        <f t="shared" si="1"/>
        <v>-37.75</v>
      </c>
      <c r="E7" s="331">
        <f t="shared" si="2"/>
        <v>-0.0089818934545195</v>
      </c>
      <c r="F7" s="264">
        <v>-1.550000000000182</v>
      </c>
      <c r="G7" s="159">
        <f t="shared" si="0"/>
        <v>-36.19999999999982</v>
      </c>
      <c r="H7" s="135"/>
      <c r="I7" s="136"/>
      <c r="J7" s="78"/>
    </row>
    <row r="8" spans="1:7" s="69" customFormat="1" ht="13.5">
      <c r="A8" s="193" t="s">
        <v>0</v>
      </c>
      <c r="B8" s="272">
        <f>Volume!J9</f>
        <v>886.05</v>
      </c>
      <c r="C8" s="70">
        <v>876.8</v>
      </c>
      <c r="D8" s="264">
        <f t="shared" si="1"/>
        <v>-9.25</v>
      </c>
      <c r="E8" s="331">
        <f t="shared" si="2"/>
        <v>-0.010439591445178038</v>
      </c>
      <c r="F8" s="264">
        <v>1.2000000000000455</v>
      </c>
      <c r="G8" s="159">
        <f t="shared" si="0"/>
        <v>-10.450000000000045</v>
      </c>
    </row>
    <row r="9" spans="1:8" s="25" customFormat="1" ht="13.5">
      <c r="A9" s="193" t="s">
        <v>135</v>
      </c>
      <c r="B9" s="272">
        <f>Volume!J10</f>
        <v>77.1</v>
      </c>
      <c r="C9" s="70">
        <v>77.3</v>
      </c>
      <c r="D9" s="264">
        <f t="shared" si="1"/>
        <v>0.20000000000000284</v>
      </c>
      <c r="E9" s="331">
        <f t="shared" si="2"/>
        <v>0.002594033722438429</v>
      </c>
      <c r="F9" s="264">
        <v>0.6000000000000085</v>
      </c>
      <c r="G9" s="159">
        <f t="shared" si="0"/>
        <v>-0.4000000000000057</v>
      </c>
      <c r="H9" s="69"/>
    </row>
    <row r="10" spans="1:7" s="69" customFormat="1" ht="13.5">
      <c r="A10" s="193" t="s">
        <v>174</v>
      </c>
      <c r="B10" s="272">
        <f>Volume!J11</f>
        <v>64.7</v>
      </c>
      <c r="C10" s="70">
        <v>65.05</v>
      </c>
      <c r="D10" s="264">
        <f t="shared" si="1"/>
        <v>0.3499999999999943</v>
      </c>
      <c r="E10" s="331">
        <f t="shared" si="2"/>
        <v>0.005409582689335306</v>
      </c>
      <c r="F10" s="264">
        <v>1</v>
      </c>
      <c r="G10" s="159">
        <f t="shared" si="0"/>
        <v>-0.6500000000000057</v>
      </c>
    </row>
    <row r="11" spans="1:7" s="69" customFormat="1" ht="13.5">
      <c r="A11" s="193" t="s">
        <v>280</v>
      </c>
      <c r="B11" s="272">
        <f>Volume!J12</f>
        <v>387</v>
      </c>
      <c r="C11" s="70">
        <v>384.35</v>
      </c>
      <c r="D11" s="264">
        <f t="shared" si="1"/>
        <v>-2.6499999999999773</v>
      </c>
      <c r="E11" s="331">
        <f t="shared" si="2"/>
        <v>-0.006847545219638184</v>
      </c>
      <c r="F11" s="264">
        <v>0.10000000000002274</v>
      </c>
      <c r="G11" s="159">
        <f t="shared" si="0"/>
        <v>-2.75</v>
      </c>
    </row>
    <row r="12" spans="1:7" s="69" customFormat="1" ht="13.5">
      <c r="A12" s="193" t="s">
        <v>75</v>
      </c>
      <c r="B12" s="272">
        <f>Volume!J13</f>
        <v>80.75</v>
      </c>
      <c r="C12" s="70">
        <v>81.1</v>
      </c>
      <c r="D12" s="264">
        <f t="shared" si="1"/>
        <v>0.3499999999999943</v>
      </c>
      <c r="E12" s="331">
        <f t="shared" si="2"/>
        <v>0.004334365325077329</v>
      </c>
      <c r="F12" s="264">
        <v>0.6500000000000057</v>
      </c>
      <c r="G12" s="159">
        <f t="shared" si="0"/>
        <v>-0.30000000000001137</v>
      </c>
    </row>
    <row r="13" spans="1:7" s="69" customFormat="1" ht="13.5">
      <c r="A13" s="193" t="s">
        <v>88</v>
      </c>
      <c r="B13" s="272">
        <f>Volume!J14</f>
        <v>45.15</v>
      </c>
      <c r="C13" s="70">
        <v>45.3</v>
      </c>
      <c r="D13" s="264">
        <f t="shared" si="1"/>
        <v>0.14999999999999858</v>
      </c>
      <c r="E13" s="331">
        <f t="shared" si="2"/>
        <v>0.003322259136212593</v>
      </c>
      <c r="F13" s="264">
        <v>0.14999999999999858</v>
      </c>
      <c r="G13" s="159">
        <f t="shared" si="0"/>
        <v>0</v>
      </c>
    </row>
    <row r="14" spans="1:7" s="69" customFormat="1" ht="13.5">
      <c r="A14" s="193" t="s">
        <v>136</v>
      </c>
      <c r="B14" s="272">
        <f>Volume!J15</f>
        <v>38.15</v>
      </c>
      <c r="C14" s="70">
        <v>38.4</v>
      </c>
      <c r="D14" s="264">
        <f t="shared" si="1"/>
        <v>0.25</v>
      </c>
      <c r="E14" s="331">
        <f t="shared" si="2"/>
        <v>0.006553079947575361</v>
      </c>
      <c r="F14" s="264">
        <v>0.30000000000000426</v>
      </c>
      <c r="G14" s="159">
        <f t="shared" si="0"/>
        <v>-0.05000000000000426</v>
      </c>
    </row>
    <row r="15" spans="1:7" s="69" customFormat="1" ht="13.5">
      <c r="A15" s="193" t="s">
        <v>157</v>
      </c>
      <c r="B15" s="272">
        <f>Volume!J16</f>
        <v>683.65</v>
      </c>
      <c r="C15" s="70">
        <v>686.2</v>
      </c>
      <c r="D15" s="264">
        <f t="shared" si="1"/>
        <v>2.550000000000068</v>
      </c>
      <c r="E15" s="331">
        <f t="shared" si="2"/>
        <v>0.0037299787903167826</v>
      </c>
      <c r="F15" s="264">
        <v>4.600000000000023</v>
      </c>
      <c r="G15" s="159">
        <f t="shared" si="0"/>
        <v>-2.0499999999999545</v>
      </c>
    </row>
    <row r="16" spans="1:7" s="69" customFormat="1" ht="13.5">
      <c r="A16" s="193" t="s">
        <v>193</v>
      </c>
      <c r="B16" s="272">
        <f>Volume!J17</f>
        <v>2534.2</v>
      </c>
      <c r="C16" s="70">
        <v>2550.3</v>
      </c>
      <c r="D16" s="264">
        <f t="shared" si="1"/>
        <v>16.100000000000364</v>
      </c>
      <c r="E16" s="331">
        <f t="shared" si="2"/>
        <v>0.006353089732460092</v>
      </c>
      <c r="F16" s="264">
        <v>15.400000000000091</v>
      </c>
      <c r="G16" s="159">
        <f t="shared" si="0"/>
        <v>0.7000000000002728</v>
      </c>
    </row>
    <row r="17" spans="1:7" s="69" customFormat="1" ht="13.5">
      <c r="A17" s="193" t="s">
        <v>281</v>
      </c>
      <c r="B17" s="272">
        <f>Volume!J18</f>
        <v>158.75</v>
      </c>
      <c r="C17" s="70">
        <v>160.35</v>
      </c>
      <c r="D17" s="264">
        <f t="shared" si="1"/>
        <v>1.5999999999999943</v>
      </c>
      <c r="E17" s="331">
        <f t="shared" si="2"/>
        <v>0.01007874015748028</v>
      </c>
      <c r="F17" s="264">
        <v>0.799999999999983</v>
      </c>
      <c r="G17" s="159">
        <f t="shared" si="0"/>
        <v>0.8000000000000114</v>
      </c>
    </row>
    <row r="18" spans="1:7" s="14" customFormat="1" ht="13.5">
      <c r="A18" s="193" t="s">
        <v>282</v>
      </c>
      <c r="B18" s="272">
        <f>Volume!J19</f>
        <v>63.1</v>
      </c>
      <c r="C18" s="70">
        <v>63</v>
      </c>
      <c r="D18" s="264">
        <f t="shared" si="1"/>
        <v>-0.10000000000000142</v>
      </c>
      <c r="E18" s="331">
        <f t="shared" si="2"/>
        <v>-0.0015847860538827482</v>
      </c>
      <c r="F18" s="264">
        <v>0.5499999999999972</v>
      </c>
      <c r="G18" s="159">
        <f t="shared" si="0"/>
        <v>-0.6499999999999986</v>
      </c>
    </row>
    <row r="19" spans="1:7" s="14" customFormat="1" ht="13.5">
      <c r="A19" s="193" t="s">
        <v>76</v>
      </c>
      <c r="B19" s="272">
        <f>Volume!J20</f>
        <v>237.35</v>
      </c>
      <c r="C19" s="70">
        <v>239.05</v>
      </c>
      <c r="D19" s="264">
        <f t="shared" si="1"/>
        <v>1.700000000000017</v>
      </c>
      <c r="E19" s="331">
        <f t="shared" si="2"/>
        <v>0.007162418369496596</v>
      </c>
      <c r="F19" s="264">
        <v>1.8000000000000114</v>
      </c>
      <c r="G19" s="159">
        <f t="shared" si="0"/>
        <v>-0.09999999999999432</v>
      </c>
    </row>
    <row r="20" spans="1:7" s="69" customFormat="1" ht="13.5">
      <c r="A20" s="193" t="s">
        <v>77</v>
      </c>
      <c r="B20" s="272">
        <f>Volume!J21</f>
        <v>188.6</v>
      </c>
      <c r="C20" s="70">
        <v>189.9</v>
      </c>
      <c r="D20" s="264">
        <f t="shared" si="1"/>
        <v>1.3000000000000114</v>
      </c>
      <c r="E20" s="331">
        <f t="shared" si="2"/>
        <v>0.006892895015906742</v>
      </c>
      <c r="F20" s="264">
        <v>1.5</v>
      </c>
      <c r="G20" s="159">
        <f t="shared" si="0"/>
        <v>-0.19999999999998863</v>
      </c>
    </row>
    <row r="21" spans="1:7" s="69" customFormat="1" ht="13.5">
      <c r="A21" s="193" t="s">
        <v>283</v>
      </c>
      <c r="B21" s="272">
        <f>Volume!J22</f>
        <v>160.5</v>
      </c>
      <c r="C21" s="70">
        <v>161.6</v>
      </c>
      <c r="D21" s="264">
        <f t="shared" si="1"/>
        <v>1.0999999999999943</v>
      </c>
      <c r="E21" s="331">
        <f t="shared" si="2"/>
        <v>0.0068535825545170985</v>
      </c>
      <c r="F21" s="264">
        <v>1.5999999999999943</v>
      </c>
      <c r="G21" s="159">
        <f t="shared" si="0"/>
        <v>-0.5</v>
      </c>
    </row>
    <row r="22" spans="1:7" s="69" customFormat="1" ht="13.5">
      <c r="A22" s="193" t="s">
        <v>34</v>
      </c>
      <c r="B22" s="272">
        <f>Volume!J23</f>
        <v>1674.95</v>
      </c>
      <c r="C22" s="70">
        <v>1688.4</v>
      </c>
      <c r="D22" s="264">
        <f t="shared" si="1"/>
        <v>13.450000000000045</v>
      </c>
      <c r="E22" s="331">
        <f t="shared" si="2"/>
        <v>0.008030090450461234</v>
      </c>
      <c r="F22" s="264">
        <v>14.400000000000091</v>
      </c>
      <c r="G22" s="159">
        <f t="shared" si="0"/>
        <v>-0.9500000000000455</v>
      </c>
    </row>
    <row r="23" spans="1:7" s="69" customFormat="1" ht="13.5">
      <c r="A23" s="193" t="s">
        <v>284</v>
      </c>
      <c r="B23" s="272">
        <f>Volume!J24</f>
        <v>965.55</v>
      </c>
      <c r="C23" s="70">
        <v>970.7</v>
      </c>
      <c r="D23" s="264">
        <f t="shared" si="1"/>
        <v>5.150000000000091</v>
      </c>
      <c r="E23" s="331">
        <f t="shared" si="2"/>
        <v>0.0053337476049920675</v>
      </c>
      <c r="F23" s="264">
        <v>8.600000000000023</v>
      </c>
      <c r="G23" s="159">
        <f t="shared" si="0"/>
        <v>-3.449999999999932</v>
      </c>
    </row>
    <row r="24" spans="1:7" s="69" customFormat="1" ht="13.5">
      <c r="A24" s="193" t="s">
        <v>137</v>
      </c>
      <c r="B24" s="272">
        <f>Volume!J25</f>
        <v>337.5</v>
      </c>
      <c r="C24" s="70">
        <v>338.4</v>
      </c>
      <c r="D24" s="264">
        <f t="shared" si="1"/>
        <v>0.8999999999999773</v>
      </c>
      <c r="E24" s="331">
        <f t="shared" si="2"/>
        <v>0.0026666666666665994</v>
      </c>
      <c r="F24" s="264">
        <v>3.1999999999999886</v>
      </c>
      <c r="G24" s="159">
        <f t="shared" si="0"/>
        <v>-2.3000000000000114</v>
      </c>
    </row>
    <row r="25" spans="1:7" s="69" customFormat="1" ht="13.5">
      <c r="A25" s="193" t="s">
        <v>232</v>
      </c>
      <c r="B25" s="272">
        <f>Volume!J26</f>
        <v>815.15</v>
      </c>
      <c r="C25" s="70">
        <v>811.05</v>
      </c>
      <c r="D25" s="264">
        <f t="shared" si="1"/>
        <v>-4.100000000000023</v>
      </c>
      <c r="E25" s="331">
        <f t="shared" si="2"/>
        <v>-0.005029749125927772</v>
      </c>
      <c r="F25" s="264">
        <v>-0.9500000000000455</v>
      </c>
      <c r="G25" s="159">
        <f t="shared" si="0"/>
        <v>-3.1499999999999773</v>
      </c>
    </row>
    <row r="26" spans="1:7" s="69" customFormat="1" ht="13.5">
      <c r="A26" s="193" t="s">
        <v>1</v>
      </c>
      <c r="B26" s="272">
        <f>Volume!J27</f>
        <v>2472.1</v>
      </c>
      <c r="C26" s="70">
        <v>2478.8</v>
      </c>
      <c r="D26" s="264">
        <f t="shared" si="1"/>
        <v>6.700000000000273</v>
      </c>
      <c r="E26" s="331">
        <f t="shared" si="2"/>
        <v>0.0027102463492578266</v>
      </c>
      <c r="F26" s="264">
        <v>7.25</v>
      </c>
      <c r="G26" s="159">
        <f t="shared" si="0"/>
        <v>-0.5499999999997272</v>
      </c>
    </row>
    <row r="27" spans="1:7" s="69" customFormat="1" ht="13.5">
      <c r="A27" s="193" t="s">
        <v>158</v>
      </c>
      <c r="B27" s="272">
        <f>Volume!J28</f>
        <v>115.55</v>
      </c>
      <c r="C27" s="70">
        <v>115.55</v>
      </c>
      <c r="D27" s="264">
        <f t="shared" si="1"/>
        <v>0</v>
      </c>
      <c r="E27" s="331">
        <f t="shared" si="2"/>
        <v>0</v>
      </c>
      <c r="F27" s="264">
        <v>-0.04999999999999716</v>
      </c>
      <c r="G27" s="159">
        <f t="shared" si="0"/>
        <v>0.04999999999999716</v>
      </c>
    </row>
    <row r="28" spans="1:7" s="69" customFormat="1" ht="13.5">
      <c r="A28" s="193" t="s">
        <v>285</v>
      </c>
      <c r="B28" s="272">
        <f>Volume!J29</f>
        <v>546.6</v>
      </c>
      <c r="C28" s="70">
        <v>548.75</v>
      </c>
      <c r="D28" s="264">
        <f t="shared" si="1"/>
        <v>2.1499999999999773</v>
      </c>
      <c r="E28" s="331">
        <f t="shared" si="2"/>
        <v>0.003933406512989348</v>
      </c>
      <c r="F28" s="264">
        <v>4.149999999999977</v>
      </c>
      <c r="G28" s="159">
        <f t="shared" si="0"/>
        <v>-2</v>
      </c>
    </row>
    <row r="29" spans="1:7" s="69" customFormat="1" ht="13.5">
      <c r="A29" s="193" t="s">
        <v>159</v>
      </c>
      <c r="B29" s="272">
        <f>Volume!J30</f>
        <v>49.25</v>
      </c>
      <c r="C29" s="70">
        <v>49.6</v>
      </c>
      <c r="D29" s="264">
        <f t="shared" si="1"/>
        <v>0.3500000000000014</v>
      </c>
      <c r="E29" s="331">
        <f t="shared" si="2"/>
        <v>0.007106598984771602</v>
      </c>
      <c r="F29" s="264">
        <v>0.45000000000000284</v>
      </c>
      <c r="G29" s="159">
        <f t="shared" si="0"/>
        <v>-0.10000000000000142</v>
      </c>
    </row>
    <row r="30" spans="1:7" s="69" customFormat="1" ht="13.5">
      <c r="A30" s="193" t="s">
        <v>2</v>
      </c>
      <c r="B30" s="272">
        <f>Volume!J31</f>
        <v>342.95</v>
      </c>
      <c r="C30" s="70">
        <v>344.2</v>
      </c>
      <c r="D30" s="264">
        <f t="shared" si="1"/>
        <v>1.25</v>
      </c>
      <c r="E30" s="331">
        <f t="shared" si="2"/>
        <v>0.003644846187490888</v>
      </c>
      <c r="F30" s="264">
        <v>2.3000000000000114</v>
      </c>
      <c r="G30" s="159">
        <f t="shared" si="0"/>
        <v>-1.0500000000000114</v>
      </c>
    </row>
    <row r="31" spans="1:7" s="69" customFormat="1" ht="13.5">
      <c r="A31" s="193" t="s">
        <v>391</v>
      </c>
      <c r="B31" s="272">
        <f>Volume!J32</f>
        <v>130.2</v>
      </c>
      <c r="C31" s="70">
        <v>130.75</v>
      </c>
      <c r="D31" s="264">
        <f t="shared" si="1"/>
        <v>0.5500000000000114</v>
      </c>
      <c r="E31" s="331">
        <f t="shared" si="2"/>
        <v>0.004224270353302699</v>
      </c>
      <c r="F31" s="264">
        <v>1.1500000000000057</v>
      </c>
      <c r="G31" s="159">
        <f t="shared" si="0"/>
        <v>-0.5999999999999943</v>
      </c>
    </row>
    <row r="32" spans="1:7" s="69" customFormat="1" ht="13.5">
      <c r="A32" s="193" t="s">
        <v>78</v>
      </c>
      <c r="B32" s="272">
        <f>Volume!J33</f>
        <v>216.5</v>
      </c>
      <c r="C32" s="70">
        <v>218.1</v>
      </c>
      <c r="D32" s="264">
        <f t="shared" si="1"/>
        <v>1.5999999999999943</v>
      </c>
      <c r="E32" s="331">
        <f t="shared" si="2"/>
        <v>0.007390300230946856</v>
      </c>
      <c r="F32" s="264">
        <v>2.1500000000000057</v>
      </c>
      <c r="G32" s="159">
        <f t="shared" si="0"/>
        <v>-0.5500000000000114</v>
      </c>
    </row>
    <row r="33" spans="1:7" s="69" customFormat="1" ht="13.5">
      <c r="A33" s="193" t="s">
        <v>138</v>
      </c>
      <c r="B33" s="272">
        <f>Volume!J34</f>
        <v>566</v>
      </c>
      <c r="C33" s="70">
        <v>569.1</v>
      </c>
      <c r="D33" s="264">
        <f t="shared" si="1"/>
        <v>3.1000000000000227</v>
      </c>
      <c r="E33" s="331">
        <f t="shared" si="2"/>
        <v>0.005477031802120181</v>
      </c>
      <c r="F33" s="264">
        <v>5</v>
      </c>
      <c r="G33" s="159">
        <f t="shared" si="0"/>
        <v>-1.8999999999999773</v>
      </c>
    </row>
    <row r="34" spans="1:7" s="69" customFormat="1" ht="13.5">
      <c r="A34" s="193" t="s">
        <v>160</v>
      </c>
      <c r="B34" s="272">
        <f>Volume!J35</f>
        <v>361.4</v>
      </c>
      <c r="C34" s="70">
        <v>362.7</v>
      </c>
      <c r="D34" s="264">
        <f t="shared" si="1"/>
        <v>1.3000000000000114</v>
      </c>
      <c r="E34" s="331">
        <f t="shared" si="2"/>
        <v>0.0035971223021583052</v>
      </c>
      <c r="F34" s="264">
        <v>3</v>
      </c>
      <c r="G34" s="159">
        <f t="shared" si="0"/>
        <v>-1.6999999999999886</v>
      </c>
    </row>
    <row r="35" spans="1:7" s="69" customFormat="1" ht="13.5">
      <c r="A35" s="193" t="s">
        <v>161</v>
      </c>
      <c r="B35" s="272">
        <f>Volume!J36</f>
        <v>34.3</v>
      </c>
      <c r="C35" s="70">
        <v>34.45</v>
      </c>
      <c r="D35" s="264">
        <f t="shared" si="1"/>
        <v>0.15000000000000568</v>
      </c>
      <c r="E35" s="331">
        <f t="shared" si="2"/>
        <v>0.0043731778425657635</v>
      </c>
      <c r="F35" s="264">
        <v>0.20000000000000284</v>
      </c>
      <c r="G35" s="159">
        <f t="shared" si="0"/>
        <v>-0.04999999999999716</v>
      </c>
    </row>
    <row r="36" spans="1:7" s="69" customFormat="1" ht="13.5">
      <c r="A36" s="193" t="s">
        <v>392</v>
      </c>
      <c r="B36" s="272">
        <f>Volume!J37</f>
        <v>221</v>
      </c>
      <c r="C36" s="70">
        <v>220.4</v>
      </c>
      <c r="D36" s="264">
        <f t="shared" si="1"/>
        <v>-0.5999999999999943</v>
      </c>
      <c r="E36" s="331">
        <f t="shared" si="2"/>
        <v>-0.002714932126696807</v>
      </c>
      <c r="F36" s="264">
        <v>2.3499999999999943</v>
      </c>
      <c r="G36" s="159">
        <f t="shared" si="0"/>
        <v>-2.9499999999999886</v>
      </c>
    </row>
    <row r="37" spans="1:8" s="25" customFormat="1" ht="13.5">
      <c r="A37" s="193" t="s">
        <v>3</v>
      </c>
      <c r="B37" s="272">
        <f>Volume!J38</f>
        <v>211.5</v>
      </c>
      <c r="C37" s="70">
        <v>212.5</v>
      </c>
      <c r="D37" s="264">
        <f t="shared" si="1"/>
        <v>1</v>
      </c>
      <c r="E37" s="331">
        <f t="shared" si="2"/>
        <v>0.004728132387706856</v>
      </c>
      <c r="F37" s="264">
        <v>1.1500000000000057</v>
      </c>
      <c r="G37" s="159">
        <f t="shared" si="0"/>
        <v>-0.15000000000000568</v>
      </c>
      <c r="H37" s="69"/>
    </row>
    <row r="38" spans="1:7" s="69" customFormat="1" ht="13.5">
      <c r="A38" s="193" t="s">
        <v>218</v>
      </c>
      <c r="B38" s="272">
        <f>Volume!J39</f>
        <v>381.6</v>
      </c>
      <c r="C38" s="70">
        <v>382.2</v>
      </c>
      <c r="D38" s="264">
        <f t="shared" si="1"/>
        <v>0.5999999999999659</v>
      </c>
      <c r="E38" s="331">
        <f t="shared" si="2"/>
        <v>0.0015723270440250678</v>
      </c>
      <c r="F38" s="264">
        <v>3.0500000000000114</v>
      </c>
      <c r="G38" s="159">
        <f t="shared" si="0"/>
        <v>-2.4500000000000455</v>
      </c>
    </row>
    <row r="39" spans="1:7" s="69" customFormat="1" ht="13.5">
      <c r="A39" s="193" t="s">
        <v>162</v>
      </c>
      <c r="B39" s="272">
        <f>Volume!J40</f>
        <v>311.45</v>
      </c>
      <c r="C39" s="70">
        <v>313.9</v>
      </c>
      <c r="D39" s="264">
        <f t="shared" si="1"/>
        <v>2.4499999999999886</v>
      </c>
      <c r="E39" s="331">
        <f t="shared" si="2"/>
        <v>0.007866431208861739</v>
      </c>
      <c r="F39" s="264">
        <v>2.6999999999999886</v>
      </c>
      <c r="G39" s="159">
        <f t="shared" si="0"/>
        <v>-0.25</v>
      </c>
    </row>
    <row r="40" spans="1:7" s="69" customFormat="1" ht="13.5">
      <c r="A40" s="193" t="s">
        <v>286</v>
      </c>
      <c r="B40" s="272">
        <f>Volume!J41</f>
        <v>224.35</v>
      </c>
      <c r="C40" s="70">
        <v>224.5</v>
      </c>
      <c r="D40" s="264">
        <f t="shared" si="1"/>
        <v>0.15000000000000568</v>
      </c>
      <c r="E40" s="331">
        <f t="shared" si="2"/>
        <v>0.0006685981724983539</v>
      </c>
      <c r="F40" s="264">
        <v>0.6999999999999886</v>
      </c>
      <c r="G40" s="159">
        <f t="shared" si="0"/>
        <v>-0.549999999999983</v>
      </c>
    </row>
    <row r="41" spans="1:7" s="69" customFormat="1" ht="13.5">
      <c r="A41" s="193" t="s">
        <v>183</v>
      </c>
      <c r="B41" s="272">
        <f>Volume!J42</f>
        <v>293.2</v>
      </c>
      <c r="C41" s="70">
        <v>295.6</v>
      </c>
      <c r="D41" s="264">
        <f t="shared" si="1"/>
        <v>2.400000000000034</v>
      </c>
      <c r="E41" s="331">
        <f t="shared" si="2"/>
        <v>0.008185538881309802</v>
      </c>
      <c r="F41" s="264">
        <v>0.049999999999954525</v>
      </c>
      <c r="G41" s="159">
        <f t="shared" si="0"/>
        <v>2.3500000000000796</v>
      </c>
    </row>
    <row r="42" spans="1:7" s="69" customFormat="1" ht="13.5">
      <c r="A42" s="193" t="s">
        <v>219</v>
      </c>
      <c r="B42" s="272">
        <f>Volume!J43</f>
        <v>94.7</v>
      </c>
      <c r="C42" s="70">
        <v>94.8</v>
      </c>
      <c r="D42" s="264">
        <f t="shared" si="1"/>
        <v>0.09999999999999432</v>
      </c>
      <c r="E42" s="331">
        <f t="shared" si="2"/>
        <v>0.0010559662090812493</v>
      </c>
      <c r="F42" s="264">
        <v>0.15000000000000568</v>
      </c>
      <c r="G42" s="159">
        <f t="shared" si="0"/>
        <v>-0.05000000000001137</v>
      </c>
    </row>
    <row r="43" spans="1:7" s="69" customFormat="1" ht="13.5">
      <c r="A43" s="193" t="s">
        <v>163</v>
      </c>
      <c r="B43" s="272">
        <f>Volume!J44</f>
        <v>3677.2</v>
      </c>
      <c r="C43" s="70">
        <v>3694.05</v>
      </c>
      <c r="D43" s="264">
        <f t="shared" si="1"/>
        <v>16.850000000000364</v>
      </c>
      <c r="E43" s="331">
        <f t="shared" si="2"/>
        <v>0.004582290873490799</v>
      </c>
      <c r="F43" s="264">
        <v>17.15000000000009</v>
      </c>
      <c r="G43" s="159">
        <f t="shared" si="0"/>
        <v>-0.29999999999972715</v>
      </c>
    </row>
    <row r="44" spans="1:7" s="69" customFormat="1" ht="13.5">
      <c r="A44" s="193" t="s">
        <v>194</v>
      </c>
      <c r="B44" s="272">
        <f>Volume!J45</f>
        <v>690.55</v>
      </c>
      <c r="C44" s="70">
        <v>694.5</v>
      </c>
      <c r="D44" s="264">
        <f t="shared" si="1"/>
        <v>3.9500000000000455</v>
      </c>
      <c r="E44" s="331">
        <f t="shared" si="2"/>
        <v>0.005720078198537464</v>
      </c>
      <c r="F44" s="264">
        <v>5.850000000000023</v>
      </c>
      <c r="G44" s="159">
        <f t="shared" si="0"/>
        <v>-1.8999999999999773</v>
      </c>
    </row>
    <row r="45" spans="1:7" s="69" customFormat="1" ht="13.5">
      <c r="A45" s="193" t="s">
        <v>220</v>
      </c>
      <c r="B45" s="272">
        <f>Volume!J46</f>
        <v>125.4</v>
      </c>
      <c r="C45" s="70">
        <v>125.95</v>
      </c>
      <c r="D45" s="264">
        <f t="shared" si="1"/>
        <v>0.5499999999999972</v>
      </c>
      <c r="E45" s="331">
        <f t="shared" si="2"/>
        <v>0.004385964912280679</v>
      </c>
      <c r="F45" s="264">
        <v>1</v>
      </c>
      <c r="G45" s="159">
        <f t="shared" si="0"/>
        <v>-0.45000000000000284</v>
      </c>
    </row>
    <row r="46" spans="1:7" s="69" customFormat="1" ht="13.5">
      <c r="A46" s="193" t="s">
        <v>164</v>
      </c>
      <c r="B46" s="272">
        <f>Volume!J47</f>
        <v>55.35</v>
      </c>
      <c r="C46" s="70">
        <v>55.6</v>
      </c>
      <c r="D46" s="264">
        <f t="shared" si="1"/>
        <v>0.25</v>
      </c>
      <c r="E46" s="331">
        <f t="shared" si="2"/>
        <v>0.004516711833785004</v>
      </c>
      <c r="F46" s="264">
        <v>0.5500000000000043</v>
      </c>
      <c r="G46" s="159">
        <f t="shared" si="0"/>
        <v>-0.30000000000000426</v>
      </c>
    </row>
    <row r="47" spans="1:7" s="69" customFormat="1" ht="13.5">
      <c r="A47" s="193" t="s">
        <v>165</v>
      </c>
      <c r="B47" s="272">
        <f>Volume!J48</f>
        <v>244.8</v>
      </c>
      <c r="C47" s="70">
        <v>245.65</v>
      </c>
      <c r="D47" s="264">
        <f t="shared" si="1"/>
        <v>0.8499999999999943</v>
      </c>
      <c r="E47" s="331">
        <f t="shared" si="2"/>
        <v>0.003472222222222199</v>
      </c>
      <c r="F47" s="264">
        <v>1.1500000000000057</v>
      </c>
      <c r="G47" s="159">
        <f t="shared" si="0"/>
        <v>-0.30000000000001137</v>
      </c>
    </row>
    <row r="48" spans="1:7" s="69" customFormat="1" ht="13.5">
      <c r="A48" s="193" t="s">
        <v>89</v>
      </c>
      <c r="B48" s="272">
        <f>Volume!J49</f>
        <v>293.55</v>
      </c>
      <c r="C48" s="70">
        <v>291.9</v>
      </c>
      <c r="D48" s="264">
        <f t="shared" si="1"/>
        <v>-1.650000000000034</v>
      </c>
      <c r="E48" s="331">
        <f t="shared" si="2"/>
        <v>-0.005620848237097714</v>
      </c>
      <c r="F48" s="264">
        <v>-2.3000000000000114</v>
      </c>
      <c r="G48" s="159">
        <f t="shared" si="0"/>
        <v>0.6499999999999773</v>
      </c>
    </row>
    <row r="49" spans="1:7" s="69" customFormat="1" ht="13.5">
      <c r="A49" s="193" t="s">
        <v>287</v>
      </c>
      <c r="B49" s="272">
        <f>Volume!J50</f>
        <v>177.7</v>
      </c>
      <c r="C49" s="70">
        <v>178.95</v>
      </c>
      <c r="D49" s="264">
        <f t="shared" si="1"/>
        <v>1.25</v>
      </c>
      <c r="E49" s="331">
        <f t="shared" si="2"/>
        <v>0.007034327518289252</v>
      </c>
      <c r="F49" s="264">
        <v>1.5</v>
      </c>
      <c r="G49" s="159">
        <f t="shared" si="0"/>
        <v>-0.25</v>
      </c>
    </row>
    <row r="50" spans="1:7" s="69" customFormat="1" ht="13.5">
      <c r="A50" s="193" t="s">
        <v>271</v>
      </c>
      <c r="B50" s="272">
        <f>Volume!J51</f>
        <v>256.1</v>
      </c>
      <c r="C50" s="70">
        <v>257.1</v>
      </c>
      <c r="D50" s="264">
        <f t="shared" si="1"/>
        <v>1</v>
      </c>
      <c r="E50" s="331">
        <f t="shared" si="2"/>
        <v>0.0039047247169074575</v>
      </c>
      <c r="F50" s="264">
        <v>2.150000000000034</v>
      </c>
      <c r="G50" s="159">
        <f t="shared" si="0"/>
        <v>-1.150000000000034</v>
      </c>
    </row>
    <row r="51" spans="1:7" s="69" customFormat="1" ht="13.5">
      <c r="A51" s="193" t="s">
        <v>221</v>
      </c>
      <c r="B51" s="272">
        <f>Volume!J52</f>
        <v>1170.75</v>
      </c>
      <c r="C51" s="70">
        <v>1161.2</v>
      </c>
      <c r="D51" s="264">
        <f t="shared" si="1"/>
        <v>-9.549999999999955</v>
      </c>
      <c r="E51" s="331">
        <f t="shared" si="2"/>
        <v>-0.008157164210975832</v>
      </c>
      <c r="F51" s="264">
        <v>-14.350000000000136</v>
      </c>
      <c r="G51" s="159">
        <f t="shared" si="0"/>
        <v>4.800000000000182</v>
      </c>
    </row>
    <row r="52" spans="1:7" s="69" customFormat="1" ht="13.5">
      <c r="A52" s="193" t="s">
        <v>233</v>
      </c>
      <c r="B52" s="272">
        <f>Volume!J53</f>
        <v>419.45</v>
      </c>
      <c r="C52" s="70">
        <v>421.5</v>
      </c>
      <c r="D52" s="264">
        <f t="shared" si="1"/>
        <v>2.0500000000000114</v>
      </c>
      <c r="E52" s="331">
        <f t="shared" si="2"/>
        <v>0.004887352485397571</v>
      </c>
      <c r="F52" s="264">
        <v>2.849999999999966</v>
      </c>
      <c r="G52" s="159">
        <f t="shared" si="0"/>
        <v>-0.7999999999999545</v>
      </c>
    </row>
    <row r="53" spans="1:7" s="69" customFormat="1" ht="13.5">
      <c r="A53" s="193" t="s">
        <v>166</v>
      </c>
      <c r="B53" s="272">
        <f>Volume!J54</f>
        <v>101.4</v>
      </c>
      <c r="C53" s="70">
        <v>101.9</v>
      </c>
      <c r="D53" s="264">
        <f t="shared" si="1"/>
        <v>0.5</v>
      </c>
      <c r="E53" s="331">
        <f t="shared" si="2"/>
        <v>0.004930966469428008</v>
      </c>
      <c r="F53" s="264">
        <v>0.7999999999999972</v>
      </c>
      <c r="G53" s="159">
        <f t="shared" si="0"/>
        <v>-0.29999999999999716</v>
      </c>
    </row>
    <row r="54" spans="1:7" s="69" customFormat="1" ht="13.5">
      <c r="A54" s="193" t="s">
        <v>222</v>
      </c>
      <c r="B54" s="272">
        <f>Volume!J55</f>
        <v>2485.75</v>
      </c>
      <c r="C54" s="70">
        <v>2482.9</v>
      </c>
      <c r="D54" s="264">
        <f t="shared" si="1"/>
        <v>-2.849999999999909</v>
      </c>
      <c r="E54" s="331">
        <f t="shared" si="2"/>
        <v>-0.001146535250930266</v>
      </c>
      <c r="F54" s="264">
        <v>-2.400000000000091</v>
      </c>
      <c r="G54" s="159">
        <f t="shared" si="0"/>
        <v>-0.4499999999998181</v>
      </c>
    </row>
    <row r="55" spans="1:7" s="69" customFormat="1" ht="13.5">
      <c r="A55" s="193" t="s">
        <v>288</v>
      </c>
      <c r="B55" s="272">
        <f>Volume!J56</f>
        <v>171.6</v>
      </c>
      <c r="C55" s="70">
        <v>172.8</v>
      </c>
      <c r="D55" s="264">
        <f t="shared" si="1"/>
        <v>1.200000000000017</v>
      </c>
      <c r="E55" s="331">
        <f t="shared" si="2"/>
        <v>0.006993006993007093</v>
      </c>
      <c r="F55" s="264">
        <v>1.6000000000000227</v>
      </c>
      <c r="G55" s="159">
        <f t="shared" si="0"/>
        <v>-0.4000000000000057</v>
      </c>
    </row>
    <row r="56" spans="1:7" s="69" customFormat="1" ht="13.5">
      <c r="A56" s="193" t="s">
        <v>289</v>
      </c>
      <c r="B56" s="272">
        <f>Volume!J57</f>
        <v>135</v>
      </c>
      <c r="C56" s="70">
        <v>135.8</v>
      </c>
      <c r="D56" s="264">
        <f t="shared" si="1"/>
        <v>0.8000000000000114</v>
      </c>
      <c r="E56" s="331">
        <f t="shared" si="2"/>
        <v>0.00592592592592601</v>
      </c>
      <c r="F56" s="264">
        <v>0.6999999999999886</v>
      </c>
      <c r="G56" s="159">
        <f t="shared" si="0"/>
        <v>0.10000000000002274</v>
      </c>
    </row>
    <row r="57" spans="1:7" s="69" customFormat="1" ht="13.5">
      <c r="A57" s="193" t="s">
        <v>195</v>
      </c>
      <c r="B57" s="272">
        <f>Volume!J58</f>
        <v>120.6</v>
      </c>
      <c r="C57" s="70">
        <v>120.5</v>
      </c>
      <c r="D57" s="264">
        <f t="shared" si="1"/>
        <v>-0.09999999999999432</v>
      </c>
      <c r="E57" s="331">
        <f t="shared" si="2"/>
        <v>-0.0008291873963515283</v>
      </c>
      <c r="F57" s="264">
        <v>0.05000000000001137</v>
      </c>
      <c r="G57" s="159">
        <f t="shared" si="0"/>
        <v>-0.15000000000000568</v>
      </c>
    </row>
    <row r="58" spans="1:8" s="25" customFormat="1" ht="13.5">
      <c r="A58" s="193" t="s">
        <v>290</v>
      </c>
      <c r="B58" s="272">
        <f>Volume!J59</f>
        <v>95.85</v>
      </c>
      <c r="C58" s="70">
        <v>95.85</v>
      </c>
      <c r="D58" s="264">
        <f t="shared" si="1"/>
        <v>0</v>
      </c>
      <c r="E58" s="331">
        <f t="shared" si="2"/>
        <v>0</v>
      </c>
      <c r="F58" s="264">
        <v>0.15000000000000568</v>
      </c>
      <c r="G58" s="159">
        <f t="shared" si="0"/>
        <v>-0.15000000000000568</v>
      </c>
      <c r="H58" s="69"/>
    </row>
    <row r="59" spans="1:7" s="69" customFormat="1" ht="13.5">
      <c r="A59" s="193" t="s">
        <v>197</v>
      </c>
      <c r="B59" s="272">
        <f>Volume!J60</f>
        <v>331.6</v>
      </c>
      <c r="C59" s="70">
        <v>330.6</v>
      </c>
      <c r="D59" s="264">
        <f t="shared" si="1"/>
        <v>-1</v>
      </c>
      <c r="E59" s="331">
        <f t="shared" si="2"/>
        <v>-0.0030156815440289505</v>
      </c>
      <c r="F59" s="264">
        <v>0.14999999999997726</v>
      </c>
      <c r="G59" s="159">
        <f t="shared" si="0"/>
        <v>-1.1499999999999773</v>
      </c>
    </row>
    <row r="60" spans="1:8" s="25" customFormat="1" ht="13.5">
      <c r="A60" s="193" t="s">
        <v>4</v>
      </c>
      <c r="B60" s="272">
        <f>Volume!J61</f>
        <v>1604.1</v>
      </c>
      <c r="C60" s="70">
        <v>1611.15</v>
      </c>
      <c r="D60" s="264">
        <f t="shared" si="1"/>
        <v>7.050000000000182</v>
      </c>
      <c r="E60" s="331">
        <f t="shared" si="2"/>
        <v>0.004394987843650759</v>
      </c>
      <c r="F60" s="264">
        <v>6.399999999999864</v>
      </c>
      <c r="G60" s="159">
        <f t="shared" si="0"/>
        <v>0.6500000000003183</v>
      </c>
      <c r="H60" s="69"/>
    </row>
    <row r="61" spans="1:7" s="69" customFormat="1" ht="13.5">
      <c r="A61" s="193" t="s">
        <v>79</v>
      </c>
      <c r="B61" s="272">
        <f>Volume!J62</f>
        <v>991.3</v>
      </c>
      <c r="C61" s="70">
        <v>987.1</v>
      </c>
      <c r="D61" s="264">
        <f t="shared" si="1"/>
        <v>-4.199999999999932</v>
      </c>
      <c r="E61" s="331">
        <f t="shared" si="2"/>
        <v>-0.004236860687985405</v>
      </c>
      <c r="F61" s="264">
        <v>-1.849999999999909</v>
      </c>
      <c r="G61" s="159">
        <f t="shared" si="0"/>
        <v>-2.3500000000000227</v>
      </c>
    </row>
    <row r="62" spans="1:7" s="69" customFormat="1" ht="13.5">
      <c r="A62" s="193" t="s">
        <v>196</v>
      </c>
      <c r="B62" s="272">
        <f>Volume!J63</f>
        <v>679.7</v>
      </c>
      <c r="C62" s="70">
        <v>664.75</v>
      </c>
      <c r="D62" s="264">
        <f t="shared" si="1"/>
        <v>-14.950000000000045</v>
      </c>
      <c r="E62" s="331">
        <f t="shared" si="2"/>
        <v>-0.0219949977931441</v>
      </c>
      <c r="F62" s="264">
        <v>-21.949999999999932</v>
      </c>
      <c r="G62" s="159">
        <f t="shared" si="0"/>
        <v>6.999999999999886</v>
      </c>
    </row>
    <row r="63" spans="1:7" s="69" customFormat="1" ht="13.5">
      <c r="A63" s="193" t="s">
        <v>5</v>
      </c>
      <c r="B63" s="272">
        <f>Volume!J64</f>
        <v>144.8</v>
      </c>
      <c r="C63" s="70">
        <v>145.6</v>
      </c>
      <c r="D63" s="264">
        <f t="shared" si="1"/>
        <v>0.799999999999983</v>
      </c>
      <c r="E63" s="331">
        <f t="shared" si="2"/>
        <v>0.0055248618784529205</v>
      </c>
      <c r="F63" s="264">
        <v>1.1500000000000057</v>
      </c>
      <c r="G63" s="159">
        <f t="shared" si="0"/>
        <v>-0.35000000000002274</v>
      </c>
    </row>
    <row r="64" spans="1:7" s="69" customFormat="1" ht="13.5">
      <c r="A64" s="193" t="s">
        <v>198</v>
      </c>
      <c r="B64" s="272">
        <f>Volume!J65</f>
        <v>194.55</v>
      </c>
      <c r="C64" s="70">
        <v>194.75</v>
      </c>
      <c r="D64" s="264">
        <f t="shared" si="1"/>
        <v>0.19999999999998863</v>
      </c>
      <c r="E64" s="331">
        <f t="shared" si="2"/>
        <v>0.0010280133641736757</v>
      </c>
      <c r="F64" s="264">
        <v>0.5999999999999943</v>
      </c>
      <c r="G64" s="159">
        <f t="shared" si="0"/>
        <v>-0.4000000000000057</v>
      </c>
    </row>
    <row r="65" spans="1:7" s="69" customFormat="1" ht="13.5">
      <c r="A65" s="193" t="s">
        <v>199</v>
      </c>
      <c r="B65" s="272">
        <f>Volume!J66</f>
        <v>281.9</v>
      </c>
      <c r="C65" s="70">
        <v>283.55</v>
      </c>
      <c r="D65" s="264">
        <f t="shared" si="1"/>
        <v>1.650000000000034</v>
      </c>
      <c r="E65" s="331">
        <f t="shared" si="2"/>
        <v>0.005853139411138823</v>
      </c>
      <c r="F65" s="264">
        <v>2.5</v>
      </c>
      <c r="G65" s="159">
        <f t="shared" si="0"/>
        <v>-0.8499999999999659</v>
      </c>
    </row>
    <row r="66" spans="1:7" s="69" customFormat="1" ht="13.5">
      <c r="A66" s="193" t="s">
        <v>405</v>
      </c>
      <c r="B66" s="272">
        <f>Volume!J67</f>
        <v>595.2</v>
      </c>
      <c r="C66" s="70">
        <v>599.4</v>
      </c>
      <c r="D66" s="264">
        <f aca="true" t="shared" si="3" ref="D66:D129">C66-B66</f>
        <v>4.199999999999932</v>
      </c>
      <c r="E66" s="331">
        <f aca="true" t="shared" si="4" ref="E66:E129">D66/B66</f>
        <v>0.00705645161290311</v>
      </c>
      <c r="F66" s="264">
        <v>3.2000000000000455</v>
      </c>
      <c r="G66" s="159">
        <f t="shared" si="0"/>
        <v>0.9999999999998863</v>
      </c>
    </row>
    <row r="67" spans="1:8" s="25" customFormat="1" ht="13.5">
      <c r="A67" s="193" t="s">
        <v>43</v>
      </c>
      <c r="B67" s="272">
        <f>Volume!J68</f>
        <v>2279.7</v>
      </c>
      <c r="C67" s="70">
        <v>2297.5</v>
      </c>
      <c r="D67" s="264">
        <f t="shared" si="3"/>
        <v>17.800000000000182</v>
      </c>
      <c r="E67" s="331">
        <f t="shared" si="4"/>
        <v>0.00780804491819107</v>
      </c>
      <c r="F67" s="264">
        <v>10.650000000000091</v>
      </c>
      <c r="G67" s="159">
        <f t="shared" si="0"/>
        <v>7.150000000000091</v>
      </c>
      <c r="H67" s="69"/>
    </row>
    <row r="68" spans="1:7" s="69" customFormat="1" ht="13.5">
      <c r="A68" s="193" t="s">
        <v>200</v>
      </c>
      <c r="B68" s="272">
        <f>Volume!J69</f>
        <v>839.8</v>
      </c>
      <c r="C68" s="70">
        <v>840.75</v>
      </c>
      <c r="D68" s="264">
        <f t="shared" si="3"/>
        <v>0.9500000000000455</v>
      </c>
      <c r="E68" s="331">
        <f t="shared" si="4"/>
        <v>0.0011312217194570679</v>
      </c>
      <c r="F68" s="264">
        <v>1.7999999999999545</v>
      </c>
      <c r="G68" s="159">
        <f t="shared" si="0"/>
        <v>-0.849999999999909</v>
      </c>
    </row>
    <row r="69" spans="1:7" s="69" customFormat="1" ht="13.5">
      <c r="A69" s="193" t="s">
        <v>141</v>
      </c>
      <c r="B69" s="272">
        <f>Volume!J70</f>
        <v>87.95</v>
      </c>
      <c r="C69" s="70">
        <v>88.8</v>
      </c>
      <c r="D69" s="264">
        <f t="shared" si="3"/>
        <v>0.8499999999999943</v>
      </c>
      <c r="E69" s="331">
        <f t="shared" si="4"/>
        <v>0.0096645821489482</v>
      </c>
      <c r="F69" s="264">
        <v>0.7000000000000028</v>
      </c>
      <c r="G69" s="159">
        <f aca="true" t="shared" si="5" ref="G69:G132">D69-F69</f>
        <v>0.14999999999999147</v>
      </c>
    </row>
    <row r="70" spans="1:7" s="69" customFormat="1" ht="13.5">
      <c r="A70" s="193" t="s">
        <v>398</v>
      </c>
      <c r="B70" s="272">
        <f>Volume!J71</f>
        <v>113.3</v>
      </c>
      <c r="C70" s="70">
        <v>113.8</v>
      </c>
      <c r="D70" s="264">
        <f t="shared" si="3"/>
        <v>0.5</v>
      </c>
      <c r="E70" s="331">
        <f t="shared" si="4"/>
        <v>0.0044130626654898504</v>
      </c>
      <c r="F70" s="264">
        <v>0.8999999999999915</v>
      </c>
      <c r="G70" s="159">
        <f t="shared" si="5"/>
        <v>-0.3999999999999915</v>
      </c>
    </row>
    <row r="71" spans="1:7" s="69" customFormat="1" ht="13.5">
      <c r="A71" s="193" t="s">
        <v>184</v>
      </c>
      <c r="B71" s="272">
        <f>Volume!J72</f>
        <v>98.1</v>
      </c>
      <c r="C71" s="70">
        <v>98.75</v>
      </c>
      <c r="D71" s="264">
        <f t="shared" si="3"/>
        <v>0.6500000000000057</v>
      </c>
      <c r="E71" s="331">
        <f t="shared" si="4"/>
        <v>0.0066258919469929225</v>
      </c>
      <c r="F71" s="264">
        <v>0.5999999999999943</v>
      </c>
      <c r="G71" s="159">
        <f t="shared" si="5"/>
        <v>0.05000000000001137</v>
      </c>
    </row>
    <row r="72" spans="1:7" s="69" customFormat="1" ht="13.5">
      <c r="A72" s="193" t="s">
        <v>175</v>
      </c>
      <c r="B72" s="272">
        <f>Volume!J73</f>
        <v>47.7</v>
      </c>
      <c r="C72" s="70">
        <v>47.85</v>
      </c>
      <c r="D72" s="264">
        <f t="shared" si="3"/>
        <v>0.14999999999999858</v>
      </c>
      <c r="E72" s="331">
        <f t="shared" si="4"/>
        <v>0.0031446540880502843</v>
      </c>
      <c r="F72" s="264">
        <v>0.14999999999999858</v>
      </c>
      <c r="G72" s="159">
        <f t="shared" si="5"/>
        <v>0</v>
      </c>
    </row>
    <row r="73" spans="1:7" s="69" customFormat="1" ht="13.5">
      <c r="A73" s="193" t="s">
        <v>142</v>
      </c>
      <c r="B73" s="272">
        <f>Volume!J74</f>
        <v>138.8</v>
      </c>
      <c r="C73" s="70">
        <v>139.55</v>
      </c>
      <c r="D73" s="264">
        <f t="shared" si="3"/>
        <v>0.75</v>
      </c>
      <c r="E73" s="331">
        <f t="shared" si="4"/>
        <v>0.0054034582132564835</v>
      </c>
      <c r="F73" s="264">
        <v>1.25</v>
      </c>
      <c r="G73" s="159">
        <f t="shared" si="5"/>
        <v>-0.5</v>
      </c>
    </row>
    <row r="74" spans="1:8" s="25" customFormat="1" ht="13.5">
      <c r="A74" s="193" t="s">
        <v>176</v>
      </c>
      <c r="B74" s="272">
        <f>Volume!J75</f>
        <v>182.45</v>
      </c>
      <c r="C74" s="70">
        <v>182.6</v>
      </c>
      <c r="D74" s="264">
        <f t="shared" si="3"/>
        <v>0.15000000000000568</v>
      </c>
      <c r="E74" s="331">
        <f t="shared" si="4"/>
        <v>0.0008221430528912343</v>
      </c>
      <c r="F74" s="264">
        <v>0.5</v>
      </c>
      <c r="G74" s="159">
        <f t="shared" si="5"/>
        <v>-0.3499999999999943</v>
      </c>
      <c r="H74" s="69"/>
    </row>
    <row r="75" spans="1:8" s="25" customFormat="1" ht="13.5">
      <c r="A75" s="193" t="s">
        <v>397</v>
      </c>
      <c r="B75" s="272">
        <f>Volume!J76</f>
        <v>117.05</v>
      </c>
      <c r="C75" s="70">
        <v>117.35</v>
      </c>
      <c r="D75" s="264">
        <f t="shared" si="3"/>
        <v>0.29999999999999716</v>
      </c>
      <c r="E75" s="331">
        <f t="shared" si="4"/>
        <v>0.0025630072618538845</v>
      </c>
      <c r="F75" s="264">
        <v>0.75</v>
      </c>
      <c r="G75" s="159">
        <f t="shared" si="5"/>
        <v>-0.45000000000000284</v>
      </c>
      <c r="H75" s="69"/>
    </row>
    <row r="76" spans="1:7" s="69" customFormat="1" ht="13.5">
      <c r="A76" s="193" t="s">
        <v>167</v>
      </c>
      <c r="B76" s="272">
        <f>Volume!J77</f>
        <v>45.45</v>
      </c>
      <c r="C76" s="70">
        <v>45.45</v>
      </c>
      <c r="D76" s="264">
        <f t="shared" si="3"/>
        <v>0</v>
      </c>
      <c r="E76" s="331">
        <f t="shared" si="4"/>
        <v>0</v>
      </c>
      <c r="F76" s="264">
        <v>0.20000000000000284</v>
      </c>
      <c r="G76" s="159">
        <f t="shared" si="5"/>
        <v>-0.20000000000000284</v>
      </c>
    </row>
    <row r="77" spans="1:7" s="69" customFormat="1" ht="13.5">
      <c r="A77" s="193" t="s">
        <v>201</v>
      </c>
      <c r="B77" s="272">
        <f>Volume!J78</f>
        <v>2002.25</v>
      </c>
      <c r="C77" s="70">
        <v>2012.3</v>
      </c>
      <c r="D77" s="264">
        <f t="shared" si="3"/>
        <v>10.049999999999955</v>
      </c>
      <c r="E77" s="331">
        <f t="shared" si="4"/>
        <v>0.005019353227618906</v>
      </c>
      <c r="F77" s="264">
        <v>3.550000000000182</v>
      </c>
      <c r="G77" s="159">
        <f t="shared" si="5"/>
        <v>6.499999999999773</v>
      </c>
    </row>
    <row r="78" spans="1:7" s="69" customFormat="1" ht="13.5">
      <c r="A78" s="193" t="s">
        <v>143</v>
      </c>
      <c r="B78" s="272">
        <f>Volume!J79</f>
        <v>110.85</v>
      </c>
      <c r="C78" s="70">
        <v>111.7</v>
      </c>
      <c r="D78" s="264">
        <f t="shared" si="3"/>
        <v>0.8500000000000085</v>
      </c>
      <c r="E78" s="331">
        <f t="shared" si="4"/>
        <v>0.00766801984663968</v>
      </c>
      <c r="F78" s="264">
        <v>0.8500000000000085</v>
      </c>
      <c r="G78" s="159">
        <f t="shared" si="5"/>
        <v>0</v>
      </c>
    </row>
    <row r="79" spans="1:7" s="69" customFormat="1" ht="13.5">
      <c r="A79" s="193" t="s">
        <v>90</v>
      </c>
      <c r="B79" s="272">
        <f>Volume!J80</f>
        <v>455.1</v>
      </c>
      <c r="C79" s="70">
        <v>458.65</v>
      </c>
      <c r="D79" s="264">
        <f t="shared" si="3"/>
        <v>3.5499999999999545</v>
      </c>
      <c r="E79" s="331">
        <f t="shared" si="4"/>
        <v>0.007800483410239407</v>
      </c>
      <c r="F79" s="264">
        <v>4.400000000000034</v>
      </c>
      <c r="G79" s="159">
        <f t="shared" si="5"/>
        <v>-0.8500000000000796</v>
      </c>
    </row>
    <row r="80" spans="1:7" s="69" customFormat="1" ht="13.5">
      <c r="A80" s="193" t="s">
        <v>35</v>
      </c>
      <c r="B80" s="272">
        <f>Volume!J81</f>
        <v>316.9</v>
      </c>
      <c r="C80" s="70">
        <v>315</v>
      </c>
      <c r="D80" s="264">
        <f t="shared" si="3"/>
        <v>-1.8999999999999773</v>
      </c>
      <c r="E80" s="331">
        <f t="shared" si="4"/>
        <v>-0.0059955822025874956</v>
      </c>
      <c r="F80" s="264">
        <v>1.25</v>
      </c>
      <c r="G80" s="159">
        <f t="shared" si="5"/>
        <v>-3.1499999999999773</v>
      </c>
    </row>
    <row r="81" spans="1:7" s="69" customFormat="1" ht="13.5">
      <c r="A81" s="193" t="s">
        <v>6</v>
      </c>
      <c r="B81" s="272">
        <f>Volume!J82</f>
        <v>160</v>
      </c>
      <c r="C81" s="70">
        <v>159.95</v>
      </c>
      <c r="D81" s="264">
        <f t="shared" si="3"/>
        <v>-0.05000000000001137</v>
      </c>
      <c r="E81" s="331">
        <f t="shared" si="4"/>
        <v>-0.0003125000000000711</v>
      </c>
      <c r="F81" s="264">
        <v>0.30000000000001137</v>
      </c>
      <c r="G81" s="159">
        <f t="shared" si="5"/>
        <v>-0.35000000000002274</v>
      </c>
    </row>
    <row r="82" spans="1:7" s="69" customFormat="1" ht="13.5">
      <c r="A82" s="193" t="s">
        <v>177</v>
      </c>
      <c r="B82" s="272">
        <f>Volume!J83</f>
        <v>292.45</v>
      </c>
      <c r="C82" s="70">
        <v>294.7</v>
      </c>
      <c r="D82" s="264">
        <f t="shared" si="3"/>
        <v>2.25</v>
      </c>
      <c r="E82" s="331">
        <f t="shared" si="4"/>
        <v>0.00769362284151137</v>
      </c>
      <c r="F82" s="264">
        <v>2.5</v>
      </c>
      <c r="G82" s="159">
        <f t="shared" si="5"/>
        <v>-0.25</v>
      </c>
    </row>
    <row r="83" spans="1:7" s="69" customFormat="1" ht="13.5">
      <c r="A83" s="193" t="s">
        <v>168</v>
      </c>
      <c r="B83" s="272">
        <f>Volume!J84</f>
        <v>677.1</v>
      </c>
      <c r="C83" s="70">
        <v>671.25</v>
      </c>
      <c r="D83" s="264">
        <f t="shared" si="3"/>
        <v>-5.850000000000023</v>
      </c>
      <c r="E83" s="331">
        <f t="shared" si="4"/>
        <v>-0.008639787328311952</v>
      </c>
      <c r="F83" s="264">
        <v>-4.599999999999909</v>
      </c>
      <c r="G83" s="159">
        <f t="shared" si="5"/>
        <v>-1.2500000000001137</v>
      </c>
    </row>
    <row r="84" spans="1:7" s="69" customFormat="1" ht="13.5">
      <c r="A84" s="193" t="s">
        <v>132</v>
      </c>
      <c r="B84" s="272">
        <f>Volume!J85</f>
        <v>715.9</v>
      </c>
      <c r="C84" s="70">
        <v>717.95</v>
      </c>
      <c r="D84" s="264">
        <f t="shared" si="3"/>
        <v>2.050000000000068</v>
      </c>
      <c r="E84" s="331">
        <f t="shared" si="4"/>
        <v>0.0028635284257578827</v>
      </c>
      <c r="F84" s="264">
        <v>3.1000000000000227</v>
      </c>
      <c r="G84" s="159">
        <f t="shared" si="5"/>
        <v>-1.0499999999999545</v>
      </c>
    </row>
    <row r="85" spans="1:7" s="69" customFormat="1" ht="13.5">
      <c r="A85" s="193" t="s">
        <v>144</v>
      </c>
      <c r="B85" s="272">
        <f>Volume!J86</f>
        <v>2897.2</v>
      </c>
      <c r="C85" s="70">
        <v>2914.45</v>
      </c>
      <c r="D85" s="264">
        <f t="shared" si="3"/>
        <v>17.25</v>
      </c>
      <c r="E85" s="331">
        <f t="shared" si="4"/>
        <v>0.005954024575452161</v>
      </c>
      <c r="F85" s="264">
        <v>15.449999999999818</v>
      </c>
      <c r="G85" s="159">
        <f t="shared" si="5"/>
        <v>1.800000000000182</v>
      </c>
    </row>
    <row r="86" spans="1:8" s="25" customFormat="1" ht="13.5">
      <c r="A86" s="193" t="s">
        <v>291</v>
      </c>
      <c r="B86" s="272">
        <f>Volume!J87</f>
        <v>605.3</v>
      </c>
      <c r="C86" s="70">
        <v>609.45</v>
      </c>
      <c r="D86" s="264">
        <f t="shared" si="3"/>
        <v>4.150000000000091</v>
      </c>
      <c r="E86" s="331">
        <f t="shared" si="4"/>
        <v>0.006856104411036</v>
      </c>
      <c r="F86" s="264">
        <v>4.300000000000068</v>
      </c>
      <c r="G86" s="159">
        <f t="shared" si="5"/>
        <v>-0.14999999999997726</v>
      </c>
      <c r="H86" s="69"/>
    </row>
    <row r="87" spans="1:7" s="69" customFormat="1" ht="13.5">
      <c r="A87" s="193" t="s">
        <v>133</v>
      </c>
      <c r="B87" s="272">
        <f>Volume!J88</f>
        <v>32.25</v>
      </c>
      <c r="C87" s="70">
        <v>32.5</v>
      </c>
      <c r="D87" s="264">
        <f t="shared" si="3"/>
        <v>0.25</v>
      </c>
      <c r="E87" s="331">
        <f t="shared" si="4"/>
        <v>0.007751937984496124</v>
      </c>
      <c r="F87" s="264">
        <v>0.25</v>
      </c>
      <c r="G87" s="159">
        <f t="shared" si="5"/>
        <v>0</v>
      </c>
    </row>
    <row r="88" spans="1:7" s="69" customFormat="1" ht="13.5">
      <c r="A88" s="193" t="s">
        <v>169</v>
      </c>
      <c r="B88" s="272">
        <f>Volume!J89</f>
        <v>152.35</v>
      </c>
      <c r="C88" s="70">
        <v>152.4</v>
      </c>
      <c r="D88" s="264">
        <f t="shared" si="3"/>
        <v>0.05000000000001137</v>
      </c>
      <c r="E88" s="331">
        <f t="shared" si="4"/>
        <v>0.00032819166393181076</v>
      </c>
      <c r="F88" s="264">
        <v>0.05000000000001137</v>
      </c>
      <c r="G88" s="159">
        <f t="shared" si="5"/>
        <v>0</v>
      </c>
    </row>
    <row r="89" spans="1:7" s="69" customFormat="1" ht="13.5">
      <c r="A89" s="193" t="s">
        <v>292</v>
      </c>
      <c r="B89" s="272">
        <f>Volume!J90</f>
        <v>586.65</v>
      </c>
      <c r="C89" s="70">
        <v>590</v>
      </c>
      <c r="D89" s="264">
        <f t="shared" si="3"/>
        <v>3.3500000000000227</v>
      </c>
      <c r="E89" s="331">
        <f t="shared" si="4"/>
        <v>0.0057103894997017355</v>
      </c>
      <c r="F89" s="264">
        <v>3.8500000000000227</v>
      </c>
      <c r="G89" s="159">
        <f t="shared" si="5"/>
        <v>-0.5</v>
      </c>
    </row>
    <row r="90" spans="1:7" s="69" customFormat="1" ht="13.5">
      <c r="A90" s="193" t="s">
        <v>293</v>
      </c>
      <c r="B90" s="272">
        <f>Volume!J91</f>
        <v>541.35</v>
      </c>
      <c r="C90" s="70">
        <v>545.15</v>
      </c>
      <c r="D90" s="264">
        <f t="shared" si="3"/>
        <v>3.7999999999999545</v>
      </c>
      <c r="E90" s="331">
        <f t="shared" si="4"/>
        <v>0.007019488316246336</v>
      </c>
      <c r="F90" s="264">
        <v>4.75</v>
      </c>
      <c r="G90" s="159">
        <f t="shared" si="5"/>
        <v>-0.9500000000000455</v>
      </c>
    </row>
    <row r="91" spans="1:7" s="69" customFormat="1" ht="13.5">
      <c r="A91" s="193" t="s">
        <v>178</v>
      </c>
      <c r="B91" s="272">
        <f>Volume!J92</f>
        <v>170.9</v>
      </c>
      <c r="C91" s="70">
        <v>171.05</v>
      </c>
      <c r="D91" s="264">
        <f t="shared" si="3"/>
        <v>0.15000000000000568</v>
      </c>
      <c r="E91" s="331">
        <f t="shared" si="4"/>
        <v>0.0008777062609713615</v>
      </c>
      <c r="F91" s="264">
        <v>0.6000000000000227</v>
      </c>
      <c r="G91" s="159">
        <f t="shared" si="5"/>
        <v>-0.45000000000001705</v>
      </c>
    </row>
    <row r="92" spans="1:7" s="69" customFormat="1" ht="13.5">
      <c r="A92" s="193" t="s">
        <v>145</v>
      </c>
      <c r="B92" s="272">
        <f>Volume!J93</f>
        <v>152.2</v>
      </c>
      <c r="C92" s="70">
        <v>152.5</v>
      </c>
      <c r="D92" s="264">
        <f t="shared" si="3"/>
        <v>0.30000000000001137</v>
      </c>
      <c r="E92" s="331">
        <f t="shared" si="4"/>
        <v>0.0019710906701709027</v>
      </c>
      <c r="F92" s="264">
        <v>0.6999999999999886</v>
      </c>
      <c r="G92" s="159">
        <f t="shared" si="5"/>
        <v>-0.39999999999997726</v>
      </c>
    </row>
    <row r="93" spans="1:7" s="69" customFormat="1" ht="13.5">
      <c r="A93" s="193" t="s">
        <v>272</v>
      </c>
      <c r="B93" s="272">
        <f>Volume!J94</f>
        <v>162.9</v>
      </c>
      <c r="C93" s="70">
        <v>163.45</v>
      </c>
      <c r="D93" s="264">
        <f t="shared" si="3"/>
        <v>0.549999999999983</v>
      </c>
      <c r="E93" s="331">
        <f t="shared" si="4"/>
        <v>0.003376304481276752</v>
      </c>
      <c r="F93" s="264">
        <v>0.8499999999999943</v>
      </c>
      <c r="G93" s="159">
        <f t="shared" si="5"/>
        <v>-0.30000000000001137</v>
      </c>
    </row>
    <row r="94" spans="1:7" s="69" customFormat="1" ht="13.5">
      <c r="A94" s="193" t="s">
        <v>210</v>
      </c>
      <c r="B94" s="272">
        <f>Volume!J95</f>
        <v>1699.5</v>
      </c>
      <c r="C94" s="70">
        <v>1701.75</v>
      </c>
      <c r="D94" s="264">
        <f t="shared" si="3"/>
        <v>2.25</v>
      </c>
      <c r="E94" s="331">
        <f t="shared" si="4"/>
        <v>0.001323918799646955</v>
      </c>
      <c r="F94" s="264">
        <v>8.150000000000091</v>
      </c>
      <c r="G94" s="159">
        <f t="shared" si="5"/>
        <v>-5.900000000000091</v>
      </c>
    </row>
    <row r="95" spans="1:7" s="69" customFormat="1" ht="13.5">
      <c r="A95" s="193" t="s">
        <v>294</v>
      </c>
      <c r="B95" s="366">
        <f>Volume!J96</f>
        <v>722.55</v>
      </c>
      <c r="C95" s="70">
        <v>725.25</v>
      </c>
      <c r="D95" s="365">
        <f t="shared" si="3"/>
        <v>2.7000000000000455</v>
      </c>
      <c r="E95" s="331">
        <f t="shared" si="4"/>
        <v>0.003736765621756343</v>
      </c>
      <c r="F95" s="365">
        <v>6.600000000000023</v>
      </c>
      <c r="G95" s="159">
        <f t="shared" si="5"/>
        <v>-3.8999999999999773</v>
      </c>
    </row>
    <row r="96" spans="1:7" s="69" customFormat="1" ht="13.5">
      <c r="A96" s="193" t="s">
        <v>7</v>
      </c>
      <c r="B96" s="272">
        <f>Volume!J97</f>
        <v>759.6</v>
      </c>
      <c r="C96" s="70">
        <v>762</v>
      </c>
      <c r="D96" s="264">
        <f t="shared" si="3"/>
        <v>2.3999999999999773</v>
      </c>
      <c r="E96" s="331">
        <f t="shared" si="4"/>
        <v>0.0031595576619273</v>
      </c>
      <c r="F96" s="264">
        <v>5.149999999999977</v>
      </c>
      <c r="G96" s="159">
        <f t="shared" si="5"/>
        <v>-2.75</v>
      </c>
    </row>
    <row r="97" spans="1:7" s="69" customFormat="1" ht="13.5">
      <c r="A97" s="193" t="s">
        <v>170</v>
      </c>
      <c r="B97" s="272">
        <f>Volume!J98</f>
        <v>579.3</v>
      </c>
      <c r="C97" s="70">
        <v>581.45</v>
      </c>
      <c r="D97" s="264">
        <f t="shared" si="3"/>
        <v>2.150000000000091</v>
      </c>
      <c r="E97" s="331">
        <f t="shared" si="4"/>
        <v>0.0037113757983775093</v>
      </c>
      <c r="F97" s="264">
        <v>5.7999999999999545</v>
      </c>
      <c r="G97" s="159">
        <f t="shared" si="5"/>
        <v>-3.6499999999998636</v>
      </c>
    </row>
    <row r="98" spans="1:7" s="69" customFormat="1" ht="13.5">
      <c r="A98" s="193" t="s">
        <v>223</v>
      </c>
      <c r="B98" s="272">
        <f>Volume!J99</f>
        <v>800.75</v>
      </c>
      <c r="C98" s="70">
        <v>799.95</v>
      </c>
      <c r="D98" s="264">
        <f t="shared" si="3"/>
        <v>-0.7999999999999545</v>
      </c>
      <c r="E98" s="331">
        <f t="shared" si="4"/>
        <v>-0.0009990633780829904</v>
      </c>
      <c r="F98" s="264">
        <v>2.6499999999999773</v>
      </c>
      <c r="G98" s="159">
        <f t="shared" si="5"/>
        <v>-3.449999999999932</v>
      </c>
    </row>
    <row r="99" spans="1:7" s="69" customFormat="1" ht="13.5">
      <c r="A99" s="193" t="s">
        <v>207</v>
      </c>
      <c r="B99" s="272">
        <f>Volume!J100</f>
        <v>190.85</v>
      </c>
      <c r="C99" s="70">
        <v>191.3</v>
      </c>
      <c r="D99" s="264">
        <f t="shared" si="3"/>
        <v>0.45000000000001705</v>
      </c>
      <c r="E99" s="331">
        <f t="shared" si="4"/>
        <v>0.0023578726748756463</v>
      </c>
      <c r="F99" s="264">
        <v>1.0500000000000114</v>
      </c>
      <c r="G99" s="159">
        <f t="shared" si="5"/>
        <v>-0.5999999999999943</v>
      </c>
    </row>
    <row r="100" spans="1:7" s="69" customFormat="1" ht="13.5">
      <c r="A100" s="193" t="s">
        <v>295</v>
      </c>
      <c r="B100" s="272">
        <f>Volume!J101</f>
        <v>868.05</v>
      </c>
      <c r="C100" s="70">
        <v>871.5</v>
      </c>
      <c r="D100" s="264">
        <f t="shared" si="3"/>
        <v>3.4500000000000455</v>
      </c>
      <c r="E100" s="331">
        <f t="shared" si="4"/>
        <v>0.003974425436322845</v>
      </c>
      <c r="F100" s="264">
        <v>8.700000000000045</v>
      </c>
      <c r="G100" s="159">
        <f t="shared" si="5"/>
        <v>-5.25</v>
      </c>
    </row>
    <row r="101" spans="1:7" s="69" customFormat="1" ht="13.5">
      <c r="A101" s="193" t="s">
        <v>277</v>
      </c>
      <c r="B101" s="272">
        <f>Volume!J102</f>
        <v>313.65</v>
      </c>
      <c r="C101" s="70">
        <v>313.4</v>
      </c>
      <c r="D101" s="264">
        <f t="shared" si="3"/>
        <v>-0.25</v>
      </c>
      <c r="E101" s="331">
        <f t="shared" si="4"/>
        <v>-0.0007970667941973537</v>
      </c>
      <c r="F101" s="264">
        <v>2.3999999999999773</v>
      </c>
      <c r="G101" s="159">
        <f t="shared" si="5"/>
        <v>-2.6499999999999773</v>
      </c>
    </row>
    <row r="102" spans="1:7" s="69" customFormat="1" ht="13.5">
      <c r="A102" s="193" t="s">
        <v>146</v>
      </c>
      <c r="B102" s="272">
        <f>Volume!J103</f>
        <v>40.95</v>
      </c>
      <c r="C102" s="70">
        <v>41.25</v>
      </c>
      <c r="D102" s="264">
        <f t="shared" si="3"/>
        <v>0.29999999999999716</v>
      </c>
      <c r="E102" s="331">
        <f t="shared" si="4"/>
        <v>0.007326007326007256</v>
      </c>
      <c r="F102" s="264">
        <v>0.5499999999999972</v>
      </c>
      <c r="G102" s="159">
        <f t="shared" si="5"/>
        <v>-0.25</v>
      </c>
    </row>
    <row r="103" spans="1:7" s="69" customFormat="1" ht="13.5">
      <c r="A103" s="193" t="s">
        <v>8</v>
      </c>
      <c r="B103" s="272">
        <f>Volume!J104</f>
        <v>148.45</v>
      </c>
      <c r="C103" s="70">
        <v>149.05</v>
      </c>
      <c r="D103" s="264">
        <f t="shared" si="3"/>
        <v>0.6000000000000227</v>
      </c>
      <c r="E103" s="331">
        <f t="shared" si="4"/>
        <v>0.004041764904008237</v>
      </c>
      <c r="F103" s="264">
        <v>0</v>
      </c>
      <c r="G103" s="159">
        <f t="shared" si="5"/>
        <v>0.6000000000000227</v>
      </c>
    </row>
    <row r="104" spans="1:7" s="69" customFormat="1" ht="13.5">
      <c r="A104" s="193" t="s">
        <v>296</v>
      </c>
      <c r="B104" s="272">
        <f>Volume!J105</f>
        <v>165.3</v>
      </c>
      <c r="C104" s="70">
        <v>165.85</v>
      </c>
      <c r="D104" s="264">
        <f t="shared" si="3"/>
        <v>0.549999999999983</v>
      </c>
      <c r="E104" s="331">
        <f t="shared" si="4"/>
        <v>0.0033272837265576703</v>
      </c>
      <c r="F104" s="264">
        <v>0.75</v>
      </c>
      <c r="G104" s="159">
        <f t="shared" si="5"/>
        <v>-0.20000000000001705</v>
      </c>
    </row>
    <row r="105" spans="1:10" s="69" customFormat="1" ht="13.5">
      <c r="A105" s="193" t="s">
        <v>179</v>
      </c>
      <c r="B105" s="272">
        <f>Volume!J106</f>
        <v>19.25</v>
      </c>
      <c r="C105" s="70">
        <v>19.4</v>
      </c>
      <c r="D105" s="264">
        <f t="shared" si="3"/>
        <v>0.14999999999999858</v>
      </c>
      <c r="E105" s="331">
        <f t="shared" si="4"/>
        <v>0.0077922077922077185</v>
      </c>
      <c r="F105" s="264">
        <v>0.10000000000000142</v>
      </c>
      <c r="G105" s="159">
        <f t="shared" si="5"/>
        <v>0.04999999999999716</v>
      </c>
      <c r="J105" s="14"/>
    </row>
    <row r="106" spans="1:10" s="69" customFormat="1" ht="13.5">
      <c r="A106" s="193" t="s">
        <v>202</v>
      </c>
      <c r="B106" s="272">
        <f>Volume!J107</f>
        <v>256.45</v>
      </c>
      <c r="C106" s="70">
        <v>247.15</v>
      </c>
      <c r="D106" s="264">
        <f t="shared" si="3"/>
        <v>-9.299999999999983</v>
      </c>
      <c r="E106" s="331">
        <f t="shared" si="4"/>
        <v>-0.03626437902125164</v>
      </c>
      <c r="F106" s="264">
        <v>-8.800000000000011</v>
      </c>
      <c r="G106" s="159">
        <f t="shared" si="5"/>
        <v>-0.4999999999999716</v>
      </c>
      <c r="J106" s="14"/>
    </row>
    <row r="107" spans="1:7" s="69" customFormat="1" ht="13.5">
      <c r="A107" s="193" t="s">
        <v>171</v>
      </c>
      <c r="B107" s="272">
        <f>Volume!J108</f>
        <v>335.05</v>
      </c>
      <c r="C107" s="70">
        <v>336.95</v>
      </c>
      <c r="D107" s="264">
        <f t="shared" si="3"/>
        <v>1.8999999999999773</v>
      </c>
      <c r="E107" s="331">
        <f t="shared" si="4"/>
        <v>0.005670795403671026</v>
      </c>
      <c r="F107" s="264">
        <v>3.3500000000000227</v>
      </c>
      <c r="G107" s="159">
        <f t="shared" si="5"/>
        <v>-1.4500000000000455</v>
      </c>
    </row>
    <row r="108" spans="1:7" s="69" customFormat="1" ht="13.5">
      <c r="A108" s="193" t="s">
        <v>147</v>
      </c>
      <c r="B108" s="272">
        <f>Volume!J109</f>
        <v>63.05</v>
      </c>
      <c r="C108" s="70">
        <v>63.5</v>
      </c>
      <c r="D108" s="264">
        <f t="shared" si="3"/>
        <v>0.45000000000000284</v>
      </c>
      <c r="E108" s="331">
        <f t="shared" si="4"/>
        <v>0.007137192704203059</v>
      </c>
      <c r="F108" s="264">
        <v>0.6000000000000014</v>
      </c>
      <c r="G108" s="159">
        <f t="shared" si="5"/>
        <v>-0.14999999999999858</v>
      </c>
    </row>
    <row r="109" spans="1:7" s="69" customFormat="1" ht="13.5">
      <c r="A109" s="193" t="s">
        <v>148</v>
      </c>
      <c r="B109" s="272">
        <f>Volume!J110</f>
        <v>266.15</v>
      </c>
      <c r="C109" s="70">
        <v>264.8</v>
      </c>
      <c r="D109" s="264">
        <f t="shared" si="3"/>
        <v>-1.349999999999966</v>
      </c>
      <c r="E109" s="331">
        <f t="shared" si="4"/>
        <v>-0.005072327634792283</v>
      </c>
      <c r="F109" s="264">
        <v>1.150000000000034</v>
      </c>
      <c r="G109" s="159">
        <f t="shared" si="5"/>
        <v>-2.5</v>
      </c>
    </row>
    <row r="110" spans="1:8" s="25" customFormat="1" ht="13.5">
      <c r="A110" s="193" t="s">
        <v>122</v>
      </c>
      <c r="B110" s="272">
        <f>Volume!J111</f>
        <v>154.6</v>
      </c>
      <c r="C110" s="70">
        <v>155.05</v>
      </c>
      <c r="D110" s="264">
        <f t="shared" si="3"/>
        <v>0.45000000000001705</v>
      </c>
      <c r="E110" s="331">
        <f t="shared" si="4"/>
        <v>0.0029107373868047675</v>
      </c>
      <c r="F110" s="264">
        <v>1.1999999999999886</v>
      </c>
      <c r="G110" s="159">
        <f t="shared" si="5"/>
        <v>-0.7499999999999716</v>
      </c>
      <c r="H110" s="69"/>
    </row>
    <row r="111" spans="1:8" s="25" customFormat="1" ht="13.5">
      <c r="A111" s="201" t="s">
        <v>36</v>
      </c>
      <c r="B111" s="272">
        <f>Volume!J112</f>
        <v>918.6</v>
      </c>
      <c r="C111" s="70">
        <v>904.6</v>
      </c>
      <c r="D111" s="264">
        <f t="shared" si="3"/>
        <v>-14</v>
      </c>
      <c r="E111" s="331">
        <f t="shared" si="4"/>
        <v>-0.015240583496625298</v>
      </c>
      <c r="F111" s="264">
        <v>-14.349999999999909</v>
      </c>
      <c r="G111" s="159">
        <f t="shared" si="5"/>
        <v>0.34999999999990905</v>
      </c>
      <c r="H111" s="69"/>
    </row>
    <row r="112" spans="1:8" s="25" customFormat="1" ht="13.5">
      <c r="A112" s="193" t="s">
        <v>172</v>
      </c>
      <c r="B112" s="272">
        <f>Volume!J113</f>
        <v>255.35</v>
      </c>
      <c r="C112" s="70">
        <v>257.15</v>
      </c>
      <c r="D112" s="264">
        <f t="shared" si="3"/>
        <v>1.799999999999983</v>
      </c>
      <c r="E112" s="331">
        <f t="shared" si="4"/>
        <v>0.007049148227922393</v>
      </c>
      <c r="F112" s="264">
        <v>2.2999999999999545</v>
      </c>
      <c r="G112" s="159">
        <f t="shared" si="5"/>
        <v>-0.4999999999999716</v>
      </c>
      <c r="H112" s="69"/>
    </row>
    <row r="113" spans="1:7" s="69" customFormat="1" ht="13.5">
      <c r="A113" s="193" t="s">
        <v>80</v>
      </c>
      <c r="B113" s="272">
        <f>Volume!J114</f>
        <v>190.75</v>
      </c>
      <c r="C113" s="70">
        <v>191.3</v>
      </c>
      <c r="D113" s="264">
        <f t="shared" si="3"/>
        <v>0.5500000000000114</v>
      </c>
      <c r="E113" s="331">
        <f t="shared" si="4"/>
        <v>0.0028833551769332183</v>
      </c>
      <c r="F113" s="264">
        <v>0.9499999999999886</v>
      </c>
      <c r="G113" s="159">
        <f t="shared" si="5"/>
        <v>-0.39999999999997726</v>
      </c>
    </row>
    <row r="114" spans="1:7" s="69" customFormat="1" ht="13.5">
      <c r="A114" s="193" t="s">
        <v>274</v>
      </c>
      <c r="B114" s="272">
        <f>Volume!J115</f>
        <v>307.85</v>
      </c>
      <c r="C114" s="70">
        <v>309.25</v>
      </c>
      <c r="D114" s="264">
        <f t="shared" si="3"/>
        <v>1.3999999999999773</v>
      </c>
      <c r="E114" s="331">
        <f t="shared" si="4"/>
        <v>0.004547669319473696</v>
      </c>
      <c r="F114" s="264">
        <v>3.0500000000000114</v>
      </c>
      <c r="G114" s="159">
        <f t="shared" si="5"/>
        <v>-1.650000000000034</v>
      </c>
    </row>
    <row r="115" spans="1:7" s="69" customFormat="1" ht="13.5">
      <c r="A115" s="193" t="s">
        <v>224</v>
      </c>
      <c r="B115" s="272">
        <f>Volume!J116</f>
        <v>460.85</v>
      </c>
      <c r="C115" s="70">
        <v>463.9</v>
      </c>
      <c r="D115" s="264">
        <f t="shared" si="3"/>
        <v>3.0499999999999545</v>
      </c>
      <c r="E115" s="331">
        <f t="shared" si="4"/>
        <v>0.0066182054898556025</v>
      </c>
      <c r="F115" s="264">
        <v>4.350000000000023</v>
      </c>
      <c r="G115" s="159">
        <f t="shared" si="5"/>
        <v>-1.3000000000000682</v>
      </c>
    </row>
    <row r="116" spans="1:7" s="69" customFormat="1" ht="13.5">
      <c r="A116" s="193" t="s">
        <v>393</v>
      </c>
      <c r="B116" s="272">
        <f>Volume!J117</f>
        <v>120.5</v>
      </c>
      <c r="C116" s="70">
        <v>121</v>
      </c>
      <c r="D116" s="264">
        <f t="shared" si="3"/>
        <v>0.5</v>
      </c>
      <c r="E116" s="331">
        <f t="shared" si="4"/>
        <v>0.004149377593360996</v>
      </c>
      <c r="F116" s="264">
        <v>1.1500000000000057</v>
      </c>
      <c r="G116" s="159">
        <f t="shared" si="5"/>
        <v>-0.6500000000000057</v>
      </c>
    </row>
    <row r="117" spans="1:7" s="69" customFormat="1" ht="13.5">
      <c r="A117" s="193" t="s">
        <v>81</v>
      </c>
      <c r="B117" s="272">
        <f>Volume!J118</f>
        <v>498.15</v>
      </c>
      <c r="C117" s="70">
        <v>500</v>
      </c>
      <c r="D117" s="264">
        <f t="shared" si="3"/>
        <v>1.8500000000000227</v>
      </c>
      <c r="E117" s="331">
        <f t="shared" si="4"/>
        <v>0.0037137408411121605</v>
      </c>
      <c r="F117" s="264">
        <v>4.25</v>
      </c>
      <c r="G117" s="159">
        <f t="shared" si="5"/>
        <v>-2.3999999999999773</v>
      </c>
    </row>
    <row r="118" spans="1:7" s="69" customFormat="1" ht="13.5">
      <c r="A118" s="193" t="s">
        <v>225</v>
      </c>
      <c r="B118" s="272">
        <f>Volume!J119</f>
        <v>162.45</v>
      </c>
      <c r="C118" s="70">
        <v>163.45</v>
      </c>
      <c r="D118" s="264">
        <f t="shared" si="3"/>
        <v>1</v>
      </c>
      <c r="E118" s="331">
        <f t="shared" si="4"/>
        <v>0.006155740227762389</v>
      </c>
      <c r="F118" s="264">
        <v>1.3999999999999773</v>
      </c>
      <c r="G118" s="159">
        <f t="shared" si="5"/>
        <v>-0.39999999999997726</v>
      </c>
    </row>
    <row r="119" spans="1:7" s="69" customFormat="1" ht="13.5">
      <c r="A119" s="193" t="s">
        <v>297</v>
      </c>
      <c r="B119" s="272">
        <f>Volume!J120</f>
        <v>467.45</v>
      </c>
      <c r="C119" s="70">
        <v>470.7</v>
      </c>
      <c r="D119" s="264">
        <f t="shared" si="3"/>
        <v>3.25</v>
      </c>
      <c r="E119" s="331">
        <f t="shared" si="4"/>
        <v>0.006952615252968232</v>
      </c>
      <c r="F119" s="264">
        <v>3.8000000000000114</v>
      </c>
      <c r="G119" s="159">
        <f t="shared" si="5"/>
        <v>-0.5500000000000114</v>
      </c>
    </row>
    <row r="120" spans="1:7" s="69" customFormat="1" ht="13.5">
      <c r="A120" s="193" t="s">
        <v>226</v>
      </c>
      <c r="B120" s="272">
        <f>Volume!J121</f>
        <v>184.1</v>
      </c>
      <c r="C120" s="70">
        <v>185.65</v>
      </c>
      <c r="D120" s="264">
        <f t="shared" si="3"/>
        <v>1.5500000000000114</v>
      </c>
      <c r="E120" s="331">
        <f t="shared" si="4"/>
        <v>0.008419337316675782</v>
      </c>
      <c r="F120" s="264">
        <v>1.1499999999999773</v>
      </c>
      <c r="G120" s="159">
        <f t="shared" si="5"/>
        <v>0.4000000000000341</v>
      </c>
    </row>
    <row r="121" spans="1:7" s="69" customFormat="1" ht="13.5">
      <c r="A121" s="193" t="s">
        <v>227</v>
      </c>
      <c r="B121" s="272">
        <f>Volume!J122</f>
        <v>388.7</v>
      </c>
      <c r="C121" s="70">
        <v>387.75</v>
      </c>
      <c r="D121" s="264">
        <f t="shared" si="3"/>
        <v>-0.9499999999999886</v>
      </c>
      <c r="E121" s="331">
        <f t="shared" si="4"/>
        <v>-0.0024440442500642877</v>
      </c>
      <c r="F121" s="264">
        <v>0.8000000000000114</v>
      </c>
      <c r="G121" s="159">
        <f t="shared" si="5"/>
        <v>-1.75</v>
      </c>
    </row>
    <row r="122" spans="1:7" s="69" customFormat="1" ht="13.5">
      <c r="A122" s="193" t="s">
        <v>234</v>
      </c>
      <c r="B122" s="272">
        <f>Volume!J123</f>
        <v>462.5</v>
      </c>
      <c r="C122" s="70">
        <v>465.1</v>
      </c>
      <c r="D122" s="264">
        <f t="shared" si="3"/>
        <v>2.6000000000000227</v>
      </c>
      <c r="E122" s="331">
        <f t="shared" si="4"/>
        <v>0.005621621621621671</v>
      </c>
      <c r="F122" s="264">
        <v>2.1999999999999886</v>
      </c>
      <c r="G122" s="159">
        <f t="shared" si="5"/>
        <v>0.4000000000000341</v>
      </c>
    </row>
    <row r="123" spans="1:7" s="69" customFormat="1" ht="13.5">
      <c r="A123" s="193" t="s">
        <v>98</v>
      </c>
      <c r="B123" s="272">
        <f>Volume!J124</f>
        <v>505.65</v>
      </c>
      <c r="C123" s="70">
        <v>507</v>
      </c>
      <c r="D123" s="264">
        <f t="shared" si="3"/>
        <v>1.3500000000000227</v>
      </c>
      <c r="E123" s="331">
        <f t="shared" si="4"/>
        <v>0.0026698309107090336</v>
      </c>
      <c r="F123" s="264">
        <v>2.400000000000091</v>
      </c>
      <c r="G123" s="159">
        <f t="shared" si="5"/>
        <v>-1.0500000000000682</v>
      </c>
    </row>
    <row r="124" spans="1:7" s="69" customFormat="1" ht="13.5">
      <c r="A124" s="193" t="s">
        <v>149</v>
      </c>
      <c r="B124" s="272">
        <f>Volume!J125</f>
        <v>773.55</v>
      </c>
      <c r="C124" s="70">
        <v>773.6</v>
      </c>
      <c r="D124" s="264">
        <f t="shared" si="3"/>
        <v>0.05000000000006821</v>
      </c>
      <c r="E124" s="331">
        <f t="shared" si="4"/>
        <v>6.463706289195038E-05</v>
      </c>
      <c r="F124" s="264">
        <v>3.349999999999909</v>
      </c>
      <c r="G124" s="159">
        <f t="shared" si="5"/>
        <v>-3.299999999999841</v>
      </c>
    </row>
    <row r="125" spans="1:7" s="69" customFormat="1" ht="13.5">
      <c r="A125" s="193" t="s">
        <v>203</v>
      </c>
      <c r="B125" s="272">
        <f>Volume!J126</f>
        <v>1593.15</v>
      </c>
      <c r="C125" s="70">
        <v>1594.05</v>
      </c>
      <c r="D125" s="264">
        <f t="shared" si="3"/>
        <v>0.8999999999998636</v>
      </c>
      <c r="E125" s="331">
        <f t="shared" si="4"/>
        <v>0.0005649185575745307</v>
      </c>
      <c r="F125" s="264">
        <v>2.5499999999999545</v>
      </c>
      <c r="G125" s="159">
        <f t="shared" si="5"/>
        <v>-1.650000000000091</v>
      </c>
    </row>
    <row r="126" spans="1:7" s="69" customFormat="1" ht="13.5">
      <c r="A126" s="193" t="s">
        <v>298</v>
      </c>
      <c r="B126" s="272">
        <f>Volume!J127</f>
        <v>473.05</v>
      </c>
      <c r="C126" s="70">
        <v>472.1</v>
      </c>
      <c r="D126" s="264">
        <f t="shared" si="3"/>
        <v>-0.9499999999999886</v>
      </c>
      <c r="E126" s="331">
        <f t="shared" si="4"/>
        <v>-0.0020082443716308816</v>
      </c>
      <c r="F126" s="264">
        <v>4.699999999999989</v>
      </c>
      <c r="G126" s="159">
        <f t="shared" si="5"/>
        <v>-5.649999999999977</v>
      </c>
    </row>
    <row r="127" spans="1:7" s="69" customFormat="1" ht="13.5">
      <c r="A127" s="193" t="s">
        <v>216</v>
      </c>
      <c r="B127" s="272">
        <f>Volume!J128</f>
        <v>79.35</v>
      </c>
      <c r="C127" s="70">
        <v>79.75</v>
      </c>
      <c r="D127" s="264">
        <f t="shared" si="3"/>
        <v>0.4000000000000057</v>
      </c>
      <c r="E127" s="331">
        <f t="shared" si="4"/>
        <v>0.005040957781978648</v>
      </c>
      <c r="F127" s="264">
        <v>0.25</v>
      </c>
      <c r="G127" s="159">
        <f t="shared" si="5"/>
        <v>0.15000000000000568</v>
      </c>
    </row>
    <row r="128" spans="1:7" s="69" customFormat="1" ht="13.5">
      <c r="A128" s="193" t="s">
        <v>235</v>
      </c>
      <c r="B128" s="272">
        <f>Volume!J129</f>
        <v>135.5</v>
      </c>
      <c r="C128" s="70">
        <v>135.55</v>
      </c>
      <c r="D128" s="264">
        <f t="shared" si="3"/>
        <v>0.05000000000001137</v>
      </c>
      <c r="E128" s="331">
        <f t="shared" si="4"/>
        <v>0.0003690036900369843</v>
      </c>
      <c r="F128" s="264">
        <v>0.5500000000000114</v>
      </c>
      <c r="G128" s="159">
        <f t="shared" si="5"/>
        <v>-0.5</v>
      </c>
    </row>
    <row r="129" spans="1:7" s="69" customFormat="1" ht="13.5">
      <c r="A129" s="193" t="s">
        <v>204</v>
      </c>
      <c r="B129" s="272">
        <f>Volume!J130</f>
        <v>454.9</v>
      </c>
      <c r="C129" s="70">
        <v>457.2</v>
      </c>
      <c r="D129" s="264">
        <f t="shared" si="3"/>
        <v>2.3000000000000114</v>
      </c>
      <c r="E129" s="331">
        <f t="shared" si="4"/>
        <v>0.005056056276104664</v>
      </c>
      <c r="F129" s="264">
        <v>2.6999999999999886</v>
      </c>
      <c r="G129" s="159">
        <f t="shared" si="5"/>
        <v>-0.39999999999997726</v>
      </c>
    </row>
    <row r="130" spans="1:7" s="69" customFormat="1" ht="13.5">
      <c r="A130" s="193" t="s">
        <v>205</v>
      </c>
      <c r="B130" s="272">
        <f>Volume!J131</f>
        <v>1081.65</v>
      </c>
      <c r="C130" s="70">
        <v>1089.55</v>
      </c>
      <c r="D130" s="264">
        <f aca="true" t="shared" si="6" ref="D130:D160">C130-B130</f>
        <v>7.899999999999864</v>
      </c>
      <c r="E130" s="331">
        <f aca="true" t="shared" si="7" ref="E130:E160">D130/B130</f>
        <v>0.007303656450792643</v>
      </c>
      <c r="F130" s="264">
        <v>7.349999999999909</v>
      </c>
      <c r="G130" s="159">
        <f t="shared" si="5"/>
        <v>0.5499999999999545</v>
      </c>
    </row>
    <row r="131" spans="1:7" s="69" customFormat="1" ht="13.5">
      <c r="A131" s="193" t="s">
        <v>37</v>
      </c>
      <c r="B131" s="272">
        <f>Volume!J132</f>
        <v>224.95</v>
      </c>
      <c r="C131" s="70">
        <v>225.9</v>
      </c>
      <c r="D131" s="264">
        <f t="shared" si="6"/>
        <v>0.950000000000017</v>
      </c>
      <c r="E131" s="331">
        <f t="shared" si="7"/>
        <v>0.004223160702378382</v>
      </c>
      <c r="F131" s="264">
        <v>1.049999999999983</v>
      </c>
      <c r="G131" s="159">
        <f t="shared" si="5"/>
        <v>-0.0999999999999659</v>
      </c>
    </row>
    <row r="132" spans="1:12" s="69" customFormat="1" ht="13.5">
      <c r="A132" s="193" t="s">
        <v>299</v>
      </c>
      <c r="B132" s="272">
        <f>Volume!J133</f>
        <v>1698.7</v>
      </c>
      <c r="C132" s="70">
        <v>1705.85</v>
      </c>
      <c r="D132" s="264">
        <f t="shared" si="6"/>
        <v>7.149999999999864</v>
      </c>
      <c r="E132" s="331">
        <f t="shared" si="7"/>
        <v>0.004209101077294321</v>
      </c>
      <c r="F132" s="264">
        <v>11.25</v>
      </c>
      <c r="G132" s="159">
        <f t="shared" si="5"/>
        <v>-4.100000000000136</v>
      </c>
      <c r="L132" s="267"/>
    </row>
    <row r="133" spans="1:12" s="69" customFormat="1" ht="13.5">
      <c r="A133" s="193" t="s">
        <v>228</v>
      </c>
      <c r="B133" s="272">
        <f>Volume!J134</f>
        <v>1213.75</v>
      </c>
      <c r="C133" s="70">
        <v>1215.7</v>
      </c>
      <c r="D133" s="264">
        <f t="shared" si="6"/>
        <v>1.9500000000000455</v>
      </c>
      <c r="E133" s="331">
        <f t="shared" si="7"/>
        <v>0.0016065911431514279</v>
      </c>
      <c r="F133" s="264">
        <v>3.650000000000091</v>
      </c>
      <c r="G133" s="159">
        <f aca="true" t="shared" si="8" ref="G133:G160">D133-F133</f>
        <v>-1.7000000000000455</v>
      </c>
      <c r="L133" s="267"/>
    </row>
    <row r="134" spans="1:12" s="69" customFormat="1" ht="13.5">
      <c r="A134" s="193" t="s">
        <v>276</v>
      </c>
      <c r="B134" s="272">
        <f>Volume!J135</f>
        <v>854.95</v>
      </c>
      <c r="C134" s="70">
        <v>859.35</v>
      </c>
      <c r="D134" s="264">
        <f t="shared" si="6"/>
        <v>4.399999999999977</v>
      </c>
      <c r="E134" s="331">
        <f t="shared" si="7"/>
        <v>0.005146499795309641</v>
      </c>
      <c r="F134" s="264">
        <v>5.550000000000068</v>
      </c>
      <c r="G134" s="159">
        <f t="shared" si="8"/>
        <v>-1.150000000000091</v>
      </c>
      <c r="L134" s="267"/>
    </row>
    <row r="135" spans="1:12" s="69" customFormat="1" ht="13.5">
      <c r="A135" s="193" t="s">
        <v>180</v>
      </c>
      <c r="B135" s="272">
        <f>Volume!J136</f>
        <v>156.75</v>
      </c>
      <c r="C135" s="70">
        <v>157.4</v>
      </c>
      <c r="D135" s="264">
        <f t="shared" si="6"/>
        <v>0.6500000000000057</v>
      </c>
      <c r="E135" s="331">
        <f t="shared" si="7"/>
        <v>0.004146730462519972</v>
      </c>
      <c r="F135" s="264">
        <v>1</v>
      </c>
      <c r="G135" s="159">
        <f t="shared" si="8"/>
        <v>-0.3499999999999943</v>
      </c>
      <c r="L135" s="267"/>
    </row>
    <row r="136" spans="1:12" s="69" customFormat="1" ht="13.5">
      <c r="A136" s="193" t="s">
        <v>181</v>
      </c>
      <c r="B136" s="272">
        <f>Volume!J137</f>
        <v>308.7</v>
      </c>
      <c r="C136" s="70">
        <v>310.9</v>
      </c>
      <c r="D136" s="264">
        <f t="shared" si="6"/>
        <v>2.1999999999999886</v>
      </c>
      <c r="E136" s="331">
        <f t="shared" si="7"/>
        <v>0.007126660187884641</v>
      </c>
      <c r="F136" s="264">
        <v>2.6999999999999886</v>
      </c>
      <c r="G136" s="159">
        <f t="shared" si="8"/>
        <v>-0.5</v>
      </c>
      <c r="L136" s="267"/>
    </row>
    <row r="137" spans="1:12" s="69" customFormat="1" ht="13.5">
      <c r="A137" s="193" t="s">
        <v>150</v>
      </c>
      <c r="B137" s="272">
        <f>Volume!J138</f>
        <v>543</v>
      </c>
      <c r="C137" s="70">
        <v>539.4</v>
      </c>
      <c r="D137" s="264">
        <f t="shared" si="6"/>
        <v>-3.6000000000000227</v>
      </c>
      <c r="E137" s="331">
        <f t="shared" si="7"/>
        <v>-0.006629834254143688</v>
      </c>
      <c r="F137" s="264">
        <v>2.8999999999999773</v>
      </c>
      <c r="G137" s="159">
        <f t="shared" si="8"/>
        <v>-6.5</v>
      </c>
      <c r="L137" s="267"/>
    </row>
    <row r="138" spans="1:12" s="69" customFormat="1" ht="13.5">
      <c r="A138" s="193" t="s">
        <v>151</v>
      </c>
      <c r="B138" s="272">
        <f>Volume!J139</f>
        <v>1005.15</v>
      </c>
      <c r="C138" s="70">
        <v>1004.1</v>
      </c>
      <c r="D138" s="264">
        <f t="shared" si="6"/>
        <v>-1.0499999999999545</v>
      </c>
      <c r="E138" s="331">
        <f t="shared" si="7"/>
        <v>-0.001044620205939367</v>
      </c>
      <c r="F138" s="264">
        <v>0.9500000000000455</v>
      </c>
      <c r="G138" s="159">
        <f t="shared" si="8"/>
        <v>-2</v>
      </c>
      <c r="L138" s="267"/>
    </row>
    <row r="139" spans="1:12" s="69" customFormat="1" ht="13.5">
      <c r="A139" s="193" t="s">
        <v>214</v>
      </c>
      <c r="B139" s="272">
        <f>Volume!J140</f>
        <v>1603.05</v>
      </c>
      <c r="C139" s="70">
        <v>1612.85</v>
      </c>
      <c r="D139" s="264">
        <f t="shared" si="6"/>
        <v>9.799999999999955</v>
      </c>
      <c r="E139" s="331">
        <f t="shared" si="7"/>
        <v>0.006113346433361377</v>
      </c>
      <c r="F139" s="264">
        <v>6.7000000000000455</v>
      </c>
      <c r="G139" s="159">
        <f t="shared" si="8"/>
        <v>3.099999999999909</v>
      </c>
      <c r="L139" s="267"/>
    </row>
    <row r="140" spans="1:12" s="69" customFormat="1" ht="13.5">
      <c r="A140" s="193" t="s">
        <v>229</v>
      </c>
      <c r="B140" s="272">
        <f>Volume!J141</f>
        <v>1209.55</v>
      </c>
      <c r="C140" s="70">
        <v>1200.1</v>
      </c>
      <c r="D140" s="264">
        <f t="shared" si="6"/>
        <v>-9.450000000000045</v>
      </c>
      <c r="E140" s="331">
        <f t="shared" si="7"/>
        <v>-0.007812822950684176</v>
      </c>
      <c r="F140" s="264">
        <v>-5.149999999999864</v>
      </c>
      <c r="G140" s="159">
        <f t="shared" si="8"/>
        <v>-4.300000000000182</v>
      </c>
      <c r="L140" s="267"/>
    </row>
    <row r="141" spans="1:12" s="69" customFormat="1" ht="13.5">
      <c r="A141" s="193" t="s">
        <v>91</v>
      </c>
      <c r="B141" s="272">
        <f>Volume!J142</f>
        <v>76.25</v>
      </c>
      <c r="C141" s="70">
        <v>76.65</v>
      </c>
      <c r="D141" s="264">
        <f t="shared" si="6"/>
        <v>0.4000000000000057</v>
      </c>
      <c r="E141" s="331">
        <f t="shared" si="7"/>
        <v>0.005245901639344337</v>
      </c>
      <c r="F141" s="264">
        <v>0.5999999999999943</v>
      </c>
      <c r="G141" s="159">
        <f t="shared" si="8"/>
        <v>-0.19999999999998863</v>
      </c>
      <c r="L141" s="267"/>
    </row>
    <row r="142" spans="1:12" s="69" customFormat="1" ht="13.5">
      <c r="A142" s="193" t="s">
        <v>152</v>
      </c>
      <c r="B142" s="272">
        <f>Volume!J143</f>
        <v>230.3</v>
      </c>
      <c r="C142" s="70">
        <v>229.75</v>
      </c>
      <c r="D142" s="264">
        <f t="shared" si="6"/>
        <v>-0.5500000000000114</v>
      </c>
      <c r="E142" s="331">
        <f t="shared" si="7"/>
        <v>-0.002388189318280553</v>
      </c>
      <c r="F142" s="264">
        <v>1.5500000000000114</v>
      </c>
      <c r="G142" s="159">
        <f t="shared" si="8"/>
        <v>-2.1000000000000227</v>
      </c>
      <c r="L142" s="267"/>
    </row>
    <row r="143" spans="1:12" s="69" customFormat="1" ht="13.5">
      <c r="A143" s="193" t="s">
        <v>208</v>
      </c>
      <c r="B143" s="272">
        <f>Volume!J144</f>
        <v>725.1</v>
      </c>
      <c r="C143" s="70">
        <v>727.6</v>
      </c>
      <c r="D143" s="264">
        <f t="shared" si="6"/>
        <v>2.5</v>
      </c>
      <c r="E143" s="331">
        <f t="shared" si="7"/>
        <v>0.0034478003034064267</v>
      </c>
      <c r="F143" s="264">
        <v>1.4500000000000455</v>
      </c>
      <c r="G143" s="159">
        <f t="shared" si="8"/>
        <v>1.0499999999999545</v>
      </c>
      <c r="L143" s="267"/>
    </row>
    <row r="144" spans="1:12" s="69" customFormat="1" ht="13.5">
      <c r="A144" s="193" t="s">
        <v>230</v>
      </c>
      <c r="B144" s="272">
        <f>Volume!J145</f>
        <v>593</v>
      </c>
      <c r="C144" s="70">
        <v>586.5</v>
      </c>
      <c r="D144" s="264">
        <f t="shared" si="6"/>
        <v>-6.5</v>
      </c>
      <c r="E144" s="331">
        <f t="shared" si="7"/>
        <v>-0.010961214165261383</v>
      </c>
      <c r="F144" s="264">
        <v>-6</v>
      </c>
      <c r="G144" s="159">
        <f t="shared" si="8"/>
        <v>-0.5</v>
      </c>
      <c r="L144" s="267"/>
    </row>
    <row r="145" spans="1:12" s="69" customFormat="1" ht="13.5">
      <c r="A145" s="193" t="s">
        <v>185</v>
      </c>
      <c r="B145" s="272">
        <f>Volume!J146</f>
        <v>553.35</v>
      </c>
      <c r="C145" s="70">
        <v>555.1</v>
      </c>
      <c r="D145" s="264">
        <f t="shared" si="6"/>
        <v>1.75</v>
      </c>
      <c r="E145" s="331">
        <f t="shared" si="7"/>
        <v>0.0031625553447185324</v>
      </c>
      <c r="F145" s="264">
        <v>3.6499999999999773</v>
      </c>
      <c r="G145" s="159">
        <f t="shared" si="8"/>
        <v>-1.8999999999999773</v>
      </c>
      <c r="L145" s="267"/>
    </row>
    <row r="146" spans="1:12" s="69" customFormat="1" ht="13.5">
      <c r="A146" s="193" t="s">
        <v>206</v>
      </c>
      <c r="B146" s="272">
        <f>Volume!J147</f>
        <v>761.6</v>
      </c>
      <c r="C146" s="70">
        <v>766</v>
      </c>
      <c r="D146" s="264">
        <f t="shared" si="6"/>
        <v>4.399999999999977</v>
      </c>
      <c r="E146" s="331">
        <f t="shared" si="7"/>
        <v>0.005777310924369718</v>
      </c>
      <c r="F146" s="264">
        <v>3.5</v>
      </c>
      <c r="G146" s="159">
        <f t="shared" si="8"/>
        <v>0.8999999999999773</v>
      </c>
      <c r="L146" s="267"/>
    </row>
    <row r="147" spans="1:12" s="69" customFormat="1" ht="13.5">
      <c r="A147" s="193" t="s">
        <v>118</v>
      </c>
      <c r="B147" s="272">
        <f>Volume!J148</f>
        <v>1266.55</v>
      </c>
      <c r="C147" s="70">
        <v>1264.05</v>
      </c>
      <c r="D147" s="264">
        <f t="shared" si="6"/>
        <v>-2.5</v>
      </c>
      <c r="E147" s="331">
        <f t="shared" si="7"/>
        <v>-0.0019738660139749713</v>
      </c>
      <c r="F147" s="264">
        <v>-0.5</v>
      </c>
      <c r="G147" s="159">
        <f t="shared" si="8"/>
        <v>-2</v>
      </c>
      <c r="L147" s="267"/>
    </row>
    <row r="148" spans="1:12" s="69" customFormat="1" ht="13.5">
      <c r="A148" s="193" t="s">
        <v>231</v>
      </c>
      <c r="B148" s="272">
        <f>Volume!J149</f>
        <v>971.1</v>
      </c>
      <c r="C148" s="70">
        <v>975.2</v>
      </c>
      <c r="D148" s="264">
        <f t="shared" si="6"/>
        <v>4.100000000000023</v>
      </c>
      <c r="E148" s="331">
        <f t="shared" si="7"/>
        <v>0.004222016270209065</v>
      </c>
      <c r="F148" s="264">
        <v>4.699999999999932</v>
      </c>
      <c r="G148" s="159">
        <f t="shared" si="8"/>
        <v>-0.599999999999909</v>
      </c>
      <c r="L148" s="267"/>
    </row>
    <row r="149" spans="1:12" s="69" customFormat="1" ht="13.5">
      <c r="A149" s="193" t="s">
        <v>300</v>
      </c>
      <c r="B149" s="272">
        <f>Volume!J150</f>
        <v>49.8</v>
      </c>
      <c r="C149" s="70">
        <v>50.15</v>
      </c>
      <c r="D149" s="264">
        <f t="shared" si="6"/>
        <v>0.3500000000000014</v>
      </c>
      <c r="E149" s="331">
        <f t="shared" si="7"/>
        <v>0.007028112449799226</v>
      </c>
      <c r="F149" s="264">
        <v>0.5500000000000043</v>
      </c>
      <c r="G149" s="159">
        <f t="shared" si="8"/>
        <v>-0.20000000000000284</v>
      </c>
      <c r="L149" s="267"/>
    </row>
    <row r="150" spans="1:12" s="69" customFormat="1" ht="13.5">
      <c r="A150" s="193" t="s">
        <v>301</v>
      </c>
      <c r="B150" s="272">
        <f>Volume!J151</f>
        <v>28.7</v>
      </c>
      <c r="C150" s="70">
        <v>28.85</v>
      </c>
      <c r="D150" s="264">
        <f t="shared" si="6"/>
        <v>0.15000000000000213</v>
      </c>
      <c r="E150" s="331">
        <f t="shared" si="7"/>
        <v>0.005226480836237008</v>
      </c>
      <c r="F150" s="264">
        <v>0.1999999999999993</v>
      </c>
      <c r="G150" s="159">
        <f t="shared" si="8"/>
        <v>-0.04999999999999716</v>
      </c>
      <c r="L150" s="267"/>
    </row>
    <row r="151" spans="1:12" s="69" customFormat="1" ht="13.5">
      <c r="A151" s="193" t="s">
        <v>173</v>
      </c>
      <c r="B151" s="272">
        <f>Volume!J152</f>
        <v>61.65</v>
      </c>
      <c r="C151" s="70">
        <v>61.9</v>
      </c>
      <c r="D151" s="264">
        <f t="shared" si="6"/>
        <v>0.25</v>
      </c>
      <c r="E151" s="331">
        <f t="shared" si="7"/>
        <v>0.0040551500405515</v>
      </c>
      <c r="F151" s="264">
        <v>0.45000000000000284</v>
      </c>
      <c r="G151" s="159">
        <f t="shared" si="8"/>
        <v>-0.20000000000000284</v>
      </c>
      <c r="L151" s="267"/>
    </row>
    <row r="152" spans="1:12" s="69" customFormat="1" ht="13.5">
      <c r="A152" s="193" t="s">
        <v>302</v>
      </c>
      <c r="B152" s="272">
        <f>Volume!J153</f>
        <v>817.8</v>
      </c>
      <c r="C152" s="70">
        <v>821.05</v>
      </c>
      <c r="D152" s="264">
        <f t="shared" si="6"/>
        <v>3.25</v>
      </c>
      <c r="E152" s="331">
        <f t="shared" si="7"/>
        <v>0.003974076791391538</v>
      </c>
      <c r="F152" s="264">
        <v>7.9500000000000455</v>
      </c>
      <c r="G152" s="159">
        <f t="shared" si="8"/>
        <v>-4.7000000000000455</v>
      </c>
      <c r="L152" s="267"/>
    </row>
    <row r="153" spans="1:12" s="69" customFormat="1" ht="13.5">
      <c r="A153" s="193" t="s">
        <v>82</v>
      </c>
      <c r="B153" s="272">
        <f>Volume!J154</f>
        <v>107.35</v>
      </c>
      <c r="C153" s="70">
        <v>107.8</v>
      </c>
      <c r="D153" s="264">
        <f t="shared" si="6"/>
        <v>0.45000000000000284</v>
      </c>
      <c r="E153" s="331">
        <f t="shared" si="7"/>
        <v>0.004191895668374503</v>
      </c>
      <c r="F153" s="264">
        <v>0.7999999999999972</v>
      </c>
      <c r="G153" s="159">
        <f t="shared" si="8"/>
        <v>-0.3499999999999943</v>
      </c>
      <c r="L153" s="267"/>
    </row>
    <row r="154" spans="1:12" s="69" customFormat="1" ht="13.5">
      <c r="A154" s="193" t="s">
        <v>153</v>
      </c>
      <c r="B154" s="272">
        <f>Volume!J155</f>
        <v>506.7</v>
      </c>
      <c r="C154" s="70">
        <v>501.8</v>
      </c>
      <c r="D154" s="264">
        <f t="shared" si="6"/>
        <v>-4.899999999999977</v>
      </c>
      <c r="E154" s="331">
        <f t="shared" si="7"/>
        <v>-0.009670416419972325</v>
      </c>
      <c r="F154" s="264">
        <v>-3.9500000000000455</v>
      </c>
      <c r="G154" s="159">
        <f t="shared" si="8"/>
        <v>-0.9499999999999318</v>
      </c>
      <c r="L154" s="267"/>
    </row>
    <row r="155" spans="1:12" s="69" customFormat="1" ht="13.5">
      <c r="A155" s="193" t="s">
        <v>154</v>
      </c>
      <c r="B155" s="272">
        <f>Volume!J156</f>
        <v>47.5</v>
      </c>
      <c r="C155" s="70">
        <v>47.8</v>
      </c>
      <c r="D155" s="264">
        <f t="shared" si="6"/>
        <v>0.29999999999999716</v>
      </c>
      <c r="E155" s="331">
        <f t="shared" si="7"/>
        <v>0.0063157894736841505</v>
      </c>
      <c r="F155" s="264">
        <v>0.4000000000000057</v>
      </c>
      <c r="G155" s="159">
        <f t="shared" si="8"/>
        <v>-0.10000000000000853</v>
      </c>
      <c r="L155" s="267"/>
    </row>
    <row r="156" spans="1:12" s="69" customFormat="1" ht="13.5">
      <c r="A156" s="193" t="s">
        <v>303</v>
      </c>
      <c r="B156" s="272">
        <f>Volume!J157</f>
        <v>93.45</v>
      </c>
      <c r="C156" s="70">
        <v>94.15</v>
      </c>
      <c r="D156" s="264">
        <f t="shared" si="6"/>
        <v>0.7000000000000028</v>
      </c>
      <c r="E156" s="331">
        <f t="shared" si="7"/>
        <v>0.007490636704119881</v>
      </c>
      <c r="F156" s="264">
        <v>0.6500000000000057</v>
      </c>
      <c r="G156" s="159">
        <f t="shared" si="8"/>
        <v>0.04999999999999716</v>
      </c>
      <c r="L156" s="267"/>
    </row>
    <row r="157" spans="1:12" s="69" customFormat="1" ht="13.5">
      <c r="A157" s="193" t="s">
        <v>155</v>
      </c>
      <c r="B157" s="272">
        <f>Volume!J158</f>
        <v>449.05</v>
      </c>
      <c r="C157" s="70">
        <v>448.25</v>
      </c>
      <c r="D157" s="264">
        <f t="shared" si="6"/>
        <v>-0.8000000000000114</v>
      </c>
      <c r="E157" s="331">
        <f t="shared" si="7"/>
        <v>-0.001781538804142103</v>
      </c>
      <c r="F157" s="264">
        <v>2.400000000000034</v>
      </c>
      <c r="G157" s="159">
        <f t="shared" si="8"/>
        <v>-3.2000000000000455</v>
      </c>
      <c r="L157" s="267"/>
    </row>
    <row r="158" spans="1:12" s="69" customFormat="1" ht="13.5">
      <c r="A158" s="193" t="s">
        <v>38</v>
      </c>
      <c r="B158" s="272">
        <f>Volume!J159</f>
        <v>547.35</v>
      </c>
      <c r="C158" s="70">
        <v>547.7</v>
      </c>
      <c r="D158" s="264">
        <f t="shared" si="6"/>
        <v>0.35000000000002274</v>
      </c>
      <c r="E158" s="331">
        <f t="shared" si="7"/>
        <v>0.0006394445966931995</v>
      </c>
      <c r="F158" s="264">
        <v>3.3999999999999773</v>
      </c>
      <c r="G158" s="159">
        <f t="shared" si="8"/>
        <v>-3.0499999999999545</v>
      </c>
      <c r="L158" s="267"/>
    </row>
    <row r="159" spans="1:7" ht="13.5">
      <c r="A159" s="193" t="s">
        <v>156</v>
      </c>
      <c r="B159" s="272">
        <f>Volume!J160</f>
        <v>411.25</v>
      </c>
      <c r="C159" s="70">
        <v>412.75</v>
      </c>
      <c r="D159" s="264">
        <f t="shared" si="6"/>
        <v>1.5</v>
      </c>
      <c r="E159" s="331">
        <f t="shared" si="7"/>
        <v>0.00364741641337386</v>
      </c>
      <c r="F159" s="264">
        <v>2.849999999999966</v>
      </c>
      <c r="G159" s="159">
        <f t="shared" si="8"/>
        <v>-1.349999999999966</v>
      </c>
    </row>
    <row r="160" spans="1:7" ht="14.25" thickBot="1">
      <c r="A160" s="194" t="s">
        <v>395</v>
      </c>
      <c r="B160" s="272">
        <f>Volume!J161</f>
        <v>286.75</v>
      </c>
      <c r="C160" s="70">
        <v>287.7</v>
      </c>
      <c r="D160" s="264">
        <f t="shared" si="6"/>
        <v>0.9499999999999886</v>
      </c>
      <c r="E160" s="331">
        <f t="shared" si="7"/>
        <v>0.0033129904097645635</v>
      </c>
      <c r="F160" s="264">
        <v>1.4499999999999886</v>
      </c>
      <c r="G160" s="159">
        <f t="shared" si="8"/>
        <v>-0.5</v>
      </c>
    </row>
    <row r="161" ht="11.25" hidden="1">
      <c r="C161" s="70">
        <v>226</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E396" sqref="E396"/>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3" customFormat="1" ht="19.5" customHeight="1" thickBot="1">
      <c r="A1" s="419" t="s">
        <v>209</v>
      </c>
      <c r="B1" s="420"/>
      <c r="C1" s="420"/>
      <c r="D1" s="420"/>
      <c r="E1" s="420"/>
    </row>
    <row r="2" spans="1:5" s="69" customFormat="1" ht="14.25" thickBot="1">
      <c r="A2" s="134" t="s">
        <v>113</v>
      </c>
      <c r="B2" s="268" t="s">
        <v>213</v>
      </c>
      <c r="C2" s="33" t="s">
        <v>99</v>
      </c>
      <c r="D2" s="268" t="s">
        <v>123</v>
      </c>
      <c r="E2" s="205" t="s">
        <v>215</v>
      </c>
    </row>
    <row r="3" spans="1:5" s="69" customFormat="1" ht="13.5">
      <c r="A3" s="271" t="s">
        <v>212</v>
      </c>
      <c r="B3" s="179">
        <f>VLOOKUP(A3,Margins!$A$2:$M$161,2,FALSE)</f>
        <v>50</v>
      </c>
      <c r="C3" s="270">
        <f>VLOOKUP(A3,Basis!$A$3:$G$160,2,FALSE)</f>
        <v>4077</v>
      </c>
      <c r="D3" s="270">
        <f>VLOOKUP(A3,Basis!$A$3:$G$160,3,FALSE)</f>
        <v>4066.3</v>
      </c>
      <c r="E3" s="179">
        <f>VLOOKUP(A3,Margins!$A$2:$M$161,7,FALSE)</f>
        <v>21047.5</v>
      </c>
    </row>
    <row r="4" spans="1:5" s="69" customFormat="1" ht="13.5">
      <c r="A4" s="201" t="s">
        <v>134</v>
      </c>
      <c r="B4" s="179">
        <f>VLOOKUP(A4,Margins!$A$2:$M$161,2,FALSE)</f>
        <v>100</v>
      </c>
      <c r="C4" s="272">
        <f>VLOOKUP(A4,Basis!$A$3:$G$160,2,FALSE)</f>
        <v>4202.9</v>
      </c>
      <c r="D4" s="273">
        <f>VLOOKUP(A4,Basis!$A$3:$G$160,3,FALSE)</f>
        <v>4165.15</v>
      </c>
      <c r="E4" s="374">
        <f>VLOOKUP(A4,Margins!$A$2:$M$161,7,FALSE)</f>
        <v>66292.5</v>
      </c>
    </row>
    <row r="5" spans="1:5" s="69" customFormat="1" ht="13.5">
      <c r="A5" s="201" t="s">
        <v>0</v>
      </c>
      <c r="B5" s="179">
        <f>VLOOKUP(A5,Margins!$A$2:$M$161,2,FALSE)</f>
        <v>375</v>
      </c>
      <c r="C5" s="272">
        <f>VLOOKUP(A5,Basis!$A$3:$G$160,2,FALSE)</f>
        <v>886.05</v>
      </c>
      <c r="D5" s="273">
        <f>VLOOKUP(A5,Basis!$A$3:$G$160,3,FALSE)</f>
        <v>876.8</v>
      </c>
      <c r="E5" s="374">
        <f>VLOOKUP(A5,Margins!$A$2:$M$161,7,FALSE)</f>
        <v>52624.6875</v>
      </c>
    </row>
    <row r="6" spans="1:5" s="69" customFormat="1" ht="13.5">
      <c r="A6" s="193" t="s">
        <v>193</v>
      </c>
      <c r="B6" s="179">
        <f>VLOOKUP(A6,Margins!$A$2:$M$161,2,FALSE)</f>
        <v>100</v>
      </c>
      <c r="C6" s="272">
        <f>VLOOKUP(A6,Basis!$A$3:$G$160,2,FALSE)</f>
        <v>2534.2</v>
      </c>
      <c r="D6" s="273">
        <f>VLOOKUP(A6,Basis!$A$3:$G$160,3,FALSE)</f>
        <v>2550.3</v>
      </c>
      <c r="E6" s="374">
        <f>VLOOKUP(A6,Margins!$A$2:$M$161,7,FALSE)</f>
        <v>40644.104</v>
      </c>
    </row>
    <row r="7" spans="1:5" s="14" customFormat="1" ht="13.5">
      <c r="A7" s="201" t="s">
        <v>232</v>
      </c>
      <c r="B7" s="179">
        <f>VLOOKUP(A7,Margins!$A$2:$M$161,2,FALSE)</f>
        <v>500</v>
      </c>
      <c r="C7" s="272">
        <f>VLOOKUP(A7,Basis!$A$3:$G$160,2,FALSE)</f>
        <v>815.15</v>
      </c>
      <c r="D7" s="273">
        <f>VLOOKUP(A7,Basis!$A$3:$G$160,3,FALSE)</f>
        <v>811.05</v>
      </c>
      <c r="E7" s="374">
        <f>VLOOKUP(A7,Margins!$A$2:$M$161,7,FALSE)</f>
        <v>68683.75</v>
      </c>
    </row>
    <row r="8" spans="1:5" s="69" customFormat="1" ht="13.5">
      <c r="A8" s="201" t="s">
        <v>1</v>
      </c>
      <c r="B8" s="179">
        <f>VLOOKUP(A8,Margins!$A$2:$M$161,2,FALSE)</f>
        <v>150</v>
      </c>
      <c r="C8" s="272">
        <f>VLOOKUP(A8,Basis!$A$3:$G$160,2,FALSE)</f>
        <v>2472.1</v>
      </c>
      <c r="D8" s="273">
        <f>VLOOKUP(A8,Basis!$A$3:$G$160,3,FALSE)</f>
        <v>2478.8</v>
      </c>
      <c r="E8" s="374">
        <f>VLOOKUP(A8,Margins!$A$2:$M$161,7,FALSE)</f>
        <v>58814.25</v>
      </c>
    </row>
    <row r="9" spans="1:5" s="69" customFormat="1" ht="13.5">
      <c r="A9" s="201" t="s">
        <v>2</v>
      </c>
      <c r="B9" s="179">
        <f>VLOOKUP(A9,Margins!$A$2:$M$161,2,FALSE)</f>
        <v>1100</v>
      </c>
      <c r="C9" s="272">
        <f>VLOOKUP(A9,Basis!$A$3:$G$160,2,FALSE)</f>
        <v>342.95</v>
      </c>
      <c r="D9" s="273">
        <f>VLOOKUP(A9,Basis!$A$3:$G$160,3,FALSE)</f>
        <v>344.2</v>
      </c>
      <c r="E9" s="374">
        <f>VLOOKUP(A9,Margins!$A$2:$M$161,7,FALSE)</f>
        <v>69352.25</v>
      </c>
    </row>
    <row r="10" spans="1:5" s="69" customFormat="1" ht="13.5">
      <c r="A10" s="201" t="s">
        <v>3</v>
      </c>
      <c r="B10" s="179">
        <f>VLOOKUP(A10,Margins!$A$2:$M$161,2,FALSE)</f>
        <v>1250</v>
      </c>
      <c r="C10" s="272">
        <f>VLOOKUP(A10,Basis!$A$3:$G$160,2,FALSE)</f>
        <v>211.5</v>
      </c>
      <c r="D10" s="273">
        <f>VLOOKUP(A10,Basis!$A$3:$G$160,3,FALSE)</f>
        <v>212.5</v>
      </c>
      <c r="E10" s="374">
        <f>VLOOKUP(A10,Margins!$A$2:$M$161,7,FALSE)</f>
        <v>65968.75</v>
      </c>
    </row>
    <row r="11" spans="1:5" s="69" customFormat="1" ht="13.5">
      <c r="A11" s="201" t="s">
        <v>139</v>
      </c>
      <c r="B11" s="179">
        <f>VLOOKUP(A11,Margins!$A$2:$M$161,2,FALSE)</f>
        <v>2700</v>
      </c>
      <c r="C11" s="272">
        <f>VLOOKUP(A11,Basis!$A$3:$G$160,2,FALSE)</f>
        <v>94.7</v>
      </c>
      <c r="D11" s="273">
        <f>VLOOKUP(A11,Basis!$A$3:$G$160,3,FALSE)</f>
        <v>94.8</v>
      </c>
      <c r="E11" s="374">
        <f>VLOOKUP(A11,Margins!$A$2:$M$161,7,FALSE)</f>
        <v>40918.5</v>
      </c>
    </row>
    <row r="12" spans="1:5" s="69" customFormat="1" ht="13.5">
      <c r="A12" s="201" t="s">
        <v>304</v>
      </c>
      <c r="B12" s="179">
        <f>VLOOKUP(A12,Margins!$A$2:$M$161,2,FALSE)</f>
        <v>400</v>
      </c>
      <c r="C12" s="272">
        <f>VLOOKUP(A12,Basis!$A$3:$G$160,2,FALSE)</f>
        <v>690.55</v>
      </c>
      <c r="D12" s="273">
        <f>VLOOKUP(A12,Basis!$A$3:$G$160,3,FALSE)</f>
        <v>694.5</v>
      </c>
      <c r="E12" s="374">
        <f>VLOOKUP(A12,Margins!$A$2:$M$161,7,FALSE)</f>
        <v>44735.818</v>
      </c>
    </row>
    <row r="13" spans="1:5" s="69" customFormat="1" ht="13.5">
      <c r="A13" s="201" t="s">
        <v>89</v>
      </c>
      <c r="B13" s="179">
        <f>VLOOKUP(A13,Margins!$A$2:$M$161,2,FALSE)</f>
        <v>750</v>
      </c>
      <c r="C13" s="272">
        <f>VLOOKUP(A13,Basis!$A$3:$G$160,2,FALSE)</f>
        <v>293.55</v>
      </c>
      <c r="D13" s="273">
        <f>VLOOKUP(A13,Basis!$A$3:$G$160,3,FALSE)</f>
        <v>291.9</v>
      </c>
      <c r="E13" s="374">
        <f>VLOOKUP(A13,Margins!$A$2:$M$161,7,FALSE)</f>
        <v>38623.85249999999</v>
      </c>
    </row>
    <row r="14" spans="1:5" s="69" customFormat="1" ht="13.5">
      <c r="A14" s="201" t="s">
        <v>140</v>
      </c>
      <c r="B14" s="179">
        <f>VLOOKUP(A14,Margins!$A$2:$M$161,2,FALSE)</f>
        <v>300</v>
      </c>
      <c r="C14" s="272">
        <f>VLOOKUP(A14,Basis!$A$3:$G$160,2,FALSE)</f>
        <v>1170.75</v>
      </c>
      <c r="D14" s="273">
        <f>VLOOKUP(A14,Basis!$A$3:$G$160,3,FALSE)</f>
        <v>1161.2</v>
      </c>
      <c r="E14" s="374">
        <f>VLOOKUP(A14,Margins!$A$2:$M$161,7,FALSE)</f>
        <v>56423.25</v>
      </c>
    </row>
    <row r="15" spans="1:5" s="69" customFormat="1" ht="13.5">
      <c r="A15" s="201" t="s">
        <v>24</v>
      </c>
      <c r="B15" s="179">
        <f>VLOOKUP(A15,Margins!$A$2:$M$161,2,FALSE)</f>
        <v>88</v>
      </c>
      <c r="C15" s="272">
        <f>VLOOKUP(A15,Basis!$A$3:$G$160,2,FALSE)</f>
        <v>2485.75</v>
      </c>
      <c r="D15" s="273">
        <f>VLOOKUP(A15,Basis!$A$3:$G$160,3,FALSE)</f>
        <v>2482.9</v>
      </c>
      <c r="E15" s="374">
        <f>VLOOKUP(A15,Margins!$A$2:$M$161,7,FALSE)</f>
        <v>34404.26</v>
      </c>
    </row>
    <row r="16" spans="1:5" s="69" customFormat="1" ht="13.5">
      <c r="A16" s="193" t="s">
        <v>195</v>
      </c>
      <c r="B16" s="179">
        <f>VLOOKUP(A16,Margins!$A$2:$M$161,2,FALSE)</f>
        <v>2062</v>
      </c>
      <c r="C16" s="272">
        <f>VLOOKUP(A16,Basis!$A$3:$G$160,2,FALSE)</f>
        <v>120.6</v>
      </c>
      <c r="D16" s="273">
        <f>VLOOKUP(A16,Basis!$A$3:$G$160,3,FALSE)</f>
        <v>120.5</v>
      </c>
      <c r="E16" s="374">
        <f>VLOOKUP(A16,Margins!$A$2:$M$161,7,FALSE)</f>
        <v>39775.979999999996</v>
      </c>
    </row>
    <row r="17" spans="1:5" s="69" customFormat="1" ht="13.5">
      <c r="A17" s="201" t="s">
        <v>197</v>
      </c>
      <c r="B17" s="179">
        <f>VLOOKUP(A17,Margins!$A$2:$M$161,2,FALSE)</f>
        <v>650</v>
      </c>
      <c r="C17" s="272">
        <f>VLOOKUP(A17,Basis!$A$3:$G$160,2,FALSE)</f>
        <v>331.6</v>
      </c>
      <c r="D17" s="273">
        <f>VLOOKUP(A17,Basis!$A$3:$G$160,3,FALSE)</f>
        <v>330.6</v>
      </c>
      <c r="E17" s="374">
        <f>VLOOKUP(A17,Margins!$A$2:$M$161,7,FALSE)</f>
        <v>41132.00000000001</v>
      </c>
    </row>
    <row r="18" spans="1:5" s="69" customFormat="1" ht="13.5">
      <c r="A18" s="201" t="s">
        <v>4</v>
      </c>
      <c r="B18" s="179">
        <f>VLOOKUP(A18,Margins!$A$2:$M$161,2,FALSE)</f>
        <v>150</v>
      </c>
      <c r="C18" s="272">
        <f>VLOOKUP(A18,Basis!$A$3:$G$160,2,FALSE)</f>
        <v>1604.1</v>
      </c>
      <c r="D18" s="273">
        <f>VLOOKUP(A18,Basis!$A$3:$G$160,3,FALSE)</f>
        <v>1611.15</v>
      </c>
      <c r="E18" s="374">
        <f>VLOOKUP(A18,Margins!$A$2:$M$161,7,FALSE)</f>
        <v>41358.75</v>
      </c>
    </row>
    <row r="19" spans="1:5" s="69" customFormat="1" ht="13.5">
      <c r="A19" s="201" t="s">
        <v>79</v>
      </c>
      <c r="B19" s="179">
        <f>VLOOKUP(A19,Margins!$A$2:$M$161,2,FALSE)</f>
        <v>200</v>
      </c>
      <c r="C19" s="272">
        <f>VLOOKUP(A19,Basis!$A$3:$G$160,2,FALSE)</f>
        <v>991.3</v>
      </c>
      <c r="D19" s="273">
        <f>VLOOKUP(A19,Basis!$A$3:$G$160,3,FALSE)</f>
        <v>987.1</v>
      </c>
      <c r="E19" s="374">
        <f>VLOOKUP(A19,Margins!$A$2:$M$161,7,FALSE)</f>
        <v>31469</v>
      </c>
    </row>
    <row r="20" spans="1:5" s="69" customFormat="1" ht="13.5">
      <c r="A20" s="201" t="s">
        <v>196</v>
      </c>
      <c r="B20" s="179">
        <f>VLOOKUP(A20,Margins!$A$2:$M$161,2,FALSE)</f>
        <v>400</v>
      </c>
      <c r="C20" s="272">
        <f>VLOOKUP(A20,Basis!$A$3:$G$160,2,FALSE)</f>
        <v>679.7</v>
      </c>
      <c r="D20" s="273">
        <f>VLOOKUP(A20,Basis!$A$3:$G$160,3,FALSE)</f>
        <v>664.75</v>
      </c>
      <c r="E20" s="374">
        <f>VLOOKUP(A20,Margins!$A$2:$M$161,7,FALSE)</f>
        <v>44478</v>
      </c>
    </row>
    <row r="21" spans="1:5" s="69" customFormat="1" ht="13.5">
      <c r="A21" s="201" t="s">
        <v>5</v>
      </c>
      <c r="B21" s="179">
        <f>VLOOKUP(A21,Margins!$A$2:$M$161,2,FALSE)</f>
        <v>1595</v>
      </c>
      <c r="C21" s="272">
        <f>VLOOKUP(A21,Basis!$A$3:$G$160,2,FALSE)</f>
        <v>144.8</v>
      </c>
      <c r="D21" s="273">
        <f>VLOOKUP(A21,Basis!$A$3:$G$160,3,FALSE)</f>
        <v>145.6</v>
      </c>
      <c r="E21" s="374">
        <f>VLOOKUP(A21,Margins!$A$2:$M$161,7,FALSE)</f>
        <v>36573.350000000006</v>
      </c>
    </row>
    <row r="22" spans="1:5" s="69" customFormat="1" ht="13.5">
      <c r="A22" s="201" t="s">
        <v>198</v>
      </c>
      <c r="B22" s="179">
        <f>VLOOKUP(A22,Margins!$A$2:$M$161,2,FALSE)</f>
        <v>1000</v>
      </c>
      <c r="C22" s="272">
        <f>VLOOKUP(A22,Basis!$A$3:$G$160,2,FALSE)</f>
        <v>194.55</v>
      </c>
      <c r="D22" s="273">
        <f>VLOOKUP(A22,Basis!$A$3:$G$160,3,FALSE)</f>
        <v>194.75</v>
      </c>
      <c r="E22" s="374">
        <f>VLOOKUP(A22,Margins!$A$2:$M$161,7,FALSE)</f>
        <v>32187.5</v>
      </c>
    </row>
    <row r="23" spans="1:5" s="69" customFormat="1" ht="13.5">
      <c r="A23" s="201" t="s">
        <v>199</v>
      </c>
      <c r="B23" s="179">
        <f>VLOOKUP(A23,Margins!$A$2:$M$161,2,FALSE)</f>
        <v>1300</v>
      </c>
      <c r="C23" s="272">
        <f>VLOOKUP(A23,Basis!$A$3:$G$160,2,FALSE)</f>
        <v>281.9</v>
      </c>
      <c r="D23" s="273">
        <f>VLOOKUP(A23,Basis!$A$3:$G$160,3,FALSE)</f>
        <v>283.55</v>
      </c>
      <c r="E23" s="374">
        <f>VLOOKUP(A23,Margins!$A$2:$M$161,7,FALSE)</f>
        <v>62380.5</v>
      </c>
    </row>
    <row r="24" spans="1:5" s="69" customFormat="1" ht="13.5">
      <c r="A24" s="201" t="s">
        <v>305</v>
      </c>
      <c r="B24" s="179">
        <f>VLOOKUP(A24,Margins!$A$2:$M$161,2,FALSE)</f>
        <v>350</v>
      </c>
      <c r="C24" s="272">
        <f>VLOOKUP(A24,Basis!$A$3:$G$160,2,FALSE)</f>
        <v>839.8</v>
      </c>
      <c r="D24" s="273">
        <f>VLOOKUP(A24,Basis!$A$3:$G$160,3,FALSE)</f>
        <v>840.75</v>
      </c>
      <c r="E24" s="374">
        <f>VLOOKUP(A24,Margins!$A$2:$M$161,7,FALSE)</f>
        <v>53550</v>
      </c>
    </row>
    <row r="25" spans="1:5" s="69" customFormat="1" ht="13.5">
      <c r="A25" s="193" t="s">
        <v>201</v>
      </c>
      <c r="B25" s="179">
        <f>VLOOKUP(A25,Margins!$A$2:$M$161,2,FALSE)</f>
        <v>100</v>
      </c>
      <c r="C25" s="272">
        <f>VLOOKUP(A25,Basis!$A$3:$G$160,2,FALSE)</f>
        <v>2002.25</v>
      </c>
      <c r="D25" s="273">
        <f>VLOOKUP(A25,Basis!$A$3:$G$160,3,FALSE)</f>
        <v>2012.3</v>
      </c>
      <c r="E25" s="374">
        <f>VLOOKUP(A25,Margins!$A$2:$M$161,7,FALSE)</f>
        <v>32023.25</v>
      </c>
    </row>
    <row r="26" spans="1:5" s="69" customFormat="1" ht="13.5">
      <c r="A26" s="201" t="s">
        <v>35</v>
      </c>
      <c r="B26" s="179">
        <f>VLOOKUP(A26,Margins!$A$2:$M$161,2,FALSE)</f>
        <v>1100</v>
      </c>
      <c r="C26" s="272">
        <f>VLOOKUP(A26,Basis!$A$3:$G$160,2,FALSE)</f>
        <v>316.9</v>
      </c>
      <c r="D26" s="273">
        <f>VLOOKUP(A26,Basis!$A$3:$G$160,3,FALSE)</f>
        <v>315</v>
      </c>
      <c r="E26" s="374">
        <f>VLOOKUP(A26,Margins!$A$2:$M$161,7,FALSE)</f>
        <v>56160.5</v>
      </c>
    </row>
    <row r="27" spans="1:5" s="69" customFormat="1" ht="13.5">
      <c r="A27" s="201" t="s">
        <v>6</v>
      </c>
      <c r="B27" s="179">
        <f>VLOOKUP(A27,Margins!$A$2:$M$161,2,FALSE)</f>
        <v>2250</v>
      </c>
      <c r="C27" s="272">
        <f>VLOOKUP(A27,Basis!$A$3:$G$160,2,FALSE)</f>
        <v>160</v>
      </c>
      <c r="D27" s="273">
        <f>VLOOKUP(A27,Basis!$A$3:$G$160,3,FALSE)</f>
        <v>159.95</v>
      </c>
      <c r="E27" s="374">
        <f>VLOOKUP(A27,Margins!$A$2:$M$161,7,FALSE)</f>
        <v>57172.5</v>
      </c>
    </row>
    <row r="28" spans="1:5" s="69" customFormat="1" ht="13.5">
      <c r="A28" s="201" t="s">
        <v>210</v>
      </c>
      <c r="B28" s="179">
        <f>VLOOKUP(A28,Margins!$A$2:$M$161,2,FALSE)</f>
        <v>200</v>
      </c>
      <c r="C28" s="272">
        <f>VLOOKUP(A28,Basis!$A$3:$G$160,2,FALSE)</f>
        <v>1699.5</v>
      </c>
      <c r="D28" s="273">
        <f>VLOOKUP(A28,Basis!$A$3:$G$160,3,FALSE)</f>
        <v>1701.75</v>
      </c>
      <c r="E28" s="374">
        <f>VLOOKUP(A28,Margins!$A$2:$M$161,7,FALSE)</f>
        <v>53591</v>
      </c>
    </row>
    <row r="29" spans="1:5" s="69" customFormat="1" ht="13.5">
      <c r="A29" s="201" t="s">
        <v>7</v>
      </c>
      <c r="B29" s="179">
        <f>VLOOKUP(A29,Margins!$A$2:$M$161,2,FALSE)</f>
        <v>312</v>
      </c>
      <c r="C29" s="272">
        <f>VLOOKUP(A29,Basis!$A$3:$G$160,2,FALSE)</f>
        <v>759.6</v>
      </c>
      <c r="D29" s="273">
        <f>VLOOKUP(A29,Basis!$A$3:$G$160,3,FALSE)</f>
        <v>762</v>
      </c>
      <c r="E29" s="374">
        <f>VLOOKUP(A29,Margins!$A$2:$M$161,7,FALSE)</f>
        <v>39218.4</v>
      </c>
    </row>
    <row r="30" spans="1:5" s="69" customFormat="1" ht="13.5">
      <c r="A30" s="201" t="s">
        <v>44</v>
      </c>
      <c r="B30" s="179">
        <f>VLOOKUP(A30,Margins!$A$2:$M$161,2,FALSE)</f>
        <v>400</v>
      </c>
      <c r="C30" s="272">
        <f>VLOOKUP(A30,Basis!$A$3:$G$160,2,FALSE)</f>
        <v>800.75</v>
      </c>
      <c r="D30" s="273">
        <f>VLOOKUP(A30,Basis!$A$3:$G$160,3,FALSE)</f>
        <v>799.95</v>
      </c>
      <c r="E30" s="374">
        <f>VLOOKUP(A30,Margins!$A$2:$M$161,7,FALSE)</f>
        <v>50747</v>
      </c>
    </row>
    <row r="31" spans="1:5" s="69" customFormat="1" ht="13.5">
      <c r="A31" s="201" t="s">
        <v>8</v>
      </c>
      <c r="B31" s="179">
        <f>VLOOKUP(A31,Margins!$A$2:$M$161,2,FALSE)</f>
        <v>1600</v>
      </c>
      <c r="C31" s="272">
        <f>VLOOKUP(A31,Basis!$A$3:$G$160,2,FALSE)</f>
        <v>148.45</v>
      </c>
      <c r="D31" s="273">
        <f>VLOOKUP(A31,Basis!$A$3:$G$160,3,FALSE)</f>
        <v>149.05</v>
      </c>
      <c r="E31" s="374">
        <f>VLOOKUP(A31,Margins!$A$2:$M$161,7,FALSE)</f>
        <v>40196</v>
      </c>
    </row>
    <row r="32" spans="1:5" s="69" customFormat="1" ht="13.5">
      <c r="A32" s="193" t="s">
        <v>202</v>
      </c>
      <c r="B32" s="179">
        <f>VLOOKUP(A32,Margins!$A$2:$M$161,2,FALSE)</f>
        <v>1150</v>
      </c>
      <c r="C32" s="272">
        <f>VLOOKUP(A32,Basis!$A$3:$G$160,2,FALSE)</f>
        <v>256.45</v>
      </c>
      <c r="D32" s="273">
        <f>VLOOKUP(A32,Basis!$A$3:$G$160,3,FALSE)</f>
        <v>247.15</v>
      </c>
      <c r="E32" s="374">
        <f>VLOOKUP(A32,Margins!$A$2:$M$161,7,FALSE)</f>
        <v>53224.875</v>
      </c>
    </row>
    <row r="33" spans="1:5" s="69" customFormat="1" ht="13.5">
      <c r="A33" s="201" t="s">
        <v>36</v>
      </c>
      <c r="B33" s="179">
        <f>VLOOKUP(A33,Margins!$A$2:$M$161,2,FALSE)</f>
        <v>225</v>
      </c>
      <c r="C33" s="272">
        <f>VLOOKUP(A33,Basis!$A$3:$G$160,2,FALSE)</f>
        <v>918.6</v>
      </c>
      <c r="D33" s="273">
        <f>VLOOKUP(A33,Basis!$A$3:$G$160,3,FALSE)</f>
        <v>904.6</v>
      </c>
      <c r="E33" s="374">
        <f>VLOOKUP(A33,Margins!$A$2:$M$161,7,FALSE)</f>
        <v>35525.25</v>
      </c>
    </row>
    <row r="34" spans="1:5" s="69" customFormat="1" ht="13.5">
      <c r="A34" s="201" t="s">
        <v>81</v>
      </c>
      <c r="B34" s="179">
        <f>VLOOKUP(A34,Margins!$A$2:$M$161,2,FALSE)</f>
        <v>600</v>
      </c>
      <c r="C34" s="272">
        <f>VLOOKUP(A34,Basis!$A$3:$G$160,2,FALSE)</f>
        <v>498.15</v>
      </c>
      <c r="D34" s="273">
        <f>VLOOKUP(A34,Basis!$A$3:$G$160,3,FALSE)</f>
        <v>500</v>
      </c>
      <c r="E34" s="374">
        <f>VLOOKUP(A34,Margins!$A$2:$M$161,7,FALSE)</f>
        <v>57088.5</v>
      </c>
    </row>
    <row r="35" spans="1:5" s="69" customFormat="1" ht="13.5">
      <c r="A35" s="201" t="s">
        <v>23</v>
      </c>
      <c r="B35" s="179">
        <f>VLOOKUP(A35,Margins!$A$2:$M$161,2,FALSE)</f>
        <v>800</v>
      </c>
      <c r="C35" s="272">
        <f>VLOOKUP(A35,Basis!$A$3:$G$160,2,FALSE)</f>
        <v>388.7</v>
      </c>
      <c r="D35" s="273">
        <f>VLOOKUP(A35,Basis!$A$3:$G$160,3,FALSE)</f>
        <v>387.75</v>
      </c>
      <c r="E35" s="374">
        <f>VLOOKUP(A35,Margins!$A$2:$M$161,7,FALSE)</f>
        <v>50916</v>
      </c>
    </row>
    <row r="36" spans="1:5" s="69" customFormat="1" ht="13.5">
      <c r="A36" s="201" t="s">
        <v>234</v>
      </c>
      <c r="B36" s="179">
        <f>VLOOKUP(A36,Margins!$A$2:$M$161,2,FALSE)</f>
        <v>700</v>
      </c>
      <c r="C36" s="272">
        <f>VLOOKUP(A36,Basis!$A$3:$G$160,2,FALSE)</f>
        <v>462.5</v>
      </c>
      <c r="D36" s="273">
        <f>VLOOKUP(A36,Basis!$A$3:$G$160,3,FALSE)</f>
        <v>465.1</v>
      </c>
      <c r="E36" s="374">
        <f>VLOOKUP(A36,Margins!$A$2:$M$161,7,FALSE)</f>
        <v>55695.5</v>
      </c>
    </row>
    <row r="37" spans="1:5" s="69" customFormat="1" ht="13.5">
      <c r="A37" s="201" t="s">
        <v>98</v>
      </c>
      <c r="B37" s="179">
        <f>VLOOKUP(A37,Margins!$A$2:$M$161,2,FALSE)</f>
        <v>550</v>
      </c>
      <c r="C37" s="272">
        <f>VLOOKUP(A37,Basis!$A$3:$G$160,2,FALSE)</f>
        <v>505.65</v>
      </c>
      <c r="D37" s="273">
        <f>VLOOKUP(A37,Basis!$A$3:$G$160,3,FALSE)</f>
        <v>507</v>
      </c>
      <c r="E37" s="374">
        <f>VLOOKUP(A37,Margins!$A$2:$M$161,7,FALSE)</f>
        <v>44298.375</v>
      </c>
    </row>
    <row r="38" spans="1:5" s="69" customFormat="1" ht="13.5">
      <c r="A38" s="193" t="s">
        <v>203</v>
      </c>
      <c r="B38" s="179">
        <f>VLOOKUP(A38,Margins!$A$2:$M$161,2,FALSE)</f>
        <v>150</v>
      </c>
      <c r="C38" s="272">
        <f>VLOOKUP(A38,Basis!$A$3:$G$160,2,FALSE)</f>
        <v>1593.15</v>
      </c>
      <c r="D38" s="273">
        <f>VLOOKUP(A38,Basis!$A$3:$G$160,3,FALSE)</f>
        <v>1594.05</v>
      </c>
      <c r="E38" s="374">
        <f>VLOOKUP(A38,Margins!$A$2:$M$161,7,FALSE)</f>
        <v>37922.625</v>
      </c>
    </row>
    <row r="39" spans="1:5" s="69" customFormat="1" ht="13.5">
      <c r="A39" s="201" t="s">
        <v>216</v>
      </c>
      <c r="B39" s="179">
        <f>VLOOKUP(A39,Margins!$A$2:$M$161,2,FALSE)</f>
        <v>3350</v>
      </c>
      <c r="C39" s="272">
        <f>VLOOKUP(A39,Basis!$A$3:$G$160,2,FALSE)</f>
        <v>79.35</v>
      </c>
      <c r="D39" s="273">
        <f>VLOOKUP(A39,Basis!$A$3:$G$160,3,FALSE)</f>
        <v>79.75</v>
      </c>
      <c r="E39" s="374">
        <f>VLOOKUP(A39,Margins!$A$2:$M$161,7,FALSE)</f>
        <v>42436.125</v>
      </c>
    </row>
    <row r="40" spans="1:5" s="69" customFormat="1" ht="13.5">
      <c r="A40" s="201" t="s">
        <v>211</v>
      </c>
      <c r="B40" s="179">
        <f>VLOOKUP(A40,Margins!$A$2:$M$161,2,FALSE)</f>
        <v>2700</v>
      </c>
      <c r="C40" s="272">
        <f>VLOOKUP(A40,Basis!$A$3:$G$160,2,FALSE)</f>
        <v>135.5</v>
      </c>
      <c r="D40" s="273">
        <f>VLOOKUP(A40,Basis!$A$3:$G$160,3,FALSE)</f>
        <v>135.55</v>
      </c>
      <c r="E40" s="374">
        <f>VLOOKUP(A40,Margins!$A$2:$M$161,7,FALSE)</f>
        <v>68512.5</v>
      </c>
    </row>
    <row r="41" spans="1:5" s="69" customFormat="1" ht="13.5">
      <c r="A41" s="201" t="s">
        <v>204</v>
      </c>
      <c r="B41" s="179">
        <f>VLOOKUP(A41,Margins!$A$2:$M$161,2,FALSE)</f>
        <v>600</v>
      </c>
      <c r="C41" s="272">
        <f>VLOOKUP(A41,Basis!$A$3:$G$160,2,FALSE)</f>
        <v>454.9</v>
      </c>
      <c r="D41" s="273">
        <f>VLOOKUP(A41,Basis!$A$3:$G$160,3,FALSE)</f>
        <v>457.2</v>
      </c>
      <c r="E41" s="374">
        <f>VLOOKUP(A41,Margins!$A$2:$M$161,7,FALSE)</f>
        <v>51375</v>
      </c>
    </row>
    <row r="42" spans="1:5" s="69" customFormat="1" ht="13.5">
      <c r="A42" s="193" t="s">
        <v>205</v>
      </c>
      <c r="B42" s="179">
        <f>VLOOKUP(A42,Margins!$A$2:$M$161,2,FALSE)</f>
        <v>250</v>
      </c>
      <c r="C42" s="272">
        <f>VLOOKUP(A42,Basis!$A$3:$G$160,2,FALSE)</f>
        <v>1081.65</v>
      </c>
      <c r="D42" s="273">
        <f>VLOOKUP(A42,Basis!$A$3:$G$160,3,FALSE)</f>
        <v>1089.55</v>
      </c>
      <c r="E42" s="374">
        <f>VLOOKUP(A42,Margins!$A$2:$M$161,7,FALSE)</f>
        <v>48585.625</v>
      </c>
    </row>
    <row r="43" spans="1:5" s="69" customFormat="1" ht="13.5">
      <c r="A43" s="201" t="s">
        <v>228</v>
      </c>
      <c r="B43" s="179">
        <f>VLOOKUP(A43,Margins!$A$2:$M$161,2,FALSE)</f>
        <v>188</v>
      </c>
      <c r="C43" s="272">
        <f>VLOOKUP(A43,Basis!$A$3:$G$160,2,FALSE)</f>
        <v>1213.75</v>
      </c>
      <c r="D43" s="273">
        <f>VLOOKUP(A43,Basis!$A$3:$G$160,3,FALSE)</f>
        <v>1215.7</v>
      </c>
      <c r="E43" s="374">
        <f>VLOOKUP(A43,Margins!$A$2:$M$161,7,FALSE)</f>
        <v>43799.629</v>
      </c>
    </row>
    <row r="44" spans="1:5" s="69" customFormat="1" ht="13.5">
      <c r="A44" s="201" t="s">
        <v>150</v>
      </c>
      <c r="B44" s="179">
        <f>VLOOKUP(A44,Margins!$A$2:$M$161,2,FALSE)</f>
        <v>438</v>
      </c>
      <c r="C44" s="272">
        <f>VLOOKUP(A44,Basis!$A$3:$G$160,2,FALSE)</f>
        <v>543</v>
      </c>
      <c r="D44" s="273">
        <f>VLOOKUP(A44,Basis!$A$3:$G$160,3,FALSE)</f>
        <v>539.4</v>
      </c>
      <c r="E44" s="374">
        <f>VLOOKUP(A44,Margins!$A$2:$M$161,7,FALSE)</f>
        <v>44036.520000000004</v>
      </c>
    </row>
    <row r="45" spans="1:5" s="69" customFormat="1" ht="13.5">
      <c r="A45" s="201" t="s">
        <v>151</v>
      </c>
      <c r="B45" s="179">
        <f>VLOOKUP(A45,Margins!$A$2:$M$161,2,FALSE)</f>
        <v>225</v>
      </c>
      <c r="C45" s="272">
        <f>VLOOKUP(A45,Basis!$A$3:$G$160,2,FALSE)</f>
        <v>1005.15</v>
      </c>
      <c r="D45" s="273">
        <f>VLOOKUP(A45,Basis!$A$3:$G$160,3,FALSE)</f>
        <v>1004.1</v>
      </c>
      <c r="E45" s="374">
        <f>VLOOKUP(A45,Margins!$A$2:$M$161,7,FALSE)</f>
        <v>35877.9375</v>
      </c>
    </row>
    <row r="46" spans="1:5" s="69" customFormat="1" ht="13.5">
      <c r="A46" s="201" t="s">
        <v>229</v>
      </c>
      <c r="B46" s="179">
        <f>VLOOKUP(A46,Margins!$A$2:$M$161,2,FALSE)</f>
        <v>200</v>
      </c>
      <c r="C46" s="272">
        <f>VLOOKUP(A46,Basis!$A$3:$G$160,2,FALSE)</f>
        <v>1209.55</v>
      </c>
      <c r="D46" s="273">
        <f>VLOOKUP(A46,Basis!$A$3:$G$160,3,FALSE)</f>
        <v>1200.1</v>
      </c>
      <c r="E46" s="374">
        <f>VLOOKUP(A46,Margins!$A$2:$M$161,7,FALSE)</f>
        <v>46237.5</v>
      </c>
    </row>
    <row r="47" spans="1:5" s="69" customFormat="1" ht="13.5">
      <c r="A47" s="201" t="s">
        <v>306</v>
      </c>
      <c r="B47" s="179">
        <f>VLOOKUP(A47,Margins!$A$2:$M$161,2,FALSE)</f>
        <v>412</v>
      </c>
      <c r="C47" s="272">
        <f>VLOOKUP(A47,Basis!$A$3:$G$160,2,FALSE)</f>
        <v>725.1</v>
      </c>
      <c r="D47" s="273">
        <f>VLOOKUP(A47,Basis!$A$3:$G$160,3,FALSE)</f>
        <v>727.6</v>
      </c>
      <c r="E47" s="374">
        <f>VLOOKUP(A47,Margins!$A$2:$M$161,7,FALSE)</f>
        <v>48828.18000000001</v>
      </c>
    </row>
    <row r="48" spans="1:5" s="69" customFormat="1" ht="13.5">
      <c r="A48" s="201" t="s">
        <v>307</v>
      </c>
      <c r="B48" s="179">
        <f>VLOOKUP(A48,Margins!$A$2:$M$161,2,FALSE)</f>
        <v>400</v>
      </c>
      <c r="C48" s="272">
        <f>VLOOKUP(A48,Basis!$A$3:$G$160,2,FALSE)</f>
        <v>593</v>
      </c>
      <c r="D48" s="273">
        <f>VLOOKUP(A48,Basis!$A$3:$G$160,3,FALSE)</f>
        <v>586.5</v>
      </c>
      <c r="E48" s="374">
        <f>VLOOKUP(A48,Margins!$A$2:$M$161,7,FALSE)</f>
        <v>37928</v>
      </c>
    </row>
    <row r="49" spans="1:5" s="69" customFormat="1" ht="13.5">
      <c r="A49" s="201" t="s">
        <v>185</v>
      </c>
      <c r="B49" s="179">
        <f>VLOOKUP(A49,Margins!$A$2:$M$161,2,FALSE)</f>
        <v>675</v>
      </c>
      <c r="C49" s="272">
        <f>VLOOKUP(A49,Basis!$A$3:$G$160,2,FALSE)</f>
        <v>553.35</v>
      </c>
      <c r="D49" s="273">
        <f>VLOOKUP(A49,Basis!$A$3:$G$160,3,FALSE)</f>
        <v>555.1</v>
      </c>
      <c r="E49" s="374">
        <f>VLOOKUP(A49,Margins!$A$2:$M$161,7,FALSE)</f>
        <v>72702.5625</v>
      </c>
    </row>
    <row r="50" spans="1:5" ht="13.5">
      <c r="A50" s="201" t="s">
        <v>118</v>
      </c>
      <c r="B50" s="179">
        <f>VLOOKUP(A50,Margins!$A$2:$M$161,2,FALSE)</f>
        <v>250</v>
      </c>
      <c r="C50" s="272">
        <f>VLOOKUP(A50,Basis!$A$3:$G$160,2,FALSE)</f>
        <v>1266.55</v>
      </c>
      <c r="D50" s="273">
        <f>VLOOKUP(A50,Basis!$A$3:$G$160,3,FALSE)</f>
        <v>1264.05</v>
      </c>
      <c r="E50" s="374">
        <f>VLOOKUP(A50,Margins!$A$2:$M$161,7,FALSE)</f>
        <v>50139.375</v>
      </c>
    </row>
    <row r="51" spans="1:5" ht="13.5">
      <c r="A51" s="201" t="s">
        <v>155</v>
      </c>
      <c r="B51" s="179">
        <f>VLOOKUP(A51,Margins!$A$2:$M$161,2,FALSE)</f>
        <v>525</v>
      </c>
      <c r="C51" s="272">
        <f>VLOOKUP(A51,Basis!$A$3:$G$160,2,FALSE)</f>
        <v>449.05</v>
      </c>
      <c r="D51" s="273">
        <f>VLOOKUP(A51,Basis!$A$3:$G$160,3,FALSE)</f>
        <v>448.25</v>
      </c>
      <c r="E51" s="374">
        <f>VLOOKUP(A51,Margins!$A$2:$M$161,7,FALSE)</f>
        <v>37292.0625</v>
      </c>
    </row>
    <row r="52" spans="1:5" ht="13.5">
      <c r="A52" s="201" t="s">
        <v>38</v>
      </c>
      <c r="B52" s="179">
        <f>VLOOKUP(A52,Margins!$A$2:$M$161,2,FALSE)</f>
        <v>600</v>
      </c>
      <c r="C52" s="272">
        <f>VLOOKUP(A52,Basis!$A$3:$G$160,2,FALSE)</f>
        <v>547.35</v>
      </c>
      <c r="D52" s="273">
        <f>VLOOKUP(A52,Basis!$A$3:$G$160,3,FALSE)</f>
        <v>547.7</v>
      </c>
      <c r="E52" s="374">
        <f>VLOOKUP(A52,Margins!$A$2:$M$161,7,FALSE)</f>
        <v>54844.50000000001</v>
      </c>
    </row>
    <row r="53" spans="1:5" ht="14.25" thickBot="1">
      <c r="A53" s="201" t="s">
        <v>395</v>
      </c>
      <c r="B53" s="179">
        <f>VLOOKUP(A53,Margins!$A$2:$M$161,2,FALSE)</f>
        <v>700</v>
      </c>
      <c r="C53" s="166">
        <f>VLOOKUP(A53,Basis!$A$3:$G$160,2,FALSE)</f>
        <v>286.75</v>
      </c>
      <c r="D53" s="273">
        <f>VLOOKUP(A53,Basis!$A$3:$G$160,3,FALSE)</f>
        <v>287.7</v>
      </c>
      <c r="E53" s="374">
        <f>VLOOKUP(A53,Margins!$A$2:$M$161,7,FALSE)</f>
        <v>40591.25</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57"/>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E200" sqref="E200"/>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0" customWidth="1"/>
    <col min="9" max="9" width="12.57421875" style="110"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21" t="s">
        <v>26</v>
      </c>
      <c r="B1" s="422"/>
      <c r="C1" s="422"/>
      <c r="D1" s="422"/>
      <c r="E1" s="422"/>
      <c r="F1" s="422"/>
      <c r="G1" s="422"/>
      <c r="H1" s="422"/>
      <c r="I1" s="422"/>
      <c r="J1" s="422"/>
      <c r="K1" s="423"/>
    </row>
    <row r="2" spans="1:11" s="7" customFormat="1" ht="46.5" customHeight="1" thickBot="1">
      <c r="A2" s="220" t="s">
        <v>27</v>
      </c>
      <c r="B2" s="221" t="s">
        <v>57</v>
      </c>
      <c r="C2" s="222" t="s">
        <v>28</v>
      </c>
      <c r="D2" s="222" t="s">
        <v>29</v>
      </c>
      <c r="E2" s="223" t="s">
        <v>39</v>
      </c>
      <c r="F2" s="224" t="s">
        <v>40</v>
      </c>
      <c r="G2" s="225" t="s">
        <v>71</v>
      </c>
      <c r="H2" s="226" t="s">
        <v>30</v>
      </c>
      <c r="I2" s="227" t="s">
        <v>191</v>
      </c>
      <c r="J2" s="227" t="s">
        <v>192</v>
      </c>
      <c r="K2" s="120" t="s">
        <v>25</v>
      </c>
    </row>
    <row r="3" spans="1:14" s="7" customFormat="1" ht="15">
      <c r="A3" s="29" t="s">
        <v>279</v>
      </c>
      <c r="B3" s="234">
        <f>'Open Int.'!K7</f>
        <v>527200</v>
      </c>
      <c r="C3" s="236">
        <f>'Open Int.'!R7</f>
        <v>128.773872</v>
      </c>
      <c r="D3" s="239">
        <f>B3/H3</f>
        <v>0.1901619334187956</v>
      </c>
      <c r="E3" s="240">
        <f>'Open Int.'!B7/'Open Int.'!K7</f>
        <v>0.9996206373292867</v>
      </c>
      <c r="F3" s="241">
        <f>'Open Int.'!E7/'Open Int.'!K7</f>
        <v>0.00037936267071320183</v>
      </c>
      <c r="G3" s="242">
        <f>'Open Int.'!H7/'Open Int.'!K7</f>
        <v>0</v>
      </c>
      <c r="H3" s="245">
        <v>2772374</v>
      </c>
      <c r="I3" s="246">
        <v>554400</v>
      </c>
      <c r="J3" s="353">
        <v>361400</v>
      </c>
      <c r="K3" s="367"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1" t="s">
        <v>134</v>
      </c>
      <c r="B4" s="235">
        <f>'Open Int.'!K8</f>
        <v>244400</v>
      </c>
      <c r="C4" s="237">
        <f>'Open Int.'!R8</f>
        <v>102.718876</v>
      </c>
      <c r="D4" s="161">
        <f aca="true" t="shared" si="0" ref="D4:D62">B4/H4</f>
        <v>0.06020411757736069</v>
      </c>
      <c r="E4" s="243">
        <f>'Open Int.'!B8/'Open Int.'!K8</f>
        <v>0.9983633387888707</v>
      </c>
      <c r="F4" s="228">
        <f>'Open Int.'!E8/'Open Int.'!K8</f>
        <v>0</v>
      </c>
      <c r="G4" s="244">
        <f>'Open Int.'!H8/'Open Int.'!K8</f>
        <v>0.0016366612111292963</v>
      </c>
      <c r="H4" s="247">
        <v>4059523</v>
      </c>
      <c r="I4" s="231">
        <v>806300</v>
      </c>
      <c r="J4" s="354">
        <v>403100</v>
      </c>
      <c r="K4" s="117"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1" t="s">
        <v>0</v>
      </c>
      <c r="B5" s="235">
        <f>'Open Int.'!K9</f>
        <v>2083875</v>
      </c>
      <c r="C5" s="237">
        <f>'Open Int.'!R9</f>
        <v>184.641744375</v>
      </c>
      <c r="D5" s="161">
        <f t="shared" si="0"/>
        <v>0.0861113733955681</v>
      </c>
      <c r="E5" s="243">
        <f>'Open Int.'!B9/'Open Int.'!K9</f>
        <v>0.9253194169515926</v>
      </c>
      <c r="F5" s="228">
        <f>'Open Int.'!E9/'Open Int.'!K9</f>
        <v>0.056865215044088535</v>
      </c>
      <c r="G5" s="244">
        <f>'Open Int.'!H9/'Open Int.'!K9</f>
        <v>0.017815368004318877</v>
      </c>
      <c r="H5" s="165">
        <v>24199765</v>
      </c>
      <c r="I5" s="230">
        <v>2760750</v>
      </c>
      <c r="J5" s="355">
        <v>1380375</v>
      </c>
      <c r="K5" s="117" t="str">
        <f t="shared" si="1"/>
        <v>Gross Exposure is less then 30%</v>
      </c>
      <c r="M5"/>
      <c r="N5"/>
    </row>
    <row r="6" spans="1:14" s="7" customFormat="1" ht="15">
      <c r="A6" s="201" t="s">
        <v>135</v>
      </c>
      <c r="B6" s="235">
        <f>'Open Int.'!K10</f>
        <v>2819950</v>
      </c>
      <c r="C6" s="237">
        <f>'Open Int.'!R10</f>
        <v>21.741814499999997</v>
      </c>
      <c r="D6" s="161">
        <f t="shared" si="0"/>
        <v>0.07049875</v>
      </c>
      <c r="E6" s="243">
        <f>'Open Int.'!B10/'Open Int.'!K10</f>
        <v>0.9070373588184187</v>
      </c>
      <c r="F6" s="228">
        <f>'Open Int.'!E10/'Open Int.'!K10</f>
        <v>0.09296264118158123</v>
      </c>
      <c r="G6" s="244">
        <f>'Open Int.'!H10/'Open Int.'!K10</f>
        <v>0</v>
      </c>
      <c r="H6" s="188">
        <v>40000000</v>
      </c>
      <c r="I6" s="168">
        <v>7996800</v>
      </c>
      <c r="J6" s="356">
        <v>5615400</v>
      </c>
      <c r="K6" s="367" t="str">
        <f t="shared" si="1"/>
        <v>Gross Exposure is less then 30%</v>
      </c>
      <c r="M6"/>
      <c r="N6"/>
    </row>
    <row r="7" spans="1:14" s="7" customFormat="1" ht="15">
      <c r="A7" s="201" t="s">
        <v>174</v>
      </c>
      <c r="B7" s="235">
        <f>'Open Int.'!K11</f>
        <v>8050050</v>
      </c>
      <c r="C7" s="237">
        <f>'Open Int.'!R11</f>
        <v>52.0838235</v>
      </c>
      <c r="D7" s="161">
        <f t="shared" si="0"/>
        <v>0.33139869056751325</v>
      </c>
      <c r="E7" s="243">
        <f>'Open Int.'!B11/'Open Int.'!K11</f>
        <v>0.9196837286724927</v>
      </c>
      <c r="F7" s="228">
        <f>'Open Int.'!E11/'Open Int.'!K11</f>
        <v>0.07823553890969621</v>
      </c>
      <c r="G7" s="244">
        <f>'Open Int.'!H11/'Open Int.'!K11</f>
        <v>0.0020807324178110697</v>
      </c>
      <c r="H7" s="247">
        <v>24291134</v>
      </c>
      <c r="I7" s="231">
        <v>4857500</v>
      </c>
      <c r="J7" s="354">
        <v>4857500</v>
      </c>
      <c r="K7" s="117" t="str">
        <f t="shared" si="1"/>
        <v>Some sign of build up Gross exposure crosses 30%</v>
      </c>
      <c r="M7"/>
      <c r="N7"/>
    </row>
    <row r="8" spans="1:14" s="7" customFormat="1" ht="15">
      <c r="A8" s="201" t="s">
        <v>280</v>
      </c>
      <c r="B8" s="235">
        <f>'Open Int.'!K12</f>
        <v>1096200</v>
      </c>
      <c r="C8" s="237">
        <f>'Open Int.'!R12</f>
        <v>42.42294</v>
      </c>
      <c r="D8" s="161">
        <f t="shared" si="0"/>
        <v>0.06799109330323085</v>
      </c>
      <c r="E8" s="243">
        <f>'Open Int.'!B12/'Open Int.'!K12</f>
        <v>1</v>
      </c>
      <c r="F8" s="228">
        <f>'Open Int.'!E12/'Open Int.'!K12</f>
        <v>0</v>
      </c>
      <c r="G8" s="244">
        <f>'Open Int.'!H12/'Open Int.'!K12</f>
        <v>0</v>
      </c>
      <c r="H8" s="247">
        <v>16122700</v>
      </c>
      <c r="I8" s="231">
        <v>3224400</v>
      </c>
      <c r="J8" s="354">
        <v>1612200</v>
      </c>
      <c r="K8" s="117" t="str">
        <f t="shared" si="1"/>
        <v>Gross Exposure is less then 30%</v>
      </c>
      <c r="M8"/>
      <c r="N8"/>
    </row>
    <row r="9" spans="1:14" s="7" customFormat="1" ht="15">
      <c r="A9" s="201" t="s">
        <v>75</v>
      </c>
      <c r="B9" s="235">
        <f>'Open Int.'!K13</f>
        <v>2679500</v>
      </c>
      <c r="C9" s="237">
        <f>'Open Int.'!R13</f>
        <v>21.6369625</v>
      </c>
      <c r="D9" s="161">
        <f t="shared" si="0"/>
        <v>0.05701063829787234</v>
      </c>
      <c r="E9" s="243">
        <f>'Open Int.'!B13/'Open Int.'!K13</f>
        <v>0.975107296137339</v>
      </c>
      <c r="F9" s="228">
        <f>'Open Int.'!E13/'Open Int.'!K13</f>
        <v>0.0240343347639485</v>
      </c>
      <c r="G9" s="244">
        <f>'Open Int.'!H13/'Open Int.'!K13</f>
        <v>0.0008583690987124463</v>
      </c>
      <c r="H9" s="165">
        <v>47000000</v>
      </c>
      <c r="I9" s="230">
        <v>9397800</v>
      </c>
      <c r="J9" s="355">
        <v>5759200</v>
      </c>
      <c r="K9" s="117" t="str">
        <f t="shared" si="1"/>
        <v>Gross Exposure is less then 30%</v>
      </c>
      <c r="M9"/>
      <c r="N9"/>
    </row>
    <row r="10" spans="1:14" s="7" customFormat="1" ht="15">
      <c r="A10" s="201" t="s">
        <v>88</v>
      </c>
      <c r="B10" s="235">
        <f>'Open Int.'!K14</f>
        <v>25120600</v>
      </c>
      <c r="C10" s="237">
        <f>'Open Int.'!R14</f>
        <v>113.419509</v>
      </c>
      <c r="D10" s="161">
        <f t="shared" si="0"/>
        <v>0.9171610498161724</v>
      </c>
      <c r="E10" s="243">
        <f>'Open Int.'!B14/'Open Int.'!K14</f>
        <v>0.8883943854844232</v>
      </c>
      <c r="F10" s="228">
        <f>'Open Int.'!E14/'Open Int.'!K14</f>
        <v>0.10133515919205752</v>
      </c>
      <c r="G10" s="244">
        <f>'Open Int.'!H14/'Open Int.'!K14</f>
        <v>0.010270455323519343</v>
      </c>
      <c r="H10" s="165">
        <v>27389519</v>
      </c>
      <c r="I10" s="230">
        <v>5473900</v>
      </c>
      <c r="J10" s="355">
        <v>5473900</v>
      </c>
      <c r="K10" s="367" t="str">
        <f t="shared" si="1"/>
        <v>Gross exposure has crossed 80%,Margin double</v>
      </c>
      <c r="M10"/>
      <c r="N10"/>
    </row>
    <row r="11" spans="1:14" s="7" customFormat="1" ht="15">
      <c r="A11" s="201" t="s">
        <v>136</v>
      </c>
      <c r="B11" s="235">
        <f>'Open Int.'!K15</f>
        <v>30574325</v>
      </c>
      <c r="C11" s="237">
        <f>'Open Int.'!R15</f>
        <v>116.641049875</v>
      </c>
      <c r="D11" s="161">
        <f t="shared" si="0"/>
        <v>0.24776428014978405</v>
      </c>
      <c r="E11" s="243">
        <f>'Open Int.'!B15/'Open Int.'!K15</f>
        <v>0.8014992972044355</v>
      </c>
      <c r="F11" s="228">
        <f>'Open Int.'!E15/'Open Int.'!K15</f>
        <v>0.1724191785100734</v>
      </c>
      <c r="G11" s="244">
        <f>'Open Int.'!H15/'Open Int.'!K15</f>
        <v>0.026081524285491178</v>
      </c>
      <c r="H11" s="247">
        <v>123400859</v>
      </c>
      <c r="I11" s="231">
        <v>24677200</v>
      </c>
      <c r="J11" s="354">
        <v>12338600</v>
      </c>
      <c r="K11" s="117" t="str">
        <f t="shared" si="1"/>
        <v>Gross Exposure is less then 30%</v>
      </c>
      <c r="M11"/>
      <c r="N11"/>
    </row>
    <row r="12" spans="1:14" s="7" customFormat="1" ht="15">
      <c r="A12" s="201" t="s">
        <v>157</v>
      </c>
      <c r="B12" s="235">
        <f>'Open Int.'!K16</f>
        <v>673400</v>
      </c>
      <c r="C12" s="237">
        <f>'Open Int.'!R16</f>
        <v>46.036991</v>
      </c>
      <c r="D12" s="161">
        <f t="shared" si="0"/>
        <v>0.14176140759351905</v>
      </c>
      <c r="E12" s="243">
        <f>'Open Int.'!B16/'Open Int.'!K16</f>
        <v>1</v>
      </c>
      <c r="F12" s="228">
        <f>'Open Int.'!E16/'Open Int.'!K16</f>
        <v>0</v>
      </c>
      <c r="G12" s="244">
        <f>'Open Int.'!H16/'Open Int.'!K16</f>
        <v>0</v>
      </c>
      <c r="H12" s="247">
        <v>4750235</v>
      </c>
      <c r="I12" s="231">
        <v>949900</v>
      </c>
      <c r="J12" s="354">
        <v>708050</v>
      </c>
      <c r="K12" s="117" t="str">
        <f t="shared" si="1"/>
        <v>Gross Exposure is less then 30%</v>
      </c>
      <c r="M12"/>
      <c r="N12"/>
    </row>
    <row r="13" spans="1:14" s="7" customFormat="1" ht="15">
      <c r="A13" s="201" t="s">
        <v>193</v>
      </c>
      <c r="B13" s="235">
        <f>'Open Int.'!K17</f>
        <v>899300</v>
      </c>
      <c r="C13" s="237">
        <f>'Open Int.'!R17</f>
        <v>227.900606</v>
      </c>
      <c r="D13" s="161">
        <f t="shared" si="0"/>
        <v>0.06513152867891199</v>
      </c>
      <c r="E13" s="243">
        <f>'Open Int.'!B17/'Open Int.'!K17</f>
        <v>0.9834315578783498</v>
      </c>
      <c r="F13" s="228">
        <f>'Open Int.'!E17/'Open Int.'!K17</f>
        <v>0.01645724452351829</v>
      </c>
      <c r="G13" s="244">
        <f>'Open Int.'!H17/'Open Int.'!K17</f>
        <v>0.00011119759813188036</v>
      </c>
      <c r="H13" s="247">
        <v>13807445</v>
      </c>
      <c r="I13" s="231">
        <v>1145400</v>
      </c>
      <c r="J13" s="354">
        <v>572700</v>
      </c>
      <c r="K13" s="117" t="str">
        <f t="shared" si="1"/>
        <v>Gross Exposure is less then 30%</v>
      </c>
      <c r="M13"/>
      <c r="N13"/>
    </row>
    <row r="14" spans="1:14" s="7" customFormat="1" ht="15">
      <c r="A14" s="201" t="s">
        <v>281</v>
      </c>
      <c r="B14" s="235">
        <f>'Open Int.'!K18</f>
        <v>8092100</v>
      </c>
      <c r="C14" s="237">
        <f>'Open Int.'!R18</f>
        <v>128.4620875</v>
      </c>
      <c r="D14" s="161">
        <f t="shared" si="0"/>
        <v>0.48220832953943593</v>
      </c>
      <c r="E14" s="243">
        <f>'Open Int.'!B18/'Open Int.'!K18</f>
        <v>0.9485794787508804</v>
      </c>
      <c r="F14" s="228">
        <f>'Open Int.'!E18/'Open Int.'!K18</f>
        <v>0.047663770838224935</v>
      </c>
      <c r="G14" s="244">
        <f>'Open Int.'!H18/'Open Int.'!K18</f>
        <v>0.0037567504108945763</v>
      </c>
      <c r="H14" s="247">
        <v>16781336</v>
      </c>
      <c r="I14" s="231">
        <v>3355400</v>
      </c>
      <c r="J14" s="354">
        <v>2272400</v>
      </c>
      <c r="K14" s="117" t="str">
        <f t="shared" si="1"/>
        <v>Gross exposure is building up andcrpsses 40% mark</v>
      </c>
      <c r="M14"/>
      <c r="N14"/>
    </row>
    <row r="15" spans="1:14" s="8" customFormat="1" ht="15">
      <c r="A15" s="201" t="s">
        <v>282</v>
      </c>
      <c r="B15" s="235">
        <f>'Open Int.'!K19</f>
        <v>14049600</v>
      </c>
      <c r="C15" s="237">
        <f>'Open Int.'!R19</f>
        <v>88.652976</v>
      </c>
      <c r="D15" s="161">
        <f t="shared" si="0"/>
        <v>0.41684843110843567</v>
      </c>
      <c r="E15" s="243">
        <f>'Open Int.'!B19/'Open Int.'!K19</f>
        <v>0.9193713700034165</v>
      </c>
      <c r="F15" s="228">
        <f>'Open Int.'!E19/'Open Int.'!K19</f>
        <v>0.06969593440382645</v>
      </c>
      <c r="G15" s="244">
        <f>'Open Int.'!H19/'Open Int.'!K19</f>
        <v>0.01093269559275709</v>
      </c>
      <c r="H15" s="248">
        <v>33704337</v>
      </c>
      <c r="I15" s="232">
        <v>6739200</v>
      </c>
      <c r="J15" s="355">
        <v>5925600</v>
      </c>
      <c r="K15" s="117" t="str">
        <f t="shared" si="1"/>
        <v>Gross exposure is building up andcrpsses 40% mark</v>
      </c>
      <c r="M15"/>
      <c r="N15"/>
    </row>
    <row r="16" spans="1:14" s="8" customFormat="1" ht="15">
      <c r="A16" s="201" t="s">
        <v>76</v>
      </c>
      <c r="B16" s="235">
        <f>'Open Int.'!K20</f>
        <v>5611200</v>
      </c>
      <c r="C16" s="237">
        <f>'Open Int.'!R20</f>
        <v>133.18183199999999</v>
      </c>
      <c r="D16" s="161">
        <f t="shared" si="0"/>
        <v>0.16673639769507256</v>
      </c>
      <c r="E16" s="243">
        <f>'Open Int.'!B20/'Open Int.'!K20</f>
        <v>0.9935129740518962</v>
      </c>
      <c r="F16" s="228">
        <f>'Open Int.'!E20/'Open Int.'!K20</f>
        <v>0.005738522954091816</v>
      </c>
      <c r="G16" s="244">
        <f>'Open Int.'!H20/'Open Int.'!K20</f>
        <v>0.0007485029940119761</v>
      </c>
      <c r="H16" s="248">
        <v>33653120</v>
      </c>
      <c r="I16" s="232">
        <v>6729800</v>
      </c>
      <c r="J16" s="355">
        <v>3364200</v>
      </c>
      <c r="K16" s="117" t="str">
        <f t="shared" si="1"/>
        <v>Gross Exposure is less then 30%</v>
      </c>
      <c r="M16"/>
      <c r="N16"/>
    </row>
    <row r="17" spans="1:14" s="7" customFormat="1" ht="15">
      <c r="A17" s="201" t="s">
        <v>77</v>
      </c>
      <c r="B17" s="235">
        <f>'Open Int.'!K21</f>
        <v>5589800</v>
      </c>
      <c r="C17" s="237">
        <f>'Open Int.'!R21</f>
        <v>105.423628</v>
      </c>
      <c r="D17" s="161">
        <f t="shared" si="0"/>
        <v>0.1878020394888914</v>
      </c>
      <c r="E17" s="243">
        <f>'Open Int.'!B21/'Open Int.'!K21</f>
        <v>0.9486743711760707</v>
      </c>
      <c r="F17" s="228">
        <f>'Open Int.'!E21/'Open Int.'!K21</f>
        <v>0.04146838885112169</v>
      </c>
      <c r="G17" s="244">
        <f>'Open Int.'!H21/'Open Int.'!K21</f>
        <v>0.009857239972807614</v>
      </c>
      <c r="H17" s="247">
        <v>29764320</v>
      </c>
      <c r="I17" s="231">
        <v>5950800</v>
      </c>
      <c r="J17" s="354">
        <v>2975400</v>
      </c>
      <c r="K17" s="117" t="str">
        <f t="shared" si="1"/>
        <v>Gross Exposure is less then 30%</v>
      </c>
      <c r="M17"/>
      <c r="N17"/>
    </row>
    <row r="18" spans="1:14" s="7" customFormat="1" ht="15">
      <c r="A18" s="201" t="s">
        <v>283</v>
      </c>
      <c r="B18" s="235">
        <f>'Open Int.'!K22</f>
        <v>1562400</v>
      </c>
      <c r="C18" s="237">
        <f>'Open Int.'!R22</f>
        <v>25.07652</v>
      </c>
      <c r="D18" s="161">
        <f t="shared" si="0"/>
        <v>0.24816725685279317</v>
      </c>
      <c r="E18" s="243">
        <f>'Open Int.'!B22/'Open Int.'!K22</f>
        <v>0.9959677419354839</v>
      </c>
      <c r="F18" s="228">
        <f>'Open Int.'!E22/'Open Int.'!K22</f>
        <v>0.004032258064516129</v>
      </c>
      <c r="G18" s="244">
        <f>'Open Int.'!H22/'Open Int.'!K22</f>
        <v>0</v>
      </c>
      <c r="H18" s="165">
        <v>6295754</v>
      </c>
      <c r="I18" s="229">
        <v>1258950</v>
      </c>
      <c r="J18" s="355">
        <v>1258950</v>
      </c>
      <c r="K18" s="367" t="str">
        <f t="shared" si="1"/>
        <v>Gross Exposure is less then 30%</v>
      </c>
      <c r="M18"/>
      <c r="N18"/>
    </row>
    <row r="19" spans="1:14" s="7" customFormat="1" ht="15">
      <c r="A19" s="201" t="s">
        <v>34</v>
      </c>
      <c r="B19" s="235">
        <f>'Open Int.'!K23</f>
        <v>573100</v>
      </c>
      <c r="C19" s="237">
        <f>'Open Int.'!R23</f>
        <v>95.9913845</v>
      </c>
      <c r="D19" s="161">
        <f t="shared" si="0"/>
        <v>0.14839154030988483</v>
      </c>
      <c r="E19" s="243">
        <f>'Open Int.'!B23/'Open Int.'!K23</f>
        <v>0.9995201535508638</v>
      </c>
      <c r="F19" s="228">
        <f>'Open Int.'!E23/'Open Int.'!K23</f>
        <v>0.0004798464491362764</v>
      </c>
      <c r="G19" s="244">
        <f>'Open Int.'!H23/'Open Int.'!K23</f>
        <v>0</v>
      </c>
      <c r="H19" s="165">
        <v>3862080</v>
      </c>
      <c r="I19" s="229">
        <v>772200</v>
      </c>
      <c r="J19" s="355">
        <v>386100</v>
      </c>
      <c r="K19" s="367" t="str">
        <f t="shared" si="1"/>
        <v>Gross Exposure is less then 30%</v>
      </c>
      <c r="M19"/>
      <c r="N19"/>
    </row>
    <row r="20" spans="1:14" s="7" customFormat="1" ht="15">
      <c r="A20" s="201" t="s">
        <v>284</v>
      </c>
      <c r="B20" s="235">
        <f>'Open Int.'!K24</f>
        <v>565500</v>
      </c>
      <c r="C20" s="237">
        <f>'Open Int.'!R24</f>
        <v>54.6018525</v>
      </c>
      <c r="D20" s="161">
        <f t="shared" si="0"/>
        <v>0.19849766576573413</v>
      </c>
      <c r="E20" s="243">
        <f>'Open Int.'!B24/'Open Int.'!K24</f>
        <v>0.9982316534040672</v>
      </c>
      <c r="F20" s="228">
        <f>'Open Int.'!E24/'Open Int.'!K24</f>
        <v>0.0017683465959328027</v>
      </c>
      <c r="G20" s="244">
        <f>'Open Int.'!H24/'Open Int.'!K24</f>
        <v>0</v>
      </c>
      <c r="H20" s="247">
        <v>2848900</v>
      </c>
      <c r="I20" s="231">
        <v>569750</v>
      </c>
      <c r="J20" s="354">
        <v>492500</v>
      </c>
      <c r="K20" s="117" t="str">
        <f t="shared" si="1"/>
        <v>Gross Exposure is less then 30%</v>
      </c>
      <c r="M20"/>
      <c r="N20"/>
    </row>
    <row r="21" spans="1:14" s="7" customFormat="1" ht="15">
      <c r="A21" s="201" t="s">
        <v>137</v>
      </c>
      <c r="B21" s="235">
        <f>'Open Int.'!K25</f>
        <v>4527000</v>
      </c>
      <c r="C21" s="237">
        <f>'Open Int.'!R25</f>
        <v>152.78625</v>
      </c>
      <c r="D21" s="161">
        <f t="shared" si="0"/>
        <v>0.15938956647939184</v>
      </c>
      <c r="E21" s="243">
        <f>'Open Int.'!B25/'Open Int.'!K25</f>
        <v>0.9920477137176938</v>
      </c>
      <c r="F21" s="228">
        <f>'Open Int.'!E25/'Open Int.'!K25</f>
        <v>0.007068698917605479</v>
      </c>
      <c r="G21" s="244">
        <f>'Open Int.'!H25/'Open Int.'!K25</f>
        <v>0.0008835873647006848</v>
      </c>
      <c r="H21" s="247">
        <v>28402110</v>
      </c>
      <c r="I21" s="231">
        <v>5680000</v>
      </c>
      <c r="J21" s="354">
        <v>2840000</v>
      </c>
      <c r="K21" s="117" t="str">
        <f t="shared" si="1"/>
        <v>Gross Exposure is less then 30%</v>
      </c>
      <c r="M21"/>
      <c r="N21"/>
    </row>
    <row r="22" spans="1:14" s="7" customFormat="1" ht="15">
      <c r="A22" s="201" t="s">
        <v>232</v>
      </c>
      <c r="B22" s="235">
        <f>'Open Int.'!K26</f>
        <v>8888500</v>
      </c>
      <c r="C22" s="237">
        <f>'Open Int.'!R26</f>
        <v>724.5460775</v>
      </c>
      <c r="D22" s="161">
        <f t="shared" si="0"/>
        <v>0.060070461634384634</v>
      </c>
      <c r="E22" s="243">
        <f>'Open Int.'!B26/'Open Int.'!K26</f>
        <v>0.9621420937166001</v>
      </c>
      <c r="F22" s="228">
        <f>'Open Int.'!E26/'Open Int.'!K26</f>
        <v>0.031557630646340776</v>
      </c>
      <c r="G22" s="244">
        <f>'Open Int.'!H26/'Open Int.'!K26</f>
        <v>0.006300275637059122</v>
      </c>
      <c r="H22" s="165">
        <v>147967899</v>
      </c>
      <c r="I22" s="230">
        <v>4762000</v>
      </c>
      <c r="J22" s="355">
        <v>2381000</v>
      </c>
      <c r="K22" s="117" t="str">
        <f t="shared" si="1"/>
        <v>Gross Exposure is less then 30%</v>
      </c>
      <c r="M22"/>
      <c r="N22"/>
    </row>
    <row r="23" spans="1:14" s="7" customFormat="1" ht="15">
      <c r="A23" s="201" t="s">
        <v>1</v>
      </c>
      <c r="B23" s="235">
        <f>'Open Int.'!K27</f>
        <v>1184550</v>
      </c>
      <c r="C23" s="237">
        <f>'Open Int.'!R27</f>
        <v>292.8326055</v>
      </c>
      <c r="D23" s="161">
        <f t="shared" si="0"/>
        <v>0.07496820710072429</v>
      </c>
      <c r="E23" s="243">
        <f>'Open Int.'!B27/'Open Int.'!K27</f>
        <v>0.9870837026719007</v>
      </c>
      <c r="F23" s="228">
        <f>'Open Int.'!E27/'Open Int.'!K27</f>
        <v>0.01177662403444346</v>
      </c>
      <c r="G23" s="244">
        <f>'Open Int.'!H27/'Open Int.'!K27</f>
        <v>0.0011396732936558187</v>
      </c>
      <c r="H23" s="249">
        <v>15800698</v>
      </c>
      <c r="I23" s="233">
        <v>1304700</v>
      </c>
      <c r="J23" s="355">
        <v>652350</v>
      </c>
      <c r="K23" s="367" t="str">
        <f t="shared" si="1"/>
        <v>Gross Exposure is less then 30%</v>
      </c>
      <c r="M23"/>
      <c r="N23"/>
    </row>
    <row r="24" spans="1:14" s="7" customFormat="1" ht="15">
      <c r="A24" s="201" t="s">
        <v>158</v>
      </c>
      <c r="B24" s="235">
        <f>'Open Int.'!K28</f>
        <v>1761300</v>
      </c>
      <c r="C24" s="237">
        <f>'Open Int.'!R28</f>
        <v>20.3518215</v>
      </c>
      <c r="D24" s="161">
        <f t="shared" si="0"/>
        <v>0.09533125296540114</v>
      </c>
      <c r="E24" s="243">
        <f>'Open Int.'!B28/'Open Int.'!K28</f>
        <v>0.941747572815534</v>
      </c>
      <c r="F24" s="228">
        <f>'Open Int.'!E28/'Open Int.'!K28</f>
        <v>0.05501618122977346</v>
      </c>
      <c r="G24" s="244">
        <f>'Open Int.'!H28/'Open Int.'!K28</f>
        <v>0.003236245954692557</v>
      </c>
      <c r="H24" s="249">
        <v>18475578</v>
      </c>
      <c r="I24" s="233">
        <v>3693600</v>
      </c>
      <c r="J24" s="355">
        <v>3693600</v>
      </c>
      <c r="K24" s="367" t="str">
        <f t="shared" si="1"/>
        <v>Gross Exposure is less then 30%</v>
      </c>
      <c r="M24"/>
      <c r="N24"/>
    </row>
    <row r="25" spans="1:14" s="7" customFormat="1" ht="15">
      <c r="A25" s="201" t="s">
        <v>285</v>
      </c>
      <c r="B25" s="235">
        <f>'Open Int.'!K29</f>
        <v>570000</v>
      </c>
      <c r="C25" s="237">
        <f>'Open Int.'!R29</f>
        <v>31.1562</v>
      </c>
      <c r="D25" s="161">
        <f t="shared" si="0"/>
        <v>0.13318170868393808</v>
      </c>
      <c r="E25" s="243">
        <f>'Open Int.'!B29/'Open Int.'!K29</f>
        <v>1</v>
      </c>
      <c r="F25" s="228">
        <f>'Open Int.'!E29/'Open Int.'!K29</f>
        <v>0</v>
      </c>
      <c r="G25" s="244">
        <f>'Open Int.'!H29/'Open Int.'!K29</f>
        <v>0</v>
      </c>
      <c r="H25" s="247">
        <v>4279867</v>
      </c>
      <c r="I25" s="231">
        <v>855900</v>
      </c>
      <c r="J25" s="354">
        <v>651600</v>
      </c>
      <c r="K25" s="117" t="str">
        <f t="shared" si="1"/>
        <v>Gross Exposure is less then 30%</v>
      </c>
      <c r="M25"/>
      <c r="N25"/>
    </row>
    <row r="26" spans="1:14" s="7" customFormat="1" ht="15">
      <c r="A26" s="201" t="s">
        <v>159</v>
      </c>
      <c r="B26" s="235">
        <f>'Open Int.'!K30</f>
        <v>3816000</v>
      </c>
      <c r="C26" s="237">
        <f>'Open Int.'!R30</f>
        <v>18.7938</v>
      </c>
      <c r="D26" s="161">
        <f t="shared" si="0"/>
        <v>0.3739411614949572</v>
      </c>
      <c r="E26" s="243">
        <f>'Open Int.'!B30/'Open Int.'!K30</f>
        <v>0.8608490566037735</v>
      </c>
      <c r="F26" s="228">
        <f>'Open Int.'!E30/'Open Int.'!K30</f>
        <v>0.12735849056603774</v>
      </c>
      <c r="G26" s="244">
        <f>'Open Int.'!H30/'Open Int.'!K30</f>
        <v>0.01179245283018868</v>
      </c>
      <c r="H26" s="165">
        <v>10204814</v>
      </c>
      <c r="I26" s="230">
        <v>2038500</v>
      </c>
      <c r="J26" s="355">
        <v>2038500</v>
      </c>
      <c r="K26" s="117" t="str">
        <f t="shared" si="1"/>
        <v>Some sign of build up Gross exposure crosses 30%</v>
      </c>
      <c r="M26"/>
      <c r="N26"/>
    </row>
    <row r="27" spans="1:14" s="7" customFormat="1" ht="15">
      <c r="A27" s="201" t="s">
        <v>2</v>
      </c>
      <c r="B27" s="235">
        <f>'Open Int.'!K31</f>
        <v>1896400</v>
      </c>
      <c r="C27" s="237">
        <f>'Open Int.'!R31</f>
        <v>65.037038</v>
      </c>
      <c r="D27" s="161">
        <f t="shared" si="0"/>
        <v>0.09351090345812828</v>
      </c>
      <c r="E27" s="243">
        <f>'Open Int.'!B31/'Open Int.'!K31</f>
        <v>0.9866589327146171</v>
      </c>
      <c r="F27" s="228">
        <f>'Open Int.'!E31/'Open Int.'!K31</f>
        <v>0.01334106728538283</v>
      </c>
      <c r="G27" s="244">
        <f>'Open Int.'!H31/'Open Int.'!K31</f>
        <v>0</v>
      </c>
      <c r="H27" s="249">
        <v>20279988</v>
      </c>
      <c r="I27" s="233">
        <v>4055700</v>
      </c>
      <c r="J27" s="355">
        <v>2027300</v>
      </c>
      <c r="K27" s="367" t="str">
        <f t="shared" si="1"/>
        <v>Gross Exposure is less then 30%</v>
      </c>
      <c r="M27"/>
      <c r="N27"/>
    </row>
    <row r="28" spans="1:14" s="7" customFormat="1" ht="15">
      <c r="A28" s="201" t="s">
        <v>391</v>
      </c>
      <c r="B28" s="235">
        <f>'Open Int.'!K32</f>
        <v>6522500</v>
      </c>
      <c r="C28" s="237">
        <f>'Open Int.'!R32</f>
        <v>84.92294999999999</v>
      </c>
      <c r="D28" s="161">
        <f t="shared" si="0"/>
        <v>0.05706767917022361</v>
      </c>
      <c r="E28" s="243">
        <f>'Open Int.'!B32/'Open Int.'!K32</f>
        <v>0.9551552318896129</v>
      </c>
      <c r="F28" s="228">
        <f>'Open Int.'!E32/'Open Int.'!K32</f>
        <v>0.04292832502874665</v>
      </c>
      <c r="G28" s="244">
        <f>'Open Int.'!H32/'Open Int.'!K32</f>
        <v>0.0019164430816404753</v>
      </c>
      <c r="H28" s="249">
        <v>114294117</v>
      </c>
      <c r="I28" s="233">
        <v>18750000</v>
      </c>
      <c r="J28" s="355">
        <v>9375000</v>
      </c>
      <c r="K28" s="367" t="str">
        <f t="shared" si="1"/>
        <v>Gross Exposure is less then 30%</v>
      </c>
      <c r="M28"/>
      <c r="N28"/>
    </row>
    <row r="29" spans="1:14" s="7" customFormat="1" ht="15">
      <c r="A29" s="201" t="s">
        <v>78</v>
      </c>
      <c r="B29" s="235">
        <f>'Open Int.'!K33</f>
        <v>2593600</v>
      </c>
      <c r="C29" s="237">
        <f>'Open Int.'!R33</f>
        <v>56.15144</v>
      </c>
      <c r="D29" s="161">
        <f t="shared" si="0"/>
        <v>0.11789090909090909</v>
      </c>
      <c r="E29" s="243">
        <f>'Open Int.'!B33/'Open Int.'!K33</f>
        <v>0.9956816779765577</v>
      </c>
      <c r="F29" s="228">
        <f>'Open Int.'!E33/'Open Int.'!K33</f>
        <v>0.0024676125848241827</v>
      </c>
      <c r="G29" s="244">
        <f>'Open Int.'!H33/'Open Int.'!K33</f>
        <v>0.001850709438618137</v>
      </c>
      <c r="H29" s="165">
        <v>22000000</v>
      </c>
      <c r="I29" s="230">
        <v>4400000</v>
      </c>
      <c r="J29" s="355">
        <v>2200000</v>
      </c>
      <c r="K29" s="117" t="str">
        <f t="shared" si="1"/>
        <v>Gross Exposure is less then 30%</v>
      </c>
      <c r="M29"/>
      <c r="N29"/>
    </row>
    <row r="30" spans="1:14" s="7" customFormat="1" ht="15">
      <c r="A30" s="201" t="s">
        <v>138</v>
      </c>
      <c r="B30" s="235">
        <f>'Open Int.'!K34</f>
        <v>6548400</v>
      </c>
      <c r="C30" s="237">
        <f>'Open Int.'!R34</f>
        <v>370.63944</v>
      </c>
      <c r="D30" s="161">
        <f t="shared" si="0"/>
        <v>0.6141898451019289</v>
      </c>
      <c r="E30" s="243">
        <f>'Open Int.'!B34/'Open Int.'!K34</f>
        <v>0.9894210799584632</v>
      </c>
      <c r="F30" s="228">
        <f>'Open Int.'!E34/'Open Int.'!K34</f>
        <v>0.009280893042575285</v>
      </c>
      <c r="G30" s="244">
        <f>'Open Int.'!H34/'Open Int.'!K34</f>
        <v>0.0012980269989615785</v>
      </c>
      <c r="H30" s="165">
        <v>10661850</v>
      </c>
      <c r="I30" s="230">
        <v>2131800</v>
      </c>
      <c r="J30" s="355">
        <v>1065900</v>
      </c>
      <c r="K30" s="117" t="str">
        <f t="shared" si="1"/>
        <v>Gross exposure is Substantial as Open interest has crossed 60%</v>
      </c>
      <c r="M30"/>
      <c r="N30"/>
    </row>
    <row r="31" spans="1:14" s="7" customFormat="1" ht="15">
      <c r="A31" s="201" t="s">
        <v>160</v>
      </c>
      <c r="B31" s="235">
        <f>'Open Int.'!K35</f>
        <v>2690050</v>
      </c>
      <c r="C31" s="237">
        <f>'Open Int.'!R35</f>
        <v>97.21840699999998</v>
      </c>
      <c r="D31" s="161">
        <f t="shared" si="0"/>
        <v>0.27088783297185415</v>
      </c>
      <c r="E31" s="243">
        <f>'Open Int.'!B35/'Open Int.'!K35</f>
        <v>0.994275199345737</v>
      </c>
      <c r="F31" s="228">
        <f>'Open Int.'!E35/'Open Int.'!K35</f>
        <v>0.0057248006542629315</v>
      </c>
      <c r="G31" s="244">
        <f>'Open Int.'!H35/'Open Int.'!K35</f>
        <v>0</v>
      </c>
      <c r="H31" s="249">
        <v>9930494</v>
      </c>
      <c r="I31" s="233">
        <v>1985500</v>
      </c>
      <c r="J31" s="355">
        <v>1573000</v>
      </c>
      <c r="K31" s="367" t="str">
        <f t="shared" si="1"/>
        <v>Gross Exposure is less then 30%</v>
      </c>
      <c r="M31"/>
      <c r="N31"/>
    </row>
    <row r="32" spans="1:14" s="7" customFormat="1" ht="15">
      <c r="A32" s="201" t="s">
        <v>161</v>
      </c>
      <c r="B32" s="235">
        <f>'Open Int.'!K36</f>
        <v>7320900</v>
      </c>
      <c r="C32" s="237">
        <f>'Open Int.'!R36</f>
        <v>25.110687</v>
      </c>
      <c r="D32" s="161">
        <f t="shared" si="0"/>
        <v>0.16516077880338084</v>
      </c>
      <c r="E32" s="243">
        <f>'Open Int.'!B36/'Open Int.'!K36</f>
        <v>0.8388312912346843</v>
      </c>
      <c r="F32" s="228">
        <f>'Open Int.'!E36/'Open Int.'!K36</f>
        <v>0.15457115928369464</v>
      </c>
      <c r="G32" s="244">
        <f>'Open Int.'!H36/'Open Int.'!K36</f>
        <v>0.006597549481621112</v>
      </c>
      <c r="H32" s="247">
        <v>44325899</v>
      </c>
      <c r="I32" s="231">
        <v>8859600</v>
      </c>
      <c r="J32" s="354">
        <v>8859600</v>
      </c>
      <c r="K32" s="117" t="str">
        <f t="shared" si="1"/>
        <v>Gross Exposure is less then 30%</v>
      </c>
      <c r="M32"/>
      <c r="N32"/>
    </row>
    <row r="33" spans="1:14" s="7" customFormat="1" ht="15">
      <c r="A33" s="201" t="s">
        <v>392</v>
      </c>
      <c r="B33" s="235">
        <f>'Open Int.'!K37</f>
        <v>95400</v>
      </c>
      <c r="C33" s="237">
        <f>'Open Int.'!R37</f>
        <v>2.10834</v>
      </c>
      <c r="D33" s="161">
        <f t="shared" si="0"/>
        <v>0.009791986993285201</v>
      </c>
      <c r="E33" s="243">
        <f>'Open Int.'!B37/'Open Int.'!K37</f>
        <v>1</v>
      </c>
      <c r="F33" s="228">
        <f>'Open Int.'!E37/'Open Int.'!K37</f>
        <v>0</v>
      </c>
      <c r="G33" s="244">
        <f>'Open Int.'!H37/'Open Int.'!K37</f>
        <v>0</v>
      </c>
      <c r="H33" s="247">
        <v>9742660</v>
      </c>
      <c r="I33" s="231">
        <v>1948500</v>
      </c>
      <c r="J33" s="354">
        <v>1948500</v>
      </c>
      <c r="K33" s="117" t="str">
        <f t="shared" si="1"/>
        <v>Gross Exposure is less then 30%</v>
      </c>
      <c r="M33"/>
      <c r="N33"/>
    </row>
    <row r="34" spans="1:14" s="7" customFormat="1" ht="15">
      <c r="A34" s="201" t="s">
        <v>3</v>
      </c>
      <c r="B34" s="235">
        <f>'Open Int.'!K38</f>
        <v>8017500</v>
      </c>
      <c r="C34" s="237">
        <f>'Open Int.'!R38</f>
        <v>169.570125</v>
      </c>
      <c r="D34" s="161">
        <f t="shared" si="0"/>
        <v>0.08682147850431765</v>
      </c>
      <c r="E34" s="243">
        <f>'Open Int.'!B38/'Open Int.'!K38</f>
        <v>0.891955098222638</v>
      </c>
      <c r="F34" s="228">
        <f>'Open Int.'!E38/'Open Int.'!K38</f>
        <v>0.08684128468974119</v>
      </c>
      <c r="G34" s="244">
        <f>'Open Int.'!H38/'Open Int.'!K38</f>
        <v>0.021203617087620828</v>
      </c>
      <c r="H34" s="188">
        <v>92344661</v>
      </c>
      <c r="I34" s="168">
        <v>11935000</v>
      </c>
      <c r="J34" s="356">
        <v>5967500</v>
      </c>
      <c r="K34" s="367" t="str">
        <f t="shared" si="1"/>
        <v>Gross Exposure is less then 30%</v>
      </c>
      <c r="M34"/>
      <c r="N34"/>
    </row>
    <row r="35" spans="1:14" s="7" customFormat="1" ht="15">
      <c r="A35" s="201" t="s">
        <v>218</v>
      </c>
      <c r="B35" s="235">
        <f>'Open Int.'!K39</f>
        <v>677250</v>
      </c>
      <c r="C35" s="237">
        <f>'Open Int.'!R39</f>
        <v>25.843860000000003</v>
      </c>
      <c r="D35" s="161">
        <f t="shared" si="0"/>
        <v>0.050816759828850505</v>
      </c>
      <c r="E35" s="243">
        <f>'Open Int.'!B39/'Open Int.'!K39</f>
        <v>0.9689922480620154</v>
      </c>
      <c r="F35" s="228">
        <f>'Open Int.'!E39/'Open Int.'!K39</f>
        <v>0.031007751937984496</v>
      </c>
      <c r="G35" s="244">
        <f>'Open Int.'!H39/'Open Int.'!K39</f>
        <v>0</v>
      </c>
      <c r="H35" s="249">
        <v>13327296</v>
      </c>
      <c r="I35" s="233">
        <v>2665425</v>
      </c>
      <c r="J35" s="355">
        <v>1332450</v>
      </c>
      <c r="K35" s="367" t="str">
        <f t="shared" si="1"/>
        <v>Gross Exposure is less then 30%</v>
      </c>
      <c r="M35"/>
      <c r="N35"/>
    </row>
    <row r="36" spans="1:14" s="7" customFormat="1" ht="15">
      <c r="A36" s="201" t="s">
        <v>162</v>
      </c>
      <c r="B36" s="235">
        <f>'Open Int.'!K40</f>
        <v>272400</v>
      </c>
      <c r="C36" s="237">
        <f>'Open Int.'!R40</f>
        <v>8.483898</v>
      </c>
      <c r="D36" s="161">
        <f t="shared" si="0"/>
        <v>0.02216796875</v>
      </c>
      <c r="E36" s="243">
        <f>'Open Int.'!B40/'Open Int.'!K40</f>
        <v>1</v>
      </c>
      <c r="F36" s="228">
        <f>'Open Int.'!E40/'Open Int.'!K40</f>
        <v>0</v>
      </c>
      <c r="G36" s="244">
        <f>'Open Int.'!H40/'Open Int.'!K40</f>
        <v>0</v>
      </c>
      <c r="H36" s="249">
        <v>12288000</v>
      </c>
      <c r="I36" s="233">
        <v>2457600</v>
      </c>
      <c r="J36" s="355">
        <v>1440000</v>
      </c>
      <c r="K36" s="367" t="str">
        <f t="shared" si="1"/>
        <v>Gross Exposure is less then 30%</v>
      </c>
      <c r="M36"/>
      <c r="N36"/>
    </row>
    <row r="37" spans="1:14" s="7" customFormat="1" ht="15">
      <c r="A37" s="201" t="s">
        <v>286</v>
      </c>
      <c r="B37" s="235">
        <f>'Open Int.'!K41</f>
        <v>433000</v>
      </c>
      <c r="C37" s="237">
        <f>'Open Int.'!R41</f>
        <v>9.714355</v>
      </c>
      <c r="D37" s="161">
        <f t="shared" si="0"/>
        <v>0.013741176094250632</v>
      </c>
      <c r="E37" s="243">
        <f>'Open Int.'!B41/'Open Int.'!K41</f>
        <v>1</v>
      </c>
      <c r="F37" s="228">
        <f>'Open Int.'!E41/'Open Int.'!K41</f>
        <v>0</v>
      </c>
      <c r="G37" s="244">
        <f>'Open Int.'!H41/'Open Int.'!K41</f>
        <v>0</v>
      </c>
      <c r="H37" s="247">
        <v>31511131</v>
      </c>
      <c r="I37" s="231">
        <v>6302000</v>
      </c>
      <c r="J37" s="354">
        <v>3151000</v>
      </c>
      <c r="K37" s="117" t="str">
        <f t="shared" si="1"/>
        <v>Gross Exposure is less then 30%</v>
      </c>
      <c r="M37"/>
      <c r="N37"/>
    </row>
    <row r="38" spans="1:14" s="7" customFormat="1" ht="15">
      <c r="A38" s="201" t="s">
        <v>183</v>
      </c>
      <c r="B38" s="235">
        <f>'Open Int.'!K42</f>
        <v>643150</v>
      </c>
      <c r="C38" s="237">
        <f>'Open Int.'!R42</f>
        <v>18.857158</v>
      </c>
      <c r="D38" s="161">
        <f t="shared" si="0"/>
        <v>0.03314522778808493</v>
      </c>
      <c r="E38" s="243">
        <f>'Open Int.'!B42/'Open Int.'!K42</f>
        <v>0.9940915805022157</v>
      </c>
      <c r="F38" s="228">
        <f>'Open Int.'!E42/'Open Int.'!K42</f>
        <v>0.005908419497784343</v>
      </c>
      <c r="G38" s="244">
        <f>'Open Int.'!H42/'Open Int.'!K42</f>
        <v>0</v>
      </c>
      <c r="H38" s="247">
        <v>19404000</v>
      </c>
      <c r="I38" s="231">
        <v>3879800</v>
      </c>
      <c r="J38" s="354">
        <v>1939900</v>
      </c>
      <c r="K38" s="117" t="str">
        <f t="shared" si="1"/>
        <v>Gross Exposure is less then 30%</v>
      </c>
      <c r="M38"/>
      <c r="N38"/>
    </row>
    <row r="39" spans="1:14" s="7" customFormat="1" ht="15">
      <c r="A39" s="201" t="s">
        <v>219</v>
      </c>
      <c r="B39" s="235">
        <f>'Open Int.'!K43</f>
        <v>5637600</v>
      </c>
      <c r="C39" s="237">
        <f>'Open Int.'!R43</f>
        <v>53.388072</v>
      </c>
      <c r="D39" s="161">
        <f t="shared" si="0"/>
        <v>0.18892789252102116</v>
      </c>
      <c r="E39" s="243">
        <f>'Open Int.'!B43/'Open Int.'!K43</f>
        <v>0.9798850574712644</v>
      </c>
      <c r="F39" s="228">
        <f>'Open Int.'!E43/'Open Int.'!K43</f>
        <v>0.019636015325670497</v>
      </c>
      <c r="G39" s="244">
        <f>'Open Int.'!H43/'Open Int.'!K43</f>
        <v>0.0004789272030651341</v>
      </c>
      <c r="H39" s="247">
        <v>29839956</v>
      </c>
      <c r="I39" s="231">
        <v>5967000</v>
      </c>
      <c r="J39" s="354">
        <v>3402000</v>
      </c>
      <c r="K39" s="117" t="str">
        <f t="shared" si="1"/>
        <v>Gross Exposure is less then 30%</v>
      </c>
      <c r="M39"/>
      <c r="N39"/>
    </row>
    <row r="40" spans="1:14" s="7" customFormat="1" ht="15">
      <c r="A40" s="201" t="s">
        <v>163</v>
      </c>
      <c r="B40" s="235">
        <f>'Open Int.'!K44</f>
        <v>420546</v>
      </c>
      <c r="C40" s="237">
        <f>'Open Int.'!R44</f>
        <v>154.64317512</v>
      </c>
      <c r="D40" s="161">
        <f t="shared" si="0"/>
        <v>0.35605093384357483</v>
      </c>
      <c r="E40" s="243">
        <f>'Open Int.'!B44/'Open Int.'!K44</f>
        <v>0.9973463069438302</v>
      </c>
      <c r="F40" s="228">
        <f>'Open Int.'!E44/'Open Int.'!K44</f>
        <v>0.0017691287041132243</v>
      </c>
      <c r="G40" s="244">
        <f>'Open Int.'!H44/'Open Int.'!K44</f>
        <v>0.0008845643520566122</v>
      </c>
      <c r="H40" s="247">
        <v>1181140</v>
      </c>
      <c r="I40" s="231">
        <v>236000</v>
      </c>
      <c r="J40" s="354">
        <v>163500</v>
      </c>
      <c r="K40" s="117" t="str">
        <f t="shared" si="1"/>
        <v>Some sign of build up Gross exposure crosses 30%</v>
      </c>
      <c r="M40"/>
      <c r="N40"/>
    </row>
    <row r="41" spans="1:14" s="7" customFormat="1" ht="15">
      <c r="A41" s="201" t="s">
        <v>194</v>
      </c>
      <c r="B41" s="235">
        <f>'Open Int.'!K45</f>
        <v>2859600</v>
      </c>
      <c r="C41" s="237">
        <f>'Open Int.'!R45</f>
        <v>197.469678</v>
      </c>
      <c r="D41" s="161">
        <f t="shared" si="0"/>
        <v>0.16159633398519638</v>
      </c>
      <c r="E41" s="243">
        <f>'Open Int.'!B45/'Open Int.'!K45</f>
        <v>0.9825150370681214</v>
      </c>
      <c r="F41" s="228">
        <f>'Open Int.'!E45/'Open Int.'!K45</f>
        <v>0.016505805007693383</v>
      </c>
      <c r="G41" s="244">
        <f>'Open Int.'!H45/'Open Int.'!K45</f>
        <v>0.0009791579241852006</v>
      </c>
      <c r="H41" s="247">
        <v>17695946</v>
      </c>
      <c r="I41" s="231">
        <v>3538800</v>
      </c>
      <c r="J41" s="354">
        <v>1769200</v>
      </c>
      <c r="K41" s="117" t="str">
        <f t="shared" si="1"/>
        <v>Gross Exposure is less then 30%</v>
      </c>
      <c r="M41"/>
      <c r="N41"/>
    </row>
    <row r="42" spans="1:14" s="7" customFormat="1" ht="15">
      <c r="A42" s="201" t="s">
        <v>220</v>
      </c>
      <c r="B42" s="235">
        <f>'Open Int.'!K46</f>
        <v>4070400</v>
      </c>
      <c r="C42" s="237">
        <f>'Open Int.'!R46</f>
        <v>51.042816</v>
      </c>
      <c r="D42" s="161">
        <f t="shared" si="0"/>
        <v>0.40164070385402</v>
      </c>
      <c r="E42" s="243">
        <f>'Open Int.'!B46/'Open Int.'!K46</f>
        <v>0.9475235849056604</v>
      </c>
      <c r="F42" s="228">
        <f>'Open Int.'!E46/'Open Int.'!K46</f>
        <v>0.047759433962264154</v>
      </c>
      <c r="G42" s="244">
        <f>'Open Int.'!H46/'Open Int.'!K46</f>
        <v>0.0047169811320754715</v>
      </c>
      <c r="H42" s="247">
        <v>10134431</v>
      </c>
      <c r="I42" s="231">
        <v>2025600</v>
      </c>
      <c r="J42" s="354">
        <v>2025600</v>
      </c>
      <c r="K42" s="117" t="str">
        <f t="shared" si="1"/>
        <v>Gross exposure is building up andcrpsses 40% mark</v>
      </c>
      <c r="M42"/>
      <c r="N42"/>
    </row>
    <row r="43" spans="1:14" s="7" customFormat="1" ht="15">
      <c r="A43" s="201" t="s">
        <v>164</v>
      </c>
      <c r="B43" s="235">
        <f>'Open Int.'!K47</f>
        <v>22967250</v>
      </c>
      <c r="C43" s="237">
        <f>'Open Int.'!R47</f>
        <v>127.12372875</v>
      </c>
      <c r="D43" s="161">
        <f t="shared" si="0"/>
        <v>0.8372232239483407</v>
      </c>
      <c r="E43" s="243">
        <f>'Open Int.'!B47/'Open Int.'!K47</f>
        <v>0.9675276752767528</v>
      </c>
      <c r="F43" s="228">
        <f>'Open Int.'!E47/'Open Int.'!K47</f>
        <v>0.03001230012300123</v>
      </c>
      <c r="G43" s="244">
        <f>'Open Int.'!H47/'Open Int.'!K47</f>
        <v>0.0024600246002460025</v>
      </c>
      <c r="H43" s="247">
        <v>27432648</v>
      </c>
      <c r="I43" s="231">
        <v>5486150</v>
      </c>
      <c r="J43" s="354">
        <v>5486150</v>
      </c>
      <c r="K43" s="117" t="str">
        <f t="shared" si="1"/>
        <v>Gross exposure has crossed 80%,Margin double</v>
      </c>
      <c r="M43"/>
      <c r="N43"/>
    </row>
    <row r="44" spans="1:14" s="7" customFormat="1" ht="15">
      <c r="A44" s="201" t="s">
        <v>165</v>
      </c>
      <c r="B44" s="235">
        <f>'Open Int.'!K48</f>
        <v>227500</v>
      </c>
      <c r="C44" s="237">
        <f>'Open Int.'!R48</f>
        <v>5.5692</v>
      </c>
      <c r="D44" s="161">
        <f t="shared" si="0"/>
        <v>0.014985259115878934</v>
      </c>
      <c r="E44" s="243">
        <f>'Open Int.'!B48/'Open Int.'!K48</f>
        <v>1</v>
      </c>
      <c r="F44" s="228">
        <f>'Open Int.'!E48/'Open Int.'!K48</f>
        <v>0</v>
      </c>
      <c r="G44" s="244">
        <f>'Open Int.'!H48/'Open Int.'!K48</f>
        <v>0</v>
      </c>
      <c r="H44" s="247">
        <v>15181586</v>
      </c>
      <c r="I44" s="231">
        <v>3035500</v>
      </c>
      <c r="J44" s="354">
        <v>2281500</v>
      </c>
      <c r="K44" s="117" t="str">
        <f t="shared" si="1"/>
        <v>Gross Exposure is less then 30%</v>
      </c>
      <c r="M44"/>
      <c r="N44"/>
    </row>
    <row r="45" spans="1:14" s="7" customFormat="1" ht="15">
      <c r="A45" s="201" t="s">
        <v>89</v>
      </c>
      <c r="B45" s="235">
        <f>'Open Int.'!K49</f>
        <v>3863250</v>
      </c>
      <c r="C45" s="237">
        <f>'Open Int.'!R49</f>
        <v>113.40570375</v>
      </c>
      <c r="D45" s="161">
        <f t="shared" si="0"/>
        <v>0.062329555709699495</v>
      </c>
      <c r="E45" s="243">
        <f>'Open Int.'!B49/'Open Int.'!K49</f>
        <v>0.9584546689963114</v>
      </c>
      <c r="F45" s="228">
        <f>'Open Int.'!E49/'Open Int.'!K49</f>
        <v>0.0374684527276257</v>
      </c>
      <c r="G45" s="244">
        <f>'Open Int.'!H49/'Open Int.'!K49</f>
        <v>0.004076878276062901</v>
      </c>
      <c r="H45" s="247">
        <v>61981029</v>
      </c>
      <c r="I45" s="231">
        <v>11472000</v>
      </c>
      <c r="J45" s="354">
        <v>5736000</v>
      </c>
      <c r="K45" s="117" t="str">
        <f t="shared" si="1"/>
        <v>Gross Exposure is less then 30%</v>
      </c>
      <c r="M45"/>
      <c r="N45"/>
    </row>
    <row r="46" spans="1:14" s="7" customFormat="1" ht="15">
      <c r="A46" s="201" t="s">
        <v>287</v>
      </c>
      <c r="B46" s="235">
        <f>'Open Int.'!K50</f>
        <v>1556000</v>
      </c>
      <c r="C46" s="237">
        <f>'Open Int.'!R50</f>
        <v>27.65012</v>
      </c>
      <c r="D46" s="161">
        <f t="shared" si="0"/>
        <v>0.1415929203539823</v>
      </c>
      <c r="E46" s="243">
        <f>'Open Int.'!B50/'Open Int.'!K50</f>
        <v>0.9987146529562982</v>
      </c>
      <c r="F46" s="228">
        <f>'Open Int.'!E50/'Open Int.'!K50</f>
        <v>0.0012853470437017994</v>
      </c>
      <c r="G46" s="244">
        <f>'Open Int.'!H50/'Open Int.'!K50</f>
        <v>0</v>
      </c>
      <c r="H46" s="247">
        <v>10989250</v>
      </c>
      <c r="I46" s="231">
        <v>2197000</v>
      </c>
      <c r="J46" s="354">
        <v>2197000</v>
      </c>
      <c r="K46" s="117" t="str">
        <f t="shared" si="1"/>
        <v>Gross Exposure is less then 30%</v>
      </c>
      <c r="M46"/>
      <c r="N46"/>
    </row>
    <row r="47" spans="1:14" s="7" customFormat="1" ht="15">
      <c r="A47" s="201" t="s">
        <v>271</v>
      </c>
      <c r="B47" s="235">
        <f>'Open Int.'!K51</f>
        <v>693600</v>
      </c>
      <c r="C47" s="237">
        <f>'Open Int.'!R51</f>
        <v>17.763096000000004</v>
      </c>
      <c r="D47" s="161">
        <f t="shared" si="0"/>
        <v>0.03138494485552971</v>
      </c>
      <c r="E47" s="243">
        <f>'Open Int.'!B51/'Open Int.'!K51</f>
        <v>0.9550173010380623</v>
      </c>
      <c r="F47" s="228">
        <f>'Open Int.'!E51/'Open Int.'!K51</f>
        <v>0.03806228373702422</v>
      </c>
      <c r="G47" s="244">
        <f>'Open Int.'!H51/'Open Int.'!K51</f>
        <v>0.006920415224913495</v>
      </c>
      <c r="H47" s="247">
        <v>22099768</v>
      </c>
      <c r="I47" s="231">
        <v>4419600</v>
      </c>
      <c r="J47" s="354">
        <v>2487600</v>
      </c>
      <c r="K47" s="117" t="str">
        <f t="shared" si="1"/>
        <v>Gross Exposure is less then 30%</v>
      </c>
      <c r="M47"/>
      <c r="N47"/>
    </row>
    <row r="48" spans="1:14" s="7" customFormat="1" ht="15">
      <c r="A48" s="201" t="s">
        <v>221</v>
      </c>
      <c r="B48" s="235">
        <f>'Open Int.'!K52</f>
        <v>469800</v>
      </c>
      <c r="C48" s="237">
        <f>'Open Int.'!R52</f>
        <v>55.001835</v>
      </c>
      <c r="D48" s="161">
        <f t="shared" si="0"/>
        <v>0.05621563926742574</v>
      </c>
      <c r="E48" s="243">
        <f>'Open Int.'!B52/'Open Int.'!K52</f>
        <v>0.9968071519795658</v>
      </c>
      <c r="F48" s="228">
        <f>'Open Int.'!E52/'Open Int.'!K52</f>
        <v>0.0031928480204342275</v>
      </c>
      <c r="G48" s="244">
        <f>'Open Int.'!H52/'Open Int.'!K52</f>
        <v>0</v>
      </c>
      <c r="H48" s="247">
        <v>8357105</v>
      </c>
      <c r="I48" s="231">
        <v>1671300</v>
      </c>
      <c r="J48" s="354">
        <v>835500</v>
      </c>
      <c r="K48" s="117" t="str">
        <f t="shared" si="1"/>
        <v>Gross Exposure is less then 30%</v>
      </c>
      <c r="M48"/>
      <c r="N48"/>
    </row>
    <row r="49" spans="1:14" s="7" customFormat="1" ht="15">
      <c r="A49" s="201" t="s">
        <v>233</v>
      </c>
      <c r="B49" s="235">
        <f>'Open Int.'!K53</f>
        <v>2764000</v>
      </c>
      <c r="C49" s="237">
        <f>'Open Int.'!R53</f>
        <v>115.93598</v>
      </c>
      <c r="D49" s="161">
        <f t="shared" si="0"/>
        <v>0.20029802665137716</v>
      </c>
      <c r="E49" s="243">
        <f>'Open Int.'!B53/'Open Int.'!K53</f>
        <v>0.9703328509406657</v>
      </c>
      <c r="F49" s="228">
        <f>'Open Int.'!E53/'Open Int.'!K53</f>
        <v>0.024240231548480463</v>
      </c>
      <c r="G49" s="244">
        <f>'Open Int.'!H53/'Open Int.'!K53</f>
        <v>0.005426917510853835</v>
      </c>
      <c r="H49" s="247">
        <v>13799437</v>
      </c>
      <c r="I49" s="231">
        <v>2759000</v>
      </c>
      <c r="J49" s="354">
        <v>1404000</v>
      </c>
      <c r="K49" s="117" t="str">
        <f t="shared" si="1"/>
        <v>Gross Exposure is less then 30%</v>
      </c>
      <c r="M49"/>
      <c r="N49"/>
    </row>
    <row r="50" spans="1:14" s="7" customFormat="1" ht="15">
      <c r="A50" s="201" t="s">
        <v>166</v>
      </c>
      <c r="B50" s="235">
        <f>'Open Int.'!K54</f>
        <v>3979550</v>
      </c>
      <c r="C50" s="237">
        <f>'Open Int.'!R54</f>
        <v>40.352637</v>
      </c>
      <c r="D50" s="161">
        <f t="shared" si="0"/>
        <v>0.24313134328394684</v>
      </c>
      <c r="E50" s="243">
        <f>'Open Int.'!B54/'Open Int.'!K54</f>
        <v>0.9318013343217197</v>
      </c>
      <c r="F50" s="228">
        <f>'Open Int.'!E54/'Open Int.'!K54</f>
        <v>0.05782060785767235</v>
      </c>
      <c r="G50" s="244">
        <f>'Open Int.'!H54/'Open Int.'!K54</f>
        <v>0.010378057820607857</v>
      </c>
      <c r="H50" s="247">
        <v>16367902</v>
      </c>
      <c r="I50" s="231">
        <v>3271550</v>
      </c>
      <c r="J50" s="354">
        <v>3271550</v>
      </c>
      <c r="K50" s="117" t="str">
        <f t="shared" si="1"/>
        <v>Gross Exposure is less then 30%</v>
      </c>
      <c r="M50"/>
      <c r="N50"/>
    </row>
    <row r="51" spans="1:14" s="7" customFormat="1" ht="15">
      <c r="A51" s="201" t="s">
        <v>222</v>
      </c>
      <c r="B51" s="235">
        <f>'Open Int.'!K55</f>
        <v>510928</v>
      </c>
      <c r="C51" s="237">
        <f>'Open Int.'!R55</f>
        <v>127.0039276</v>
      </c>
      <c r="D51" s="161">
        <f t="shared" si="0"/>
        <v>0.04363153670749138</v>
      </c>
      <c r="E51" s="243">
        <f>'Open Int.'!B55/'Open Int.'!K55</f>
        <v>0.9998277643816741</v>
      </c>
      <c r="F51" s="228">
        <f>'Open Int.'!E55/'Open Int.'!K55</f>
        <v>0.0001722356183258698</v>
      </c>
      <c r="G51" s="244">
        <f>'Open Int.'!H55/'Open Int.'!K55</f>
        <v>0</v>
      </c>
      <c r="H51" s="247">
        <v>11710062</v>
      </c>
      <c r="I51" s="231">
        <v>1070825</v>
      </c>
      <c r="J51" s="354">
        <v>535325</v>
      </c>
      <c r="K51" s="117" t="str">
        <f t="shared" si="1"/>
        <v>Gross Exposure is less then 30%</v>
      </c>
      <c r="M51"/>
      <c r="N51"/>
    </row>
    <row r="52" spans="1:14" s="7" customFormat="1" ht="15">
      <c r="A52" s="201" t="s">
        <v>288</v>
      </c>
      <c r="B52" s="235">
        <f>'Open Int.'!K56</f>
        <v>7965000</v>
      </c>
      <c r="C52" s="237">
        <f>'Open Int.'!R56</f>
        <v>136.6794</v>
      </c>
      <c r="D52" s="161">
        <f t="shared" si="0"/>
        <v>0.6376708561601887</v>
      </c>
      <c r="E52" s="243">
        <f>'Open Int.'!B56/'Open Int.'!K56</f>
        <v>0.956120527306968</v>
      </c>
      <c r="F52" s="228">
        <f>'Open Int.'!E56/'Open Int.'!K56</f>
        <v>0.0423728813559322</v>
      </c>
      <c r="G52" s="244">
        <f>'Open Int.'!H56/'Open Int.'!K56</f>
        <v>0.0015065913370998117</v>
      </c>
      <c r="H52" s="247">
        <v>12490770</v>
      </c>
      <c r="I52" s="231">
        <v>2497500</v>
      </c>
      <c r="J52" s="354">
        <v>2497500</v>
      </c>
      <c r="K52" s="117" t="str">
        <f t="shared" si="1"/>
        <v>Gross exposure is Substantial as Open interest has crossed 60%</v>
      </c>
      <c r="M52"/>
      <c r="N52"/>
    </row>
    <row r="53" spans="1:14" s="7" customFormat="1" ht="15">
      <c r="A53" s="201" t="s">
        <v>289</v>
      </c>
      <c r="B53" s="235">
        <f>'Open Int.'!K57</f>
        <v>2532600</v>
      </c>
      <c r="C53" s="237">
        <f>'Open Int.'!R57</f>
        <v>34.1901</v>
      </c>
      <c r="D53" s="161">
        <f t="shared" si="0"/>
        <v>0.2724873915674803</v>
      </c>
      <c r="E53" s="243">
        <f>'Open Int.'!B57/'Open Int.'!K57</f>
        <v>0.9756771697070205</v>
      </c>
      <c r="F53" s="228">
        <f>'Open Int.'!E57/'Open Int.'!K57</f>
        <v>0.01824212271973466</v>
      </c>
      <c r="G53" s="244">
        <f>'Open Int.'!H57/'Open Int.'!K57</f>
        <v>0.006080707573244887</v>
      </c>
      <c r="H53" s="247">
        <v>9294375</v>
      </c>
      <c r="I53" s="231">
        <v>1857800</v>
      </c>
      <c r="J53" s="354">
        <v>1857800</v>
      </c>
      <c r="K53" s="117" t="str">
        <f t="shared" si="1"/>
        <v>Gross Exposure is less then 30%</v>
      </c>
      <c r="M53"/>
      <c r="N53"/>
    </row>
    <row r="54" spans="1:14" s="7" customFormat="1" ht="15">
      <c r="A54" s="201" t="s">
        <v>195</v>
      </c>
      <c r="B54" s="235">
        <f>'Open Int.'!K58</f>
        <v>20574636</v>
      </c>
      <c r="C54" s="237">
        <f>'Open Int.'!R58</f>
        <v>248.13011016</v>
      </c>
      <c r="D54" s="161">
        <f t="shared" si="0"/>
        <v>0.1053604073318212</v>
      </c>
      <c r="E54" s="243">
        <f>'Open Int.'!B58/'Open Int.'!K58</f>
        <v>0.9498897574664261</v>
      </c>
      <c r="F54" s="228">
        <f>'Open Int.'!E58/'Open Int.'!K58</f>
        <v>0.0417919422730006</v>
      </c>
      <c r="G54" s="244">
        <f>'Open Int.'!H58/'Open Int.'!K58</f>
        <v>0.008318300260573262</v>
      </c>
      <c r="H54" s="247">
        <v>195278630</v>
      </c>
      <c r="I54" s="231">
        <v>21267468</v>
      </c>
      <c r="J54" s="354">
        <v>10633734</v>
      </c>
      <c r="K54" s="117" t="str">
        <f t="shared" si="1"/>
        <v>Gross Exposure is less then 30%</v>
      </c>
      <c r="M54"/>
      <c r="N54"/>
    </row>
    <row r="55" spans="1:14" s="7" customFormat="1" ht="15">
      <c r="A55" s="201" t="s">
        <v>290</v>
      </c>
      <c r="B55" s="235">
        <f>'Open Int.'!K59</f>
        <v>7593600</v>
      </c>
      <c r="C55" s="237">
        <f>'Open Int.'!R59</f>
        <v>72.784656</v>
      </c>
      <c r="D55" s="161">
        <f t="shared" si="0"/>
        <v>0.29974033241114445</v>
      </c>
      <c r="E55" s="243">
        <f>'Open Int.'!B59/'Open Int.'!K59</f>
        <v>0.9515117994100295</v>
      </c>
      <c r="F55" s="228">
        <f>'Open Int.'!E59/'Open Int.'!K59</f>
        <v>0.04387905604719764</v>
      </c>
      <c r="G55" s="244">
        <f>'Open Int.'!H59/'Open Int.'!K59</f>
        <v>0.004609144542772861</v>
      </c>
      <c r="H55" s="247">
        <v>25333928</v>
      </c>
      <c r="I55" s="231">
        <v>5066600</v>
      </c>
      <c r="J55" s="354">
        <v>3399200</v>
      </c>
      <c r="K55" s="117" t="str">
        <f t="shared" si="1"/>
        <v>Gross Exposure is less then 30%</v>
      </c>
      <c r="M55"/>
      <c r="N55"/>
    </row>
    <row r="56" spans="1:14" s="7" customFormat="1" ht="15">
      <c r="A56" s="201" t="s">
        <v>197</v>
      </c>
      <c r="B56" s="235">
        <f>'Open Int.'!K60</f>
        <v>2802150</v>
      </c>
      <c r="C56" s="237">
        <f>'Open Int.'!R60</f>
        <v>92.91929400000001</v>
      </c>
      <c r="D56" s="161">
        <f t="shared" si="0"/>
        <v>0.1400982044841325</v>
      </c>
      <c r="E56" s="243">
        <f>'Open Int.'!B60/'Open Int.'!K60</f>
        <v>0.9944328462073765</v>
      </c>
      <c r="F56" s="228">
        <f>'Open Int.'!E60/'Open Int.'!K60</f>
        <v>0.003247506379030387</v>
      </c>
      <c r="G56" s="244">
        <f>'Open Int.'!H60/'Open Int.'!K60</f>
        <v>0.002319647413593134</v>
      </c>
      <c r="H56" s="247">
        <v>20001327</v>
      </c>
      <c r="I56" s="231">
        <v>4000100</v>
      </c>
      <c r="J56" s="354">
        <v>2000050</v>
      </c>
      <c r="K56" s="117" t="str">
        <f t="shared" si="1"/>
        <v>Gross Exposure is less then 30%</v>
      </c>
      <c r="M56"/>
      <c r="N56"/>
    </row>
    <row r="57" spans="1:14" s="7" customFormat="1" ht="15">
      <c r="A57" s="201" t="s">
        <v>4</v>
      </c>
      <c r="B57" s="235">
        <f>'Open Int.'!K61</f>
        <v>972450</v>
      </c>
      <c r="C57" s="237">
        <f>'Open Int.'!R61</f>
        <v>155.9907045</v>
      </c>
      <c r="D57" s="161">
        <f t="shared" si="0"/>
        <v>0.01948183819682781</v>
      </c>
      <c r="E57" s="243">
        <f>'Open Int.'!B61/'Open Int.'!K61</f>
        <v>1</v>
      </c>
      <c r="F57" s="228">
        <f>'Open Int.'!E61/'Open Int.'!K61</f>
        <v>0</v>
      </c>
      <c r="G57" s="244">
        <f>'Open Int.'!H61/'Open Int.'!K61</f>
        <v>0</v>
      </c>
      <c r="H57" s="247">
        <v>49915721</v>
      </c>
      <c r="I57" s="231">
        <v>1843800</v>
      </c>
      <c r="J57" s="354">
        <v>921900</v>
      </c>
      <c r="K57" s="117" t="str">
        <f t="shared" si="1"/>
        <v>Gross Exposure is less then 30%</v>
      </c>
      <c r="M57"/>
      <c r="N57"/>
    </row>
    <row r="58" spans="1:14" s="7" customFormat="1" ht="15">
      <c r="A58" s="201" t="s">
        <v>79</v>
      </c>
      <c r="B58" s="235">
        <f>'Open Int.'!K62</f>
        <v>1835800</v>
      </c>
      <c r="C58" s="237">
        <f>'Open Int.'!R62</f>
        <v>181.982854</v>
      </c>
      <c r="D58" s="161">
        <f t="shared" si="0"/>
        <v>0.04956917640751295</v>
      </c>
      <c r="E58" s="243">
        <f>'Open Int.'!B62/'Open Int.'!K62</f>
        <v>0.9990195010349712</v>
      </c>
      <c r="F58" s="228">
        <f>'Open Int.'!E62/'Open Int.'!K62</f>
        <v>0.0009804989650288702</v>
      </c>
      <c r="G58" s="244">
        <f>'Open Int.'!H62/'Open Int.'!K62</f>
        <v>0</v>
      </c>
      <c r="H58" s="247">
        <v>37035112</v>
      </c>
      <c r="I58" s="231">
        <v>2808800</v>
      </c>
      <c r="J58" s="354">
        <v>1404400</v>
      </c>
      <c r="K58" s="117" t="str">
        <f t="shared" si="1"/>
        <v>Gross Exposure is less then 30%</v>
      </c>
      <c r="M58"/>
      <c r="N58"/>
    </row>
    <row r="59" spans="1:14" s="7" customFormat="1" ht="15">
      <c r="A59" s="201" t="s">
        <v>196</v>
      </c>
      <c r="B59" s="235">
        <f>'Open Int.'!K63</f>
        <v>2012400</v>
      </c>
      <c r="C59" s="237">
        <f>'Open Int.'!R63</f>
        <v>136.782828</v>
      </c>
      <c r="D59" s="161">
        <f t="shared" si="0"/>
        <v>0.1118533540498818</v>
      </c>
      <c r="E59" s="243">
        <f>'Open Int.'!B63/'Open Int.'!K63</f>
        <v>0.9986086265156032</v>
      </c>
      <c r="F59" s="228">
        <f>'Open Int.'!E63/'Open Int.'!K63</f>
        <v>0.0013913734843967402</v>
      </c>
      <c r="G59" s="244">
        <f>'Open Int.'!H63/'Open Int.'!K63</f>
        <v>0</v>
      </c>
      <c r="H59" s="247">
        <v>17991414</v>
      </c>
      <c r="I59" s="231">
        <v>3598000</v>
      </c>
      <c r="J59" s="354">
        <v>1798800</v>
      </c>
      <c r="K59" s="117" t="str">
        <f t="shared" si="1"/>
        <v>Gross Exposure is less then 30%</v>
      </c>
      <c r="M59"/>
      <c r="N59"/>
    </row>
    <row r="60" spans="1:14" s="7" customFormat="1" ht="15">
      <c r="A60" s="201" t="s">
        <v>5</v>
      </c>
      <c r="B60" s="235">
        <f>'Open Int.'!K64</f>
        <v>29941340</v>
      </c>
      <c r="C60" s="237">
        <f>'Open Int.'!R64</f>
        <v>433.5506032</v>
      </c>
      <c r="D60" s="161">
        <f t="shared" si="0"/>
        <v>0.21020864099280312</v>
      </c>
      <c r="E60" s="243">
        <f>'Open Int.'!B64/'Open Int.'!K64</f>
        <v>0.912689111442574</v>
      </c>
      <c r="F60" s="228">
        <f>'Open Int.'!E64/'Open Int.'!K64</f>
        <v>0.07777541018538249</v>
      </c>
      <c r="G60" s="244">
        <f>'Open Int.'!H64/'Open Int.'!K64</f>
        <v>0.009535478372043469</v>
      </c>
      <c r="H60" s="247">
        <v>142436295</v>
      </c>
      <c r="I60" s="231">
        <v>17221215</v>
      </c>
      <c r="J60" s="354">
        <v>8609810</v>
      </c>
      <c r="K60" s="117" t="str">
        <f t="shared" si="1"/>
        <v>Gross Exposure is less then 30%</v>
      </c>
      <c r="M60"/>
      <c r="N60"/>
    </row>
    <row r="61" spans="1:14" s="7" customFormat="1" ht="15">
      <c r="A61" s="201" t="s">
        <v>198</v>
      </c>
      <c r="B61" s="235">
        <f>'Open Int.'!K65</f>
        <v>11107000</v>
      </c>
      <c r="C61" s="237">
        <f>'Open Int.'!R65</f>
        <v>216.086685</v>
      </c>
      <c r="D61" s="161">
        <f t="shared" si="0"/>
        <v>0.0518265196959206</v>
      </c>
      <c r="E61" s="243">
        <f>'Open Int.'!B65/'Open Int.'!K65</f>
        <v>0.840641037183758</v>
      </c>
      <c r="F61" s="228">
        <f>'Open Int.'!E65/'Open Int.'!K65</f>
        <v>0.13784100117043305</v>
      </c>
      <c r="G61" s="244">
        <f>'Open Int.'!H65/'Open Int.'!K65</f>
        <v>0.02151796164580895</v>
      </c>
      <c r="H61" s="247">
        <v>214311130</v>
      </c>
      <c r="I61" s="231">
        <v>13863000</v>
      </c>
      <c r="J61" s="354">
        <v>6931000</v>
      </c>
      <c r="K61" s="117" t="str">
        <f t="shared" si="1"/>
        <v>Gross Exposure is less then 30%</v>
      </c>
      <c r="M61"/>
      <c r="N61"/>
    </row>
    <row r="62" spans="1:14" s="7" customFormat="1" ht="15">
      <c r="A62" s="201" t="s">
        <v>199</v>
      </c>
      <c r="B62" s="235">
        <f>'Open Int.'!K66</f>
        <v>3676400</v>
      </c>
      <c r="C62" s="237">
        <f>'Open Int.'!R66</f>
        <v>103.63771599999998</v>
      </c>
      <c r="D62" s="161">
        <f t="shared" si="0"/>
        <v>0.11056625960695506</v>
      </c>
      <c r="E62" s="243">
        <f>'Open Int.'!B66/'Open Int.'!K66</f>
        <v>0.9367043847241867</v>
      </c>
      <c r="F62" s="228">
        <f>'Open Int.'!E66/'Open Int.'!K66</f>
        <v>0.04384724186704385</v>
      </c>
      <c r="G62" s="244">
        <f>'Open Int.'!H66/'Open Int.'!K66</f>
        <v>0.019448373408769447</v>
      </c>
      <c r="H62" s="247">
        <v>33250650</v>
      </c>
      <c r="I62" s="231">
        <v>6649500</v>
      </c>
      <c r="J62" s="354">
        <v>3324100</v>
      </c>
      <c r="K62" s="117" t="str">
        <f t="shared" si="1"/>
        <v>Gross Exposure is less then 30%</v>
      </c>
      <c r="M62"/>
      <c r="N62"/>
    </row>
    <row r="63" spans="1:14" s="7" customFormat="1" ht="15">
      <c r="A63" s="193" t="s">
        <v>405</v>
      </c>
      <c r="B63" s="235">
        <f>'Open Int.'!K67</f>
        <v>139500</v>
      </c>
      <c r="C63" s="237">
        <f>'Open Int.'!R67</f>
        <v>8.30304</v>
      </c>
      <c r="D63" s="161">
        <f aca="true" t="shared" si="2" ref="D63:D126">B63/H63</f>
        <v>0.05037141243606983</v>
      </c>
      <c r="E63" s="243">
        <f>'Open Int.'!B67/'Open Int.'!K67</f>
        <v>1</v>
      </c>
      <c r="F63" s="228">
        <f>'Open Int.'!E67/'Open Int.'!K67</f>
        <v>0</v>
      </c>
      <c r="G63" s="244">
        <f>'Open Int.'!H67/'Open Int.'!K67</f>
        <v>0</v>
      </c>
      <c r="H63" s="247">
        <v>2769428</v>
      </c>
      <c r="I63" s="231">
        <v>553800</v>
      </c>
      <c r="J63" s="354">
        <v>553800</v>
      </c>
      <c r="K63" s="117" t="str">
        <f t="shared" si="1"/>
        <v>Gross Exposure is less then 30%</v>
      </c>
      <c r="M63"/>
      <c r="N63"/>
    </row>
    <row r="64" spans="1:14" s="7" customFormat="1" ht="15">
      <c r="A64" s="201" t="s">
        <v>43</v>
      </c>
      <c r="B64" s="235">
        <f>'Open Int.'!K68</f>
        <v>411750</v>
      </c>
      <c r="C64" s="237">
        <f>'Open Int.'!R68</f>
        <v>93.86664749999998</v>
      </c>
      <c r="D64" s="161">
        <f t="shared" si="2"/>
        <v>0.05657848758797834</v>
      </c>
      <c r="E64" s="243">
        <f>'Open Int.'!B68/'Open Int.'!K68</f>
        <v>0.9992714025500911</v>
      </c>
      <c r="F64" s="228">
        <f>'Open Int.'!E68/'Open Int.'!K68</f>
        <v>0.0007285974499089253</v>
      </c>
      <c r="G64" s="244">
        <f>'Open Int.'!H68/'Open Int.'!K68</f>
        <v>0</v>
      </c>
      <c r="H64" s="247">
        <v>7277501</v>
      </c>
      <c r="I64" s="231">
        <v>1455300</v>
      </c>
      <c r="J64" s="354">
        <v>727500</v>
      </c>
      <c r="K64" s="117" t="str">
        <f t="shared" si="1"/>
        <v>Gross Exposure is less then 30%</v>
      </c>
      <c r="M64"/>
      <c r="N64"/>
    </row>
    <row r="65" spans="1:14" s="7" customFormat="1" ht="15">
      <c r="A65" s="201" t="s">
        <v>200</v>
      </c>
      <c r="B65" s="235">
        <f>'Open Int.'!K69</f>
        <v>8370250</v>
      </c>
      <c r="C65" s="237">
        <f>'Open Int.'!R69</f>
        <v>702.933595</v>
      </c>
      <c r="D65" s="161">
        <f t="shared" si="2"/>
        <v>0.06396423868521697</v>
      </c>
      <c r="E65" s="243">
        <f>'Open Int.'!B69/'Open Int.'!K69</f>
        <v>0.9131507422120009</v>
      </c>
      <c r="F65" s="228">
        <f>'Open Int.'!E69/'Open Int.'!K69</f>
        <v>0.07848630566590006</v>
      </c>
      <c r="G65" s="244">
        <f>'Open Int.'!H69/'Open Int.'!K69</f>
        <v>0.008362952122099102</v>
      </c>
      <c r="H65" s="247">
        <v>130858276</v>
      </c>
      <c r="I65" s="231">
        <v>3364900</v>
      </c>
      <c r="J65" s="354">
        <v>1682100</v>
      </c>
      <c r="K65" s="117" t="str">
        <f t="shared" si="1"/>
        <v>Gross Exposure is less then 30%</v>
      </c>
      <c r="M65"/>
      <c r="N65"/>
    </row>
    <row r="66" spans="1:14" s="7" customFormat="1" ht="15">
      <c r="A66" s="201" t="s">
        <v>141</v>
      </c>
      <c r="B66" s="235">
        <f>'Open Int.'!K70</f>
        <v>45525600</v>
      </c>
      <c r="C66" s="237">
        <f>'Open Int.'!R70</f>
        <v>400.397652</v>
      </c>
      <c r="D66" s="161">
        <f t="shared" si="2"/>
        <v>0.664992188982724</v>
      </c>
      <c r="E66" s="243">
        <f>'Open Int.'!B70/'Open Int.'!K70</f>
        <v>0.8537086825873794</v>
      </c>
      <c r="F66" s="228">
        <f>'Open Int.'!E70/'Open Int.'!K70</f>
        <v>0.11845642891032737</v>
      </c>
      <c r="G66" s="244">
        <f>'Open Int.'!H70/'Open Int.'!K70</f>
        <v>0.027834888502293216</v>
      </c>
      <c r="H66" s="247">
        <v>68460353</v>
      </c>
      <c r="I66" s="231">
        <v>13689600</v>
      </c>
      <c r="J66" s="354">
        <v>6844800</v>
      </c>
      <c r="K66" s="117" t="str">
        <f t="shared" si="1"/>
        <v>Gross exposure is Substantial as Open interest has crossed 60%</v>
      </c>
      <c r="M66"/>
      <c r="N66"/>
    </row>
    <row r="67" spans="1:14" s="7" customFormat="1" ht="15">
      <c r="A67" s="201" t="s">
        <v>398</v>
      </c>
      <c r="B67" s="235">
        <f>'Open Int.'!K71</f>
        <v>19939500</v>
      </c>
      <c r="C67" s="237">
        <f>'Open Int.'!R71</f>
        <v>225.914535</v>
      </c>
      <c r="D67" s="161">
        <f t="shared" si="2"/>
        <v>0.08942162913655759</v>
      </c>
      <c r="E67" s="243">
        <f>'Open Int.'!B71/'Open Int.'!K71</f>
        <v>0.8239675016926202</v>
      </c>
      <c r="F67" s="228">
        <f>'Open Int.'!E71/'Open Int.'!K71</f>
        <v>0.16479350033852402</v>
      </c>
      <c r="G67" s="244">
        <f>'Open Int.'!H71/'Open Int.'!K71</f>
        <v>0.01123899796885579</v>
      </c>
      <c r="H67" s="247">
        <v>222982965</v>
      </c>
      <c r="I67" s="231">
        <v>5574574</v>
      </c>
      <c r="J67" s="354"/>
      <c r="K67" s="117" t="str">
        <f t="shared" si="1"/>
        <v>Gross Exposure is less then 30%</v>
      </c>
      <c r="M67"/>
      <c r="N67"/>
    </row>
    <row r="68" spans="1:14" s="7" customFormat="1" ht="15">
      <c r="A68" s="201" t="s">
        <v>184</v>
      </c>
      <c r="B68" s="235">
        <f>'Open Int.'!K72</f>
        <v>19257600</v>
      </c>
      <c r="C68" s="237">
        <f>'Open Int.'!R72</f>
        <v>188.917056</v>
      </c>
      <c r="D68" s="161">
        <f t="shared" si="2"/>
        <v>0.08555885878887912</v>
      </c>
      <c r="E68" s="243">
        <f>'Open Int.'!B72/'Open Int.'!K72</f>
        <v>0.8313419117647058</v>
      </c>
      <c r="F68" s="228">
        <f>'Open Int.'!E72/'Open Int.'!K72</f>
        <v>0.14950980392156862</v>
      </c>
      <c r="G68" s="244">
        <f>'Open Int.'!H72/'Open Int.'!K72</f>
        <v>0.01914828431372549</v>
      </c>
      <c r="H68" s="247">
        <v>225080141</v>
      </c>
      <c r="I68" s="231">
        <v>38509300</v>
      </c>
      <c r="J68" s="354">
        <v>19251700</v>
      </c>
      <c r="K68" s="117" t="str">
        <f aca="true" t="shared" si="3" ref="K68:K131">IF(D68&gt;=80%,"Gross exposure has crossed 80%,Margin double",IF(D68&gt;=60%,"Gross exposure is Substantial as Open interest has crossed 60%",IF(D68&gt;=40%,"Gross exposure is building up andcrpsses 40% mark",IF(D68&gt;=30%,"Some sign of build up Gross exposure crosses 30%","Gross Exposure is less then 30%"))))</f>
        <v>Gross Exposure is less then 30%</v>
      </c>
      <c r="M68"/>
      <c r="N68"/>
    </row>
    <row r="69" spans="1:14" s="7" customFormat="1" ht="15">
      <c r="A69" s="201" t="s">
        <v>175</v>
      </c>
      <c r="B69" s="235">
        <f>'Open Int.'!K73</f>
        <v>97209000</v>
      </c>
      <c r="C69" s="237">
        <f>'Open Int.'!R73</f>
        <v>463.68693</v>
      </c>
      <c r="D69" s="161">
        <f t="shared" si="2"/>
        <v>0.7610199579204321</v>
      </c>
      <c r="E69" s="243">
        <f>'Open Int.'!B73/'Open Int.'!K73</f>
        <v>0.7415748541801686</v>
      </c>
      <c r="F69" s="228">
        <f>'Open Int.'!E73/'Open Int.'!K73</f>
        <v>0.16842190537913157</v>
      </c>
      <c r="G69" s="244">
        <f>'Open Int.'!H73/'Open Int.'!K73</f>
        <v>0.09000324044069993</v>
      </c>
      <c r="H69" s="247">
        <v>127735152</v>
      </c>
      <c r="I69" s="231">
        <v>25546500</v>
      </c>
      <c r="J69" s="354">
        <v>25546500</v>
      </c>
      <c r="K69" s="117" t="str">
        <f t="shared" si="3"/>
        <v>Gross exposure is Substantial as Open interest has crossed 60%</v>
      </c>
      <c r="M69"/>
      <c r="N69"/>
    </row>
    <row r="70" spans="1:14" s="7" customFormat="1" ht="15">
      <c r="A70" s="201" t="s">
        <v>142</v>
      </c>
      <c r="B70" s="235">
        <f>'Open Int.'!K74</f>
        <v>5230750</v>
      </c>
      <c r="C70" s="237">
        <f>'Open Int.'!R74</f>
        <v>72.60281</v>
      </c>
      <c r="D70" s="161">
        <f t="shared" si="2"/>
        <v>0.06309503780310406</v>
      </c>
      <c r="E70" s="243">
        <f>'Open Int.'!B74/'Open Int.'!K74</f>
        <v>0.9869521579123453</v>
      </c>
      <c r="F70" s="228">
        <f>'Open Int.'!E74/'Open Int.'!K74</f>
        <v>0.013047842087654735</v>
      </c>
      <c r="G70" s="244">
        <f>'Open Int.'!H74/'Open Int.'!K74</f>
        <v>0</v>
      </c>
      <c r="H70" s="247">
        <v>82902716</v>
      </c>
      <c r="I70" s="231">
        <v>16579500</v>
      </c>
      <c r="J70" s="354">
        <v>8289750</v>
      </c>
      <c r="K70" s="117" t="str">
        <f t="shared" si="3"/>
        <v>Gross Exposure is less then 30%</v>
      </c>
      <c r="M70"/>
      <c r="N70"/>
    </row>
    <row r="71" spans="1:14" s="7" customFormat="1" ht="15">
      <c r="A71" s="201" t="s">
        <v>176</v>
      </c>
      <c r="B71" s="235">
        <f>'Open Int.'!K75</f>
        <v>13422650</v>
      </c>
      <c r="C71" s="237">
        <f>'Open Int.'!R75</f>
        <v>244.89624925</v>
      </c>
      <c r="D71" s="161">
        <f t="shared" si="2"/>
        <v>0.4352406306604361</v>
      </c>
      <c r="E71" s="243">
        <f>'Open Int.'!B75/'Open Int.'!K75</f>
        <v>0.9068812790320838</v>
      </c>
      <c r="F71" s="228">
        <f>'Open Int.'!E75/'Open Int.'!K75</f>
        <v>0.07972345252241547</v>
      </c>
      <c r="G71" s="244">
        <f>'Open Int.'!H75/'Open Int.'!K75</f>
        <v>0.013395268445500702</v>
      </c>
      <c r="H71" s="247">
        <v>30839607</v>
      </c>
      <c r="I71" s="231">
        <v>6166850</v>
      </c>
      <c r="J71" s="354">
        <v>3082700</v>
      </c>
      <c r="K71" s="117" t="str">
        <f t="shared" si="3"/>
        <v>Gross exposure is building up andcrpsses 40% mark</v>
      </c>
      <c r="M71"/>
      <c r="N71"/>
    </row>
    <row r="72" spans="1:14" s="7" customFormat="1" ht="15">
      <c r="A72" s="201" t="s">
        <v>397</v>
      </c>
      <c r="B72" s="235">
        <f>'Open Int.'!K76</f>
        <v>1089000</v>
      </c>
      <c r="C72" s="237">
        <f>'Open Int.'!R76</f>
        <v>12.746745</v>
      </c>
      <c r="D72" s="161">
        <f t="shared" si="2"/>
        <v>0.06335078534031413</v>
      </c>
      <c r="E72" s="243">
        <f>'Open Int.'!B76/'Open Int.'!K76</f>
        <v>0.997979797979798</v>
      </c>
      <c r="F72" s="228">
        <f>'Open Int.'!E76/'Open Int.'!K76</f>
        <v>0.00202020202020202</v>
      </c>
      <c r="G72" s="244">
        <f>'Open Int.'!H76/'Open Int.'!K76</f>
        <v>0</v>
      </c>
      <c r="H72" s="247">
        <v>17190000</v>
      </c>
      <c r="I72" s="231">
        <v>3436400</v>
      </c>
      <c r="J72" s="354">
        <v>3436400</v>
      </c>
      <c r="K72" s="117" t="str">
        <f t="shared" si="3"/>
        <v>Gross Exposure is less then 30%</v>
      </c>
      <c r="M72"/>
      <c r="N72"/>
    </row>
    <row r="73" spans="1:14" s="7" customFormat="1" ht="15">
      <c r="A73" s="201" t="s">
        <v>167</v>
      </c>
      <c r="B73" s="235">
        <f>'Open Int.'!K77</f>
        <v>14818650</v>
      </c>
      <c r="C73" s="237">
        <f>'Open Int.'!R77</f>
        <v>67.35076425</v>
      </c>
      <c r="D73" s="161">
        <f t="shared" si="2"/>
        <v>0.37173451523234396</v>
      </c>
      <c r="E73" s="243">
        <f>'Open Int.'!B77/'Open Int.'!K77</f>
        <v>0.9262146011951156</v>
      </c>
      <c r="F73" s="228">
        <f>'Open Int.'!E77/'Open Int.'!K77</f>
        <v>0.07170693686671863</v>
      </c>
      <c r="G73" s="244">
        <f>'Open Int.'!H77/'Open Int.'!K77</f>
        <v>0.0020784619381657575</v>
      </c>
      <c r="H73" s="247">
        <v>39863530</v>
      </c>
      <c r="I73" s="231">
        <v>7969500</v>
      </c>
      <c r="J73" s="354">
        <v>7969500</v>
      </c>
      <c r="K73" s="117" t="str">
        <f t="shared" si="3"/>
        <v>Some sign of build up Gross exposure crosses 30%</v>
      </c>
      <c r="M73"/>
      <c r="N73"/>
    </row>
    <row r="74" spans="1:14" s="7" customFormat="1" ht="15">
      <c r="A74" s="201" t="s">
        <v>201</v>
      </c>
      <c r="B74" s="235">
        <f>'Open Int.'!K78</f>
        <v>4194100</v>
      </c>
      <c r="C74" s="237">
        <f>'Open Int.'!R78</f>
        <v>839.7636725</v>
      </c>
      <c r="D74" s="161">
        <f t="shared" si="2"/>
        <v>0.05655191737306561</v>
      </c>
      <c r="E74" s="243">
        <f>'Open Int.'!B78/'Open Int.'!K78</f>
        <v>0.8771846164850623</v>
      </c>
      <c r="F74" s="228">
        <f>'Open Int.'!E78/'Open Int.'!K78</f>
        <v>0.08521494480341432</v>
      </c>
      <c r="G74" s="244">
        <f>'Open Int.'!H78/'Open Int.'!K78</f>
        <v>0.03760043871152333</v>
      </c>
      <c r="H74" s="247">
        <v>74163710</v>
      </c>
      <c r="I74" s="231">
        <v>1338200</v>
      </c>
      <c r="J74" s="354">
        <v>669000</v>
      </c>
      <c r="K74" s="117" t="str">
        <f t="shared" si="3"/>
        <v>Gross Exposure is less then 30%</v>
      </c>
      <c r="M74"/>
      <c r="N74"/>
    </row>
    <row r="75" spans="1:14" s="7" customFormat="1" ht="15">
      <c r="A75" s="201" t="s">
        <v>143</v>
      </c>
      <c r="B75" s="235">
        <f>'Open Int.'!K79</f>
        <v>1542850</v>
      </c>
      <c r="C75" s="237">
        <f>'Open Int.'!R79</f>
        <v>17.10249225</v>
      </c>
      <c r="D75" s="161">
        <f t="shared" si="2"/>
        <v>0.03652580492424243</v>
      </c>
      <c r="E75" s="243">
        <f>'Open Int.'!B79/'Open Int.'!K79</f>
        <v>1</v>
      </c>
      <c r="F75" s="228">
        <f>'Open Int.'!E79/'Open Int.'!K79</f>
        <v>0</v>
      </c>
      <c r="G75" s="244">
        <f>'Open Int.'!H79/'Open Int.'!K79</f>
        <v>0</v>
      </c>
      <c r="H75" s="247">
        <v>42240000</v>
      </c>
      <c r="I75" s="231">
        <v>8445850</v>
      </c>
      <c r="J75" s="354">
        <v>4472200</v>
      </c>
      <c r="K75" s="117" t="str">
        <f t="shared" si="3"/>
        <v>Gross Exposure is less then 30%</v>
      </c>
      <c r="M75"/>
      <c r="N75"/>
    </row>
    <row r="76" spans="1:14" s="7" customFormat="1" ht="15">
      <c r="A76" s="201" t="s">
        <v>90</v>
      </c>
      <c r="B76" s="235">
        <f>'Open Int.'!K80</f>
        <v>1135200</v>
      </c>
      <c r="C76" s="237">
        <f>'Open Int.'!R80</f>
        <v>51.662952</v>
      </c>
      <c r="D76" s="161">
        <f t="shared" si="2"/>
        <v>0.027037024361116328</v>
      </c>
      <c r="E76" s="243">
        <f>'Open Int.'!B80/'Open Int.'!K80</f>
        <v>0.9978858350951374</v>
      </c>
      <c r="F76" s="228">
        <f>'Open Int.'!E80/'Open Int.'!K80</f>
        <v>0.0021141649048625794</v>
      </c>
      <c r="G76" s="244">
        <f>'Open Int.'!H80/'Open Int.'!K80</f>
        <v>0</v>
      </c>
      <c r="H76" s="247">
        <v>41986869</v>
      </c>
      <c r="I76" s="231">
        <v>6664800</v>
      </c>
      <c r="J76" s="354">
        <v>3332400</v>
      </c>
      <c r="K76" s="117" t="str">
        <f t="shared" si="3"/>
        <v>Gross Exposure is less then 30%</v>
      </c>
      <c r="M76"/>
      <c r="N76"/>
    </row>
    <row r="77" spans="1:14" s="7" customFormat="1" ht="15">
      <c r="A77" s="201" t="s">
        <v>35</v>
      </c>
      <c r="B77" s="235">
        <f>'Open Int.'!K81</f>
        <v>2358400</v>
      </c>
      <c r="C77" s="237">
        <f>'Open Int.'!R81</f>
        <v>74.737696</v>
      </c>
      <c r="D77" s="161">
        <f t="shared" si="2"/>
        <v>0.08896993160361058</v>
      </c>
      <c r="E77" s="243">
        <f>'Open Int.'!B81/'Open Int.'!K81</f>
        <v>0.9813432835820896</v>
      </c>
      <c r="F77" s="228">
        <f>'Open Int.'!E81/'Open Int.'!K81</f>
        <v>0.018190298507462687</v>
      </c>
      <c r="G77" s="244">
        <f>'Open Int.'!H81/'Open Int.'!K81</f>
        <v>0.0004664179104477612</v>
      </c>
      <c r="H77" s="247">
        <v>26507832</v>
      </c>
      <c r="I77" s="231">
        <v>5300900</v>
      </c>
      <c r="J77" s="354">
        <v>2649900</v>
      </c>
      <c r="K77" s="117" t="str">
        <f t="shared" si="3"/>
        <v>Gross Exposure is less then 30%</v>
      </c>
      <c r="M77"/>
      <c r="N77"/>
    </row>
    <row r="78" spans="1:14" s="7" customFormat="1" ht="15">
      <c r="A78" s="201" t="s">
        <v>6</v>
      </c>
      <c r="B78" s="235">
        <f>'Open Int.'!K82</f>
        <v>11589750</v>
      </c>
      <c r="C78" s="237">
        <f>'Open Int.'!R82</f>
        <v>185.436</v>
      </c>
      <c r="D78" s="161">
        <f t="shared" si="2"/>
        <v>0.015676646954158668</v>
      </c>
      <c r="E78" s="243">
        <f>'Open Int.'!B82/'Open Int.'!K82</f>
        <v>0.9017666472529606</v>
      </c>
      <c r="F78" s="228">
        <f>'Open Int.'!E82/'Open Int.'!K82</f>
        <v>0.08755581440496991</v>
      </c>
      <c r="G78" s="244">
        <f>'Open Int.'!H82/'Open Int.'!K82</f>
        <v>0.010677538342069502</v>
      </c>
      <c r="H78" s="247">
        <v>739300313</v>
      </c>
      <c r="I78" s="231">
        <v>17034750</v>
      </c>
      <c r="J78" s="354">
        <v>8517375</v>
      </c>
      <c r="K78" s="117" t="str">
        <f t="shared" si="3"/>
        <v>Gross Exposure is less then 30%</v>
      </c>
      <c r="M78"/>
      <c r="N78"/>
    </row>
    <row r="79" spans="1:14" s="7" customFormat="1" ht="15">
      <c r="A79" s="201" t="s">
        <v>177</v>
      </c>
      <c r="B79" s="235">
        <f>'Open Int.'!K83</f>
        <v>6786500</v>
      </c>
      <c r="C79" s="237">
        <f>'Open Int.'!R83</f>
        <v>198.4711925</v>
      </c>
      <c r="D79" s="161">
        <f t="shared" si="2"/>
        <v>0.3553123502625327</v>
      </c>
      <c r="E79" s="243">
        <f>'Open Int.'!B83/'Open Int.'!K83</f>
        <v>0.9610992411404995</v>
      </c>
      <c r="F79" s="228">
        <f>'Open Int.'!E83/'Open Int.'!K83</f>
        <v>0.03669048846975613</v>
      </c>
      <c r="G79" s="244">
        <f>'Open Int.'!H83/'Open Int.'!K83</f>
        <v>0.0022102703897443456</v>
      </c>
      <c r="H79" s="247">
        <v>19100096</v>
      </c>
      <c r="I79" s="231">
        <v>3820000</v>
      </c>
      <c r="J79" s="354">
        <v>1910000</v>
      </c>
      <c r="K79" s="117" t="str">
        <f t="shared" si="3"/>
        <v>Some sign of build up Gross exposure crosses 30%</v>
      </c>
      <c r="M79"/>
      <c r="N79"/>
    </row>
    <row r="80" spans="1:14" s="7" customFormat="1" ht="15">
      <c r="A80" s="201" t="s">
        <v>168</v>
      </c>
      <c r="B80" s="235">
        <f>'Open Int.'!K84</f>
        <v>225900</v>
      </c>
      <c r="C80" s="237">
        <f>'Open Int.'!R84</f>
        <v>15.295689</v>
      </c>
      <c r="D80" s="161">
        <f t="shared" si="2"/>
        <v>0.04975237237767667</v>
      </c>
      <c r="E80" s="243">
        <f>'Open Int.'!B84/'Open Int.'!K84</f>
        <v>1</v>
      </c>
      <c r="F80" s="228">
        <f>'Open Int.'!E84/'Open Int.'!K84</f>
        <v>0</v>
      </c>
      <c r="G80" s="244">
        <f>'Open Int.'!H84/'Open Int.'!K84</f>
        <v>0</v>
      </c>
      <c r="H80" s="247">
        <v>4540487</v>
      </c>
      <c r="I80" s="231">
        <v>907800</v>
      </c>
      <c r="J80" s="354">
        <v>806400</v>
      </c>
      <c r="K80" s="117" t="str">
        <f t="shared" si="3"/>
        <v>Gross Exposure is less then 30%</v>
      </c>
      <c r="M80"/>
      <c r="N80"/>
    </row>
    <row r="81" spans="1:14" s="7" customFormat="1" ht="15">
      <c r="A81" s="201" t="s">
        <v>132</v>
      </c>
      <c r="B81" s="235">
        <f>'Open Int.'!K85</f>
        <v>1696800</v>
      </c>
      <c r="C81" s="237">
        <f>'Open Int.'!R85</f>
        <v>121.473912</v>
      </c>
      <c r="D81" s="161">
        <f t="shared" si="2"/>
        <v>0.4913632085716354</v>
      </c>
      <c r="E81" s="243">
        <f>'Open Int.'!B85/'Open Int.'!K85</f>
        <v>0.9931636020744932</v>
      </c>
      <c r="F81" s="228">
        <f>'Open Int.'!E85/'Open Int.'!K85</f>
        <v>0.006600660066006601</v>
      </c>
      <c r="G81" s="244">
        <f>'Open Int.'!H85/'Open Int.'!K85</f>
        <v>0.00023573785950023574</v>
      </c>
      <c r="H81" s="247">
        <v>3453250</v>
      </c>
      <c r="I81" s="231">
        <v>690400</v>
      </c>
      <c r="J81" s="354">
        <v>690400</v>
      </c>
      <c r="K81" s="117" t="str">
        <f t="shared" si="3"/>
        <v>Gross exposure is building up andcrpsses 40% mark</v>
      </c>
      <c r="M81"/>
      <c r="N81"/>
    </row>
    <row r="82" spans="1:14" s="7" customFormat="1" ht="15">
      <c r="A82" s="201" t="s">
        <v>144</v>
      </c>
      <c r="B82" s="235">
        <f>'Open Int.'!K86</f>
        <v>183625</v>
      </c>
      <c r="C82" s="237">
        <f>'Open Int.'!R86</f>
        <v>53.19983499999999</v>
      </c>
      <c r="D82" s="161">
        <f t="shared" si="2"/>
        <v>0.07297191718735532</v>
      </c>
      <c r="E82" s="243">
        <f>'Open Int.'!B86/'Open Int.'!K86</f>
        <v>1</v>
      </c>
      <c r="F82" s="228">
        <f>'Open Int.'!E86/'Open Int.'!K86</f>
        <v>0</v>
      </c>
      <c r="G82" s="244">
        <f>'Open Int.'!H86/'Open Int.'!K86</f>
        <v>0</v>
      </c>
      <c r="H82" s="247">
        <v>2516379</v>
      </c>
      <c r="I82" s="231">
        <v>503250</v>
      </c>
      <c r="J82" s="354">
        <v>251500</v>
      </c>
      <c r="K82" s="117" t="str">
        <f t="shared" si="3"/>
        <v>Gross Exposure is less then 30%</v>
      </c>
      <c r="M82"/>
      <c r="N82"/>
    </row>
    <row r="83" spans="1:14" s="7" customFormat="1" ht="15">
      <c r="A83" s="201" t="s">
        <v>291</v>
      </c>
      <c r="B83" s="235">
        <f>'Open Int.'!K87</f>
        <v>1079700</v>
      </c>
      <c r="C83" s="237">
        <f>'Open Int.'!R87</f>
        <v>65.354241</v>
      </c>
      <c r="D83" s="161">
        <f t="shared" si="2"/>
        <v>0.048196002253878434</v>
      </c>
      <c r="E83" s="243">
        <f>'Open Int.'!B87/'Open Int.'!K87</f>
        <v>0.9994442900805779</v>
      </c>
      <c r="F83" s="228">
        <f>'Open Int.'!E87/'Open Int.'!K87</f>
        <v>0.0005557099194220616</v>
      </c>
      <c r="G83" s="244">
        <f>'Open Int.'!H87/'Open Int.'!K87</f>
        <v>0</v>
      </c>
      <c r="H83" s="247">
        <v>22402273</v>
      </c>
      <c r="I83" s="231">
        <v>4129200</v>
      </c>
      <c r="J83" s="354">
        <v>2064600</v>
      </c>
      <c r="K83" s="117" t="str">
        <f t="shared" si="3"/>
        <v>Gross Exposure is less then 30%</v>
      </c>
      <c r="M83"/>
      <c r="N83"/>
    </row>
    <row r="84" spans="1:14" s="7" customFormat="1" ht="15">
      <c r="A84" s="201" t="s">
        <v>133</v>
      </c>
      <c r="B84" s="235">
        <f>'Open Int.'!K88</f>
        <v>28593750</v>
      </c>
      <c r="C84" s="237">
        <f>'Open Int.'!R88</f>
        <v>92.21484375</v>
      </c>
      <c r="D84" s="161">
        <f t="shared" si="2"/>
        <v>0.7942708333333334</v>
      </c>
      <c r="E84" s="243">
        <f>'Open Int.'!B88/'Open Int.'!K88</f>
        <v>0.8922404371584699</v>
      </c>
      <c r="F84" s="228">
        <f>'Open Int.'!E88/'Open Int.'!K88</f>
        <v>0.10251366120218579</v>
      </c>
      <c r="G84" s="244">
        <f>'Open Int.'!H88/'Open Int.'!K88</f>
        <v>0.005245901639344262</v>
      </c>
      <c r="H84" s="247">
        <v>36000000</v>
      </c>
      <c r="I84" s="231">
        <v>7200000</v>
      </c>
      <c r="J84" s="354">
        <v>7200000</v>
      </c>
      <c r="K84" s="117" t="str">
        <f t="shared" si="3"/>
        <v>Gross exposure is Substantial as Open interest has crossed 60%</v>
      </c>
      <c r="M84"/>
      <c r="N84"/>
    </row>
    <row r="85" spans="1:14" s="7" customFormat="1" ht="15">
      <c r="A85" s="201" t="s">
        <v>169</v>
      </c>
      <c r="B85" s="235">
        <f>'Open Int.'!K89</f>
        <v>8840000</v>
      </c>
      <c r="C85" s="237">
        <f>'Open Int.'!R89</f>
        <v>134.6774</v>
      </c>
      <c r="D85" s="161">
        <f t="shared" si="2"/>
        <v>0.7264030157886654</v>
      </c>
      <c r="E85" s="243">
        <f>'Open Int.'!B89/'Open Int.'!K89</f>
        <v>0.9959276018099548</v>
      </c>
      <c r="F85" s="228">
        <f>'Open Int.'!E89/'Open Int.'!K89</f>
        <v>0.0038461538461538464</v>
      </c>
      <c r="G85" s="244">
        <f>'Open Int.'!H89/'Open Int.'!K89</f>
        <v>0.00022624434389140272</v>
      </c>
      <c r="H85" s="247">
        <v>12169553</v>
      </c>
      <c r="I85" s="231">
        <v>2432000</v>
      </c>
      <c r="J85" s="354">
        <v>2432000</v>
      </c>
      <c r="K85" s="117" t="str">
        <f t="shared" si="3"/>
        <v>Gross exposure is Substantial as Open interest has crossed 60%</v>
      </c>
      <c r="M85"/>
      <c r="N85"/>
    </row>
    <row r="86" spans="1:14" s="7" customFormat="1" ht="15">
      <c r="A86" s="201" t="s">
        <v>292</v>
      </c>
      <c r="B86" s="235">
        <f>'Open Int.'!K90</f>
        <v>3328600</v>
      </c>
      <c r="C86" s="237">
        <f>'Open Int.'!R90</f>
        <v>195.272319</v>
      </c>
      <c r="D86" s="161">
        <f t="shared" si="2"/>
        <v>0.19401423590967679</v>
      </c>
      <c r="E86" s="243">
        <f>'Open Int.'!B90/'Open Int.'!K90</f>
        <v>0.9976867151354925</v>
      </c>
      <c r="F86" s="228">
        <f>'Open Int.'!E90/'Open Int.'!K90</f>
        <v>0.002313284864507601</v>
      </c>
      <c r="G86" s="244">
        <f>'Open Int.'!H90/'Open Int.'!K90</f>
        <v>0</v>
      </c>
      <c r="H86" s="247">
        <v>17156473</v>
      </c>
      <c r="I86" s="231">
        <v>3430900</v>
      </c>
      <c r="J86" s="354">
        <v>1715450</v>
      </c>
      <c r="K86" s="117" t="str">
        <f t="shared" si="3"/>
        <v>Gross Exposure is less then 30%</v>
      </c>
      <c r="M86"/>
      <c r="N86"/>
    </row>
    <row r="87" spans="1:14" s="7" customFormat="1" ht="15">
      <c r="A87" s="201" t="s">
        <v>293</v>
      </c>
      <c r="B87" s="235">
        <f>'Open Int.'!K91</f>
        <v>3003550</v>
      </c>
      <c r="C87" s="237">
        <f>'Open Int.'!R91</f>
        <v>162.59717925</v>
      </c>
      <c r="D87" s="161">
        <f t="shared" si="2"/>
        <v>0.10821675200581374</v>
      </c>
      <c r="E87" s="243">
        <f>'Open Int.'!B91/'Open Int.'!K91</f>
        <v>0.9983519501922725</v>
      </c>
      <c r="F87" s="228">
        <f>'Open Int.'!E91/'Open Int.'!K91</f>
        <v>0.0016480498077275224</v>
      </c>
      <c r="G87" s="244">
        <f>'Open Int.'!H91/'Open Int.'!K91</f>
        <v>0</v>
      </c>
      <c r="H87" s="247">
        <v>27754945</v>
      </c>
      <c r="I87" s="231">
        <v>5550600</v>
      </c>
      <c r="J87" s="354">
        <v>2775300</v>
      </c>
      <c r="K87" s="117" t="str">
        <f t="shared" si="3"/>
        <v>Gross Exposure is less then 30%</v>
      </c>
      <c r="M87"/>
      <c r="N87"/>
    </row>
    <row r="88" spans="1:14" s="7" customFormat="1" ht="15">
      <c r="A88" s="201" t="s">
        <v>178</v>
      </c>
      <c r="B88" s="235">
        <f>'Open Int.'!K92</f>
        <v>2700000</v>
      </c>
      <c r="C88" s="237">
        <f>'Open Int.'!R92</f>
        <v>46.143</v>
      </c>
      <c r="D88" s="161">
        <f t="shared" si="2"/>
        <v>0.11133070749551306</v>
      </c>
      <c r="E88" s="243">
        <f>'Open Int.'!B92/'Open Int.'!K92</f>
        <v>0.9768518518518519</v>
      </c>
      <c r="F88" s="228">
        <f>'Open Int.'!E92/'Open Int.'!K92</f>
        <v>0.023148148148148147</v>
      </c>
      <c r="G88" s="244">
        <f>'Open Int.'!H92/'Open Int.'!K92</f>
        <v>0</v>
      </c>
      <c r="H88" s="247">
        <v>24252069</v>
      </c>
      <c r="I88" s="231">
        <v>4850000</v>
      </c>
      <c r="J88" s="354">
        <v>3312500</v>
      </c>
      <c r="K88" s="117" t="str">
        <f t="shared" si="3"/>
        <v>Gross Exposure is less then 30%</v>
      </c>
      <c r="M88"/>
      <c r="N88"/>
    </row>
    <row r="89" spans="1:14" s="7" customFormat="1" ht="15">
      <c r="A89" s="201" t="s">
        <v>145</v>
      </c>
      <c r="B89" s="235">
        <f>'Open Int.'!K93</f>
        <v>2570400</v>
      </c>
      <c r="C89" s="237">
        <f>'Open Int.'!R93</f>
        <v>39.121488</v>
      </c>
      <c r="D89" s="161">
        <f t="shared" si="2"/>
        <v>0.24956376828085672</v>
      </c>
      <c r="E89" s="243">
        <f>'Open Int.'!B93/'Open Int.'!K93</f>
        <v>0.9563492063492064</v>
      </c>
      <c r="F89" s="228">
        <f>'Open Int.'!E93/'Open Int.'!K93</f>
        <v>0.04365079365079365</v>
      </c>
      <c r="G89" s="244">
        <f>'Open Int.'!H93/'Open Int.'!K93</f>
        <v>0</v>
      </c>
      <c r="H89" s="247">
        <v>10299572</v>
      </c>
      <c r="I89" s="231">
        <v>2058700</v>
      </c>
      <c r="J89" s="354">
        <v>2058700</v>
      </c>
      <c r="K89" s="117" t="str">
        <f t="shared" si="3"/>
        <v>Gross Exposure is less then 30%</v>
      </c>
      <c r="M89"/>
      <c r="N89"/>
    </row>
    <row r="90" spans="1:14" s="7" customFormat="1" ht="15">
      <c r="A90" s="201" t="s">
        <v>272</v>
      </c>
      <c r="B90" s="235">
        <f>'Open Int.'!K94</f>
        <v>3390650</v>
      </c>
      <c r="C90" s="237">
        <f>'Open Int.'!R94</f>
        <v>55.2336885</v>
      </c>
      <c r="D90" s="161">
        <f t="shared" si="2"/>
        <v>0.3049668131096199</v>
      </c>
      <c r="E90" s="243">
        <f>'Open Int.'!B94/'Open Int.'!K94</f>
        <v>0.9832038104788168</v>
      </c>
      <c r="F90" s="228">
        <f>'Open Int.'!E94/'Open Int.'!K94</f>
        <v>0.015041363750313362</v>
      </c>
      <c r="G90" s="244">
        <f>'Open Int.'!H94/'Open Int.'!K94</f>
        <v>0.0017548257708698922</v>
      </c>
      <c r="H90" s="247">
        <v>11118095</v>
      </c>
      <c r="I90" s="231">
        <v>2223600</v>
      </c>
      <c r="J90" s="354">
        <v>1970300</v>
      </c>
      <c r="K90" s="117" t="str">
        <f t="shared" si="3"/>
        <v>Some sign of build up Gross exposure crosses 30%</v>
      </c>
      <c r="M90"/>
      <c r="N90"/>
    </row>
    <row r="91" spans="1:14" s="7" customFormat="1" ht="15">
      <c r="A91" s="201" t="s">
        <v>210</v>
      </c>
      <c r="B91" s="235">
        <f>'Open Int.'!K95</f>
        <v>1408200</v>
      </c>
      <c r="C91" s="237">
        <f>'Open Int.'!R95</f>
        <v>239.32359</v>
      </c>
      <c r="D91" s="161">
        <f t="shared" si="2"/>
        <v>0.025931715469527848</v>
      </c>
      <c r="E91" s="243">
        <f>'Open Int.'!B95/'Open Int.'!K95</f>
        <v>0.9880698764380059</v>
      </c>
      <c r="F91" s="228">
        <f>'Open Int.'!E95/'Open Int.'!K95</f>
        <v>0.011362022439994318</v>
      </c>
      <c r="G91" s="244">
        <f>'Open Int.'!H95/'Open Int.'!K95</f>
        <v>0.000568101121999716</v>
      </c>
      <c r="H91" s="247">
        <v>54304159</v>
      </c>
      <c r="I91" s="231">
        <v>2074800</v>
      </c>
      <c r="J91" s="354">
        <v>1037400</v>
      </c>
      <c r="K91" s="117" t="str">
        <f t="shared" si="3"/>
        <v>Gross Exposure is less then 30%</v>
      </c>
      <c r="M91"/>
      <c r="N91"/>
    </row>
    <row r="92" spans="1:14" s="7" customFormat="1" ht="15">
      <c r="A92" s="201" t="s">
        <v>294</v>
      </c>
      <c r="B92" s="235">
        <f>'Open Int.'!K96</f>
        <v>2568300</v>
      </c>
      <c r="C92" s="237">
        <f>'Open Int.'!R96</f>
        <v>185.5725165</v>
      </c>
      <c r="D92" s="161">
        <f t="shared" si="2"/>
        <v>0.3356544104385738</v>
      </c>
      <c r="E92" s="243">
        <f>'Open Int.'!B96/'Open Int.'!K96</f>
        <v>1</v>
      </c>
      <c r="F92" s="228">
        <f>'Open Int.'!E96/'Open Int.'!K96</f>
        <v>0</v>
      </c>
      <c r="G92" s="244">
        <f>'Open Int.'!H96/'Open Int.'!K96</f>
        <v>0</v>
      </c>
      <c r="H92" s="247">
        <v>7651620</v>
      </c>
      <c r="I92" s="231">
        <v>1530200</v>
      </c>
      <c r="J92" s="354">
        <v>814450</v>
      </c>
      <c r="K92" s="117" t="str">
        <f t="shared" si="3"/>
        <v>Some sign of build up Gross exposure crosses 30%</v>
      </c>
      <c r="M92"/>
      <c r="N92"/>
    </row>
    <row r="93" spans="1:14" s="7" customFormat="1" ht="15">
      <c r="A93" s="201" t="s">
        <v>7</v>
      </c>
      <c r="B93" s="235">
        <f>'Open Int.'!K97</f>
        <v>1693536</v>
      </c>
      <c r="C93" s="237">
        <f>'Open Int.'!R97</f>
        <v>128.64099456000002</v>
      </c>
      <c r="D93" s="161">
        <f t="shared" si="2"/>
        <v>0.04927014100037818</v>
      </c>
      <c r="E93" s="243">
        <f>'Open Int.'!B97/'Open Int.'!K97</f>
        <v>0.9802873986735445</v>
      </c>
      <c r="F93" s="228">
        <f>'Open Int.'!E97/'Open Int.'!K97</f>
        <v>0.018054532056005896</v>
      </c>
      <c r="G93" s="244">
        <f>'Open Int.'!H97/'Open Int.'!K97</f>
        <v>0.001658069270449521</v>
      </c>
      <c r="H93" s="247">
        <v>34372461</v>
      </c>
      <c r="I93" s="231">
        <v>3301875</v>
      </c>
      <c r="J93" s="354">
        <v>1650625</v>
      </c>
      <c r="K93" s="117" t="str">
        <f t="shared" si="3"/>
        <v>Gross Exposure is less then 30%</v>
      </c>
      <c r="M93"/>
      <c r="N93"/>
    </row>
    <row r="94" spans="1:14" s="7" customFormat="1" ht="15">
      <c r="A94" s="201" t="s">
        <v>170</v>
      </c>
      <c r="B94" s="235">
        <f>'Open Int.'!K98</f>
        <v>1634400</v>
      </c>
      <c r="C94" s="237">
        <f>'Open Int.'!R98</f>
        <v>94.68079199999998</v>
      </c>
      <c r="D94" s="161">
        <f t="shared" si="2"/>
        <v>0.2462029402753002</v>
      </c>
      <c r="E94" s="243">
        <f>'Open Int.'!B98/'Open Int.'!K98</f>
        <v>0.9992657856093979</v>
      </c>
      <c r="F94" s="228">
        <f>'Open Int.'!E98/'Open Int.'!K98</f>
        <v>0.0007342143906020558</v>
      </c>
      <c r="G94" s="244">
        <f>'Open Int.'!H98/'Open Int.'!K98</f>
        <v>0</v>
      </c>
      <c r="H94" s="247">
        <v>6638426</v>
      </c>
      <c r="I94" s="231">
        <v>1327200</v>
      </c>
      <c r="J94" s="354">
        <v>1070400</v>
      </c>
      <c r="K94" s="117" t="str">
        <f t="shared" si="3"/>
        <v>Gross Exposure is less then 30%</v>
      </c>
      <c r="M94"/>
      <c r="N94"/>
    </row>
    <row r="95" spans="1:14" s="7" customFormat="1" ht="15">
      <c r="A95" s="201" t="s">
        <v>223</v>
      </c>
      <c r="B95" s="235">
        <f>'Open Int.'!K99</f>
        <v>2362800</v>
      </c>
      <c r="C95" s="237">
        <f>'Open Int.'!R99</f>
        <v>189.20121</v>
      </c>
      <c r="D95" s="161">
        <f t="shared" si="2"/>
        <v>0.11513281155514764</v>
      </c>
      <c r="E95" s="243">
        <f>'Open Int.'!B99/'Open Int.'!K99</f>
        <v>0.9790079566615879</v>
      </c>
      <c r="F95" s="228">
        <f>'Open Int.'!E99/'Open Int.'!K99</f>
        <v>0.017436939224648722</v>
      </c>
      <c r="G95" s="244">
        <f>'Open Int.'!H99/'Open Int.'!K99</f>
        <v>0.0035551041137633316</v>
      </c>
      <c r="H95" s="247">
        <v>20522386</v>
      </c>
      <c r="I95" s="231">
        <v>3228400</v>
      </c>
      <c r="J95" s="354">
        <v>1614000</v>
      </c>
      <c r="K95" s="117" t="str">
        <f t="shared" si="3"/>
        <v>Gross Exposure is less then 30%</v>
      </c>
      <c r="M95"/>
      <c r="N95"/>
    </row>
    <row r="96" spans="1:14" s="7" customFormat="1" ht="15">
      <c r="A96" s="201" t="s">
        <v>207</v>
      </c>
      <c r="B96" s="235">
        <f>'Open Int.'!K100</f>
        <v>3501250</v>
      </c>
      <c r="C96" s="237">
        <f>'Open Int.'!R100</f>
        <v>66.82135625</v>
      </c>
      <c r="D96" s="161">
        <f t="shared" si="2"/>
        <v>0.2533450592630262</v>
      </c>
      <c r="E96" s="243">
        <f>'Open Int.'!B100/'Open Int.'!K100</f>
        <v>0.9810781863620136</v>
      </c>
      <c r="F96" s="228">
        <f>'Open Int.'!E100/'Open Int.'!K100</f>
        <v>0.018564798286326314</v>
      </c>
      <c r="G96" s="244">
        <f>'Open Int.'!H100/'Open Int.'!K100</f>
        <v>0.0003570153516601214</v>
      </c>
      <c r="H96" s="247">
        <v>13820084</v>
      </c>
      <c r="I96" s="231">
        <v>2763750</v>
      </c>
      <c r="J96" s="354">
        <v>2393750</v>
      </c>
      <c r="K96" s="117" t="str">
        <f t="shared" si="3"/>
        <v>Gross Exposure is less then 30%</v>
      </c>
      <c r="M96"/>
      <c r="N96"/>
    </row>
    <row r="97" spans="1:14" s="7" customFormat="1" ht="15">
      <c r="A97" s="201" t="s">
        <v>295</v>
      </c>
      <c r="B97" s="235">
        <f>'Open Int.'!K101</f>
        <v>438250</v>
      </c>
      <c r="C97" s="237">
        <f>'Open Int.'!R101</f>
        <v>38.04229125</v>
      </c>
      <c r="D97" s="161">
        <f t="shared" si="2"/>
        <v>0.05885448029983084</v>
      </c>
      <c r="E97" s="243">
        <f>'Open Int.'!B101/'Open Int.'!K101</f>
        <v>0.9971477467199087</v>
      </c>
      <c r="F97" s="228">
        <f>'Open Int.'!E101/'Open Int.'!K101</f>
        <v>0.002852253280091272</v>
      </c>
      <c r="G97" s="244">
        <f>'Open Int.'!H101/'Open Int.'!K101</f>
        <v>0</v>
      </c>
      <c r="H97" s="247">
        <v>7446332</v>
      </c>
      <c r="I97" s="231">
        <v>1489250</v>
      </c>
      <c r="J97" s="354">
        <v>744500</v>
      </c>
      <c r="K97" s="117" t="str">
        <f t="shared" si="3"/>
        <v>Gross Exposure is less then 30%</v>
      </c>
      <c r="M97"/>
      <c r="N97"/>
    </row>
    <row r="98" spans="1:14" s="7" customFormat="1" ht="15">
      <c r="A98" s="201" t="s">
        <v>277</v>
      </c>
      <c r="B98" s="235">
        <f>'Open Int.'!K102</f>
        <v>4209600</v>
      </c>
      <c r="C98" s="237">
        <f>'Open Int.'!R102</f>
        <v>132.034104</v>
      </c>
      <c r="D98" s="161">
        <f t="shared" si="2"/>
        <v>0.2663280288739669</v>
      </c>
      <c r="E98" s="243">
        <f>'Open Int.'!B102/'Open Int.'!K102</f>
        <v>0.991638160395287</v>
      </c>
      <c r="F98" s="228">
        <f>'Open Int.'!E102/'Open Int.'!K102</f>
        <v>0.007791714177118966</v>
      </c>
      <c r="G98" s="244">
        <f>'Open Int.'!H102/'Open Int.'!K102</f>
        <v>0.0005701254275940707</v>
      </c>
      <c r="H98" s="247">
        <v>15806072</v>
      </c>
      <c r="I98" s="231">
        <v>3160000</v>
      </c>
      <c r="J98" s="354">
        <v>1644800</v>
      </c>
      <c r="K98" s="117" t="str">
        <f t="shared" si="3"/>
        <v>Gross Exposure is less then 30%</v>
      </c>
      <c r="M98"/>
      <c r="N98"/>
    </row>
    <row r="99" spans="1:14" s="8" customFormat="1" ht="15">
      <c r="A99" s="201" t="s">
        <v>146</v>
      </c>
      <c r="B99" s="235">
        <f>'Open Int.'!K103</f>
        <v>10599900</v>
      </c>
      <c r="C99" s="237">
        <f>'Open Int.'!R103</f>
        <v>43.40659050000001</v>
      </c>
      <c r="D99" s="161">
        <f t="shared" si="2"/>
        <v>0.2644755442895673</v>
      </c>
      <c r="E99" s="243">
        <f>'Open Int.'!B103/'Open Int.'!K103</f>
        <v>0.8723761544920235</v>
      </c>
      <c r="F99" s="228">
        <f>'Open Int.'!E103/'Open Int.'!K103</f>
        <v>0.11922753988245172</v>
      </c>
      <c r="G99" s="244">
        <f>'Open Int.'!H103/'Open Int.'!K103</f>
        <v>0.008396305625524769</v>
      </c>
      <c r="H99" s="247">
        <v>40078942</v>
      </c>
      <c r="I99" s="231">
        <v>8010000</v>
      </c>
      <c r="J99" s="354">
        <v>8010000</v>
      </c>
      <c r="K99" s="117" t="str">
        <f t="shared" si="3"/>
        <v>Gross Exposure is less then 30%</v>
      </c>
      <c r="M99"/>
      <c r="N99"/>
    </row>
    <row r="100" spans="1:14" s="7" customFormat="1" ht="15">
      <c r="A100" s="201" t="s">
        <v>8</v>
      </c>
      <c r="B100" s="235">
        <f>'Open Int.'!K104</f>
        <v>23905600</v>
      </c>
      <c r="C100" s="237">
        <f>'Open Int.'!R104</f>
        <v>354.8786319999999</v>
      </c>
      <c r="D100" s="161">
        <f t="shared" si="2"/>
        <v>0.5211929662583062</v>
      </c>
      <c r="E100" s="243">
        <f>'Open Int.'!B104/'Open Int.'!K104</f>
        <v>0.8888963255471521</v>
      </c>
      <c r="F100" s="228">
        <f>'Open Int.'!E104/'Open Int.'!K104</f>
        <v>0.09838698882270264</v>
      </c>
      <c r="G100" s="244">
        <f>'Open Int.'!H104/'Open Int.'!K104</f>
        <v>0.012716685630145238</v>
      </c>
      <c r="H100" s="247">
        <v>45867081</v>
      </c>
      <c r="I100" s="231">
        <v>9172800</v>
      </c>
      <c r="J100" s="354">
        <v>4585600</v>
      </c>
      <c r="K100" s="117" t="str">
        <f t="shared" si="3"/>
        <v>Gross exposure is building up andcrpsses 40% mark</v>
      </c>
      <c r="M100"/>
      <c r="N100"/>
    </row>
    <row r="101" spans="1:14" s="7" customFormat="1" ht="15">
      <c r="A101" s="201" t="s">
        <v>296</v>
      </c>
      <c r="B101" s="235">
        <f>'Open Int.'!K105</f>
        <v>2067000</v>
      </c>
      <c r="C101" s="237">
        <f>'Open Int.'!R105</f>
        <v>34.16751</v>
      </c>
      <c r="D101" s="161">
        <f t="shared" si="2"/>
        <v>0.07244009936244301</v>
      </c>
      <c r="E101" s="243">
        <f>'Open Int.'!B105/'Open Int.'!K105</f>
        <v>0.9874213836477987</v>
      </c>
      <c r="F101" s="228">
        <f>'Open Int.'!E105/'Open Int.'!K105</f>
        <v>0.012578616352201259</v>
      </c>
      <c r="G101" s="244">
        <f>'Open Int.'!H105/'Open Int.'!K105</f>
        <v>0</v>
      </c>
      <c r="H101" s="247">
        <v>28533920</v>
      </c>
      <c r="I101" s="231">
        <v>5706000</v>
      </c>
      <c r="J101" s="354">
        <v>2853000</v>
      </c>
      <c r="K101" s="117" t="str">
        <f t="shared" si="3"/>
        <v>Gross Exposure is less then 30%</v>
      </c>
      <c r="M101"/>
      <c r="N101"/>
    </row>
    <row r="102" spans="1:14" s="7" customFormat="1" ht="15">
      <c r="A102" s="201" t="s">
        <v>179</v>
      </c>
      <c r="B102" s="235">
        <f>'Open Int.'!K106</f>
        <v>51352000</v>
      </c>
      <c r="C102" s="237">
        <f>'Open Int.'!R106</f>
        <v>98.8526</v>
      </c>
      <c r="D102" s="161">
        <f t="shared" si="2"/>
        <v>0.9261630938002731</v>
      </c>
      <c r="E102" s="243">
        <f>'Open Int.'!B106/'Open Int.'!K106</f>
        <v>0.72546346782988</v>
      </c>
      <c r="F102" s="228">
        <f>'Open Int.'!E106/'Open Int.'!K106</f>
        <v>0.20856052344601964</v>
      </c>
      <c r="G102" s="244">
        <f>'Open Int.'!H106/'Open Int.'!K106</f>
        <v>0.06597600872410032</v>
      </c>
      <c r="H102" s="247">
        <v>55445958</v>
      </c>
      <c r="I102" s="231">
        <v>11088000</v>
      </c>
      <c r="J102" s="354">
        <v>11088000</v>
      </c>
      <c r="K102" s="117" t="str">
        <f t="shared" si="3"/>
        <v>Gross exposure has crossed 80%,Margin double</v>
      </c>
      <c r="M102"/>
      <c r="N102"/>
    </row>
    <row r="103" spans="1:14" s="7" customFormat="1" ht="15">
      <c r="A103" s="201" t="s">
        <v>202</v>
      </c>
      <c r="B103" s="235">
        <f>'Open Int.'!K107</f>
        <v>2768050</v>
      </c>
      <c r="C103" s="237">
        <f>'Open Int.'!R107</f>
        <v>70.98664225</v>
      </c>
      <c r="D103" s="161">
        <f t="shared" si="2"/>
        <v>0.16713261286470388</v>
      </c>
      <c r="E103" s="243">
        <f>'Open Int.'!B107/'Open Int.'!K107</f>
        <v>0.9817199833818031</v>
      </c>
      <c r="F103" s="228">
        <f>'Open Int.'!E107/'Open Int.'!K107</f>
        <v>0.018280016618196927</v>
      </c>
      <c r="G103" s="244">
        <f>'Open Int.'!H107/'Open Int.'!K107</f>
        <v>0</v>
      </c>
      <c r="H103" s="247">
        <v>16561998</v>
      </c>
      <c r="I103" s="231">
        <v>3312000</v>
      </c>
      <c r="J103" s="354">
        <v>2339100</v>
      </c>
      <c r="K103" s="117" t="str">
        <f t="shared" si="3"/>
        <v>Gross Exposure is less then 30%</v>
      </c>
      <c r="M103"/>
      <c r="N103"/>
    </row>
    <row r="104" spans="1:14" s="7" customFormat="1" ht="15">
      <c r="A104" s="201" t="s">
        <v>171</v>
      </c>
      <c r="B104" s="235">
        <f>'Open Int.'!K108</f>
        <v>3698200</v>
      </c>
      <c r="C104" s="237">
        <f>'Open Int.'!R108</f>
        <v>123.908191</v>
      </c>
      <c r="D104" s="161">
        <f t="shared" si="2"/>
        <v>0.6627591439865835</v>
      </c>
      <c r="E104" s="243">
        <f>'Open Int.'!B108/'Open Int.'!K108</f>
        <v>0.9982153480071386</v>
      </c>
      <c r="F104" s="228">
        <f>'Open Int.'!E108/'Open Int.'!K108</f>
        <v>0.001784651992861392</v>
      </c>
      <c r="G104" s="244">
        <f>'Open Int.'!H108/'Open Int.'!K108</f>
        <v>0</v>
      </c>
      <c r="H104" s="247">
        <v>5580006</v>
      </c>
      <c r="I104" s="231">
        <v>1115400</v>
      </c>
      <c r="J104" s="354">
        <v>1115400</v>
      </c>
      <c r="K104" s="117" t="str">
        <f t="shared" si="3"/>
        <v>Gross exposure is Substantial as Open interest has crossed 60%</v>
      </c>
      <c r="M104"/>
      <c r="N104"/>
    </row>
    <row r="105" spans="1:14" s="7" customFormat="1" ht="15">
      <c r="A105" s="201" t="s">
        <v>147</v>
      </c>
      <c r="B105" s="235">
        <f>'Open Int.'!K109</f>
        <v>4743600</v>
      </c>
      <c r="C105" s="237">
        <f>'Open Int.'!R109</f>
        <v>29.908398</v>
      </c>
      <c r="D105" s="161">
        <f t="shared" si="2"/>
        <v>0.21946947201667072</v>
      </c>
      <c r="E105" s="243">
        <f>'Open Int.'!B109/'Open Int.'!K109</f>
        <v>0.9577114427860697</v>
      </c>
      <c r="F105" s="228">
        <f>'Open Int.'!E109/'Open Int.'!K109</f>
        <v>0.041044776119402986</v>
      </c>
      <c r="G105" s="244">
        <f>'Open Int.'!H109/'Open Int.'!K109</f>
        <v>0.0012437810945273632</v>
      </c>
      <c r="H105" s="247">
        <v>21613940</v>
      </c>
      <c r="I105" s="231">
        <v>4318800</v>
      </c>
      <c r="J105" s="354">
        <v>4318800</v>
      </c>
      <c r="K105" s="117" t="str">
        <f t="shared" si="3"/>
        <v>Gross Exposure is less then 30%</v>
      </c>
      <c r="M105"/>
      <c r="N105"/>
    </row>
    <row r="106" spans="1:14" s="7" customFormat="1" ht="15">
      <c r="A106" s="201" t="s">
        <v>148</v>
      </c>
      <c r="B106" s="235">
        <f>'Open Int.'!K110</f>
        <v>780615</v>
      </c>
      <c r="C106" s="237">
        <f>'Open Int.'!R110</f>
        <v>20.776068224999996</v>
      </c>
      <c r="D106" s="161">
        <f t="shared" si="2"/>
        <v>0.03758693798592198</v>
      </c>
      <c r="E106" s="243">
        <f>'Open Int.'!B110/'Open Int.'!K110</f>
        <v>0.9839357429718876</v>
      </c>
      <c r="F106" s="228">
        <f>'Open Int.'!E110/'Open Int.'!K110</f>
        <v>0.01606425702811245</v>
      </c>
      <c r="G106" s="244">
        <f>'Open Int.'!H110/'Open Int.'!K110</f>
        <v>0</v>
      </c>
      <c r="H106" s="247">
        <v>20768252</v>
      </c>
      <c r="I106" s="231">
        <v>4152830</v>
      </c>
      <c r="J106" s="354">
        <v>2075370</v>
      </c>
      <c r="K106" s="117" t="str">
        <f t="shared" si="3"/>
        <v>Gross Exposure is less then 30%</v>
      </c>
      <c r="M106"/>
      <c r="N106"/>
    </row>
    <row r="107" spans="1:14" s="7" customFormat="1" ht="15">
      <c r="A107" s="201" t="s">
        <v>122</v>
      </c>
      <c r="B107" s="235">
        <f>'Open Int.'!K111</f>
        <v>8433750</v>
      </c>
      <c r="C107" s="237">
        <f>'Open Int.'!R111</f>
        <v>130.385775</v>
      </c>
      <c r="D107" s="161">
        <f t="shared" si="2"/>
        <v>0.04870326738505249</v>
      </c>
      <c r="E107" s="243">
        <f>'Open Int.'!B111/'Open Int.'!K111</f>
        <v>0.8452793834296725</v>
      </c>
      <c r="F107" s="228">
        <f>'Open Int.'!E111/'Open Int.'!K111</f>
        <v>0.1416184971098266</v>
      </c>
      <c r="G107" s="244">
        <f>'Open Int.'!H111/'Open Int.'!K111</f>
        <v>0.013102119460500963</v>
      </c>
      <c r="H107" s="247">
        <v>173166000</v>
      </c>
      <c r="I107" s="231">
        <v>21976500</v>
      </c>
      <c r="J107" s="354">
        <v>10988250</v>
      </c>
      <c r="K107" s="117" t="str">
        <f t="shared" si="3"/>
        <v>Gross Exposure is less then 30%</v>
      </c>
      <c r="M107"/>
      <c r="N107"/>
    </row>
    <row r="108" spans="1:14" s="7" customFormat="1" ht="15">
      <c r="A108" s="201" t="s">
        <v>36</v>
      </c>
      <c r="B108" s="235">
        <f>'Open Int.'!K112</f>
        <v>6280650</v>
      </c>
      <c r="C108" s="237">
        <f>'Open Int.'!R112</f>
        <v>576.940509</v>
      </c>
      <c r="D108" s="161">
        <f t="shared" si="2"/>
        <v>0.056773534194423984</v>
      </c>
      <c r="E108" s="243">
        <f>'Open Int.'!B112/'Open Int.'!K112</f>
        <v>0.9888944615605073</v>
      </c>
      <c r="F108" s="228">
        <f>'Open Int.'!E112/'Open Int.'!K112</f>
        <v>0.010496525041197965</v>
      </c>
      <c r="G108" s="244">
        <f>'Open Int.'!H112/'Open Int.'!K112</f>
        <v>0.0006090133982947625</v>
      </c>
      <c r="H108" s="247">
        <v>110626370</v>
      </c>
      <c r="I108" s="231">
        <v>3442950</v>
      </c>
      <c r="J108" s="354">
        <v>1721250</v>
      </c>
      <c r="K108" s="117" t="str">
        <f t="shared" si="3"/>
        <v>Gross Exposure is less then 30%</v>
      </c>
      <c r="M108"/>
      <c r="N108"/>
    </row>
    <row r="109" spans="1:14" s="7" customFormat="1" ht="15">
      <c r="A109" s="201" t="s">
        <v>172</v>
      </c>
      <c r="B109" s="235">
        <f>'Open Int.'!K113</f>
        <v>7818300</v>
      </c>
      <c r="C109" s="237">
        <f>'Open Int.'!R113</f>
        <v>199.6402905</v>
      </c>
      <c r="D109" s="161">
        <f t="shared" si="2"/>
        <v>0.723641080022025</v>
      </c>
      <c r="E109" s="243">
        <f>'Open Int.'!B113/'Open Int.'!K113</f>
        <v>0.9873757722266989</v>
      </c>
      <c r="F109" s="228">
        <f>'Open Int.'!E113/'Open Int.'!K113</f>
        <v>0.012221326886919152</v>
      </c>
      <c r="G109" s="244">
        <f>'Open Int.'!H113/'Open Int.'!K113</f>
        <v>0.00040290088638195</v>
      </c>
      <c r="H109" s="247">
        <v>10804113</v>
      </c>
      <c r="I109" s="231">
        <v>2159850</v>
      </c>
      <c r="J109" s="354">
        <v>2159850</v>
      </c>
      <c r="K109" s="117" t="str">
        <f t="shared" si="3"/>
        <v>Gross exposure is Substantial as Open interest has crossed 60%</v>
      </c>
      <c r="M109"/>
      <c r="N109"/>
    </row>
    <row r="110" spans="1:14" s="7" customFormat="1" ht="15">
      <c r="A110" s="201" t="s">
        <v>80</v>
      </c>
      <c r="B110" s="235">
        <f>'Open Int.'!K114</f>
        <v>1834800</v>
      </c>
      <c r="C110" s="237">
        <f>'Open Int.'!R114</f>
        <v>34.99881</v>
      </c>
      <c r="D110" s="161">
        <f t="shared" si="2"/>
        <v>0.07486553337408203</v>
      </c>
      <c r="E110" s="243">
        <f>'Open Int.'!B114/'Open Int.'!K114</f>
        <v>0.9960758665794637</v>
      </c>
      <c r="F110" s="228">
        <f>'Open Int.'!E114/'Open Int.'!K114</f>
        <v>0.003924133420536298</v>
      </c>
      <c r="G110" s="244">
        <f>'Open Int.'!H114/'Open Int.'!K114</f>
        <v>0</v>
      </c>
      <c r="H110" s="247">
        <v>24507940</v>
      </c>
      <c r="I110" s="231">
        <v>4900800</v>
      </c>
      <c r="J110" s="354">
        <v>2450400</v>
      </c>
      <c r="K110" s="117" t="str">
        <f t="shared" si="3"/>
        <v>Gross Exposure is less then 30%</v>
      </c>
      <c r="M110"/>
      <c r="N110"/>
    </row>
    <row r="111" spans="1:14" s="7" customFormat="1" ht="15">
      <c r="A111" s="201" t="s">
        <v>274</v>
      </c>
      <c r="B111" s="235">
        <f>'Open Int.'!K115</f>
        <v>6419700</v>
      </c>
      <c r="C111" s="237">
        <f>'Open Int.'!R115</f>
        <v>197.63046450000002</v>
      </c>
      <c r="D111" s="161">
        <f t="shared" si="2"/>
        <v>0.8836281651057926</v>
      </c>
      <c r="E111" s="243">
        <f>'Open Int.'!B115/'Open Int.'!K115</f>
        <v>0.975248064551303</v>
      </c>
      <c r="F111" s="228">
        <f>'Open Int.'!E115/'Open Int.'!K115</f>
        <v>0.023225384363755316</v>
      </c>
      <c r="G111" s="244">
        <f>'Open Int.'!H115/'Open Int.'!K115</f>
        <v>0.0015265510849416639</v>
      </c>
      <c r="H111" s="247">
        <v>7265160</v>
      </c>
      <c r="I111" s="231">
        <v>1452500</v>
      </c>
      <c r="J111" s="354">
        <v>1088500</v>
      </c>
      <c r="K111" s="117" t="str">
        <f t="shared" si="3"/>
        <v>Gross exposure has crossed 80%,Margin double</v>
      </c>
      <c r="M111"/>
      <c r="N111"/>
    </row>
    <row r="112" spans="1:14" s="7" customFormat="1" ht="15">
      <c r="A112" s="201" t="s">
        <v>224</v>
      </c>
      <c r="B112" s="235">
        <f>'Open Int.'!K116</f>
        <v>752700</v>
      </c>
      <c r="C112" s="237">
        <f>'Open Int.'!R116</f>
        <v>34.6881795</v>
      </c>
      <c r="D112" s="161">
        <f t="shared" si="2"/>
        <v>0.09078169589181166</v>
      </c>
      <c r="E112" s="243">
        <f>'Open Int.'!B116/'Open Int.'!K116</f>
        <v>0.9991364421416234</v>
      </c>
      <c r="F112" s="228">
        <f>'Open Int.'!E116/'Open Int.'!K116</f>
        <v>0.0008635578583765112</v>
      </c>
      <c r="G112" s="244">
        <f>'Open Int.'!H116/'Open Int.'!K116</f>
        <v>0</v>
      </c>
      <c r="H112" s="247">
        <v>8291319</v>
      </c>
      <c r="I112" s="231">
        <v>1658150</v>
      </c>
      <c r="J112" s="354">
        <v>1197300</v>
      </c>
      <c r="K112" s="117" t="str">
        <f t="shared" si="3"/>
        <v>Gross Exposure is less then 30%</v>
      </c>
      <c r="M112"/>
      <c r="N112"/>
    </row>
    <row r="113" spans="1:14" s="7" customFormat="1" ht="15">
      <c r="A113" s="201" t="s">
        <v>393</v>
      </c>
      <c r="B113" s="235">
        <f>'Open Int.'!K117</f>
        <v>7240800</v>
      </c>
      <c r="C113" s="237">
        <f>'Open Int.'!R117</f>
        <v>87.25164</v>
      </c>
      <c r="D113" s="161">
        <f t="shared" si="2"/>
        <v>0.3086005658188476</v>
      </c>
      <c r="E113" s="243">
        <f>'Open Int.'!B117/'Open Int.'!K117</f>
        <v>0.9492873715611535</v>
      </c>
      <c r="F113" s="228">
        <f>'Open Int.'!E117/'Open Int.'!K117</f>
        <v>0.049055352999668546</v>
      </c>
      <c r="G113" s="244">
        <f>'Open Int.'!H117/'Open Int.'!K117</f>
        <v>0.0016572754391779914</v>
      </c>
      <c r="H113" s="247">
        <v>23463340</v>
      </c>
      <c r="I113" s="231">
        <v>4692000</v>
      </c>
      <c r="J113" s="354">
        <v>4692000</v>
      </c>
      <c r="K113" s="117" t="str">
        <f t="shared" si="3"/>
        <v>Some sign of build up Gross exposure crosses 30%</v>
      </c>
      <c r="M113"/>
      <c r="N113"/>
    </row>
    <row r="114" spans="1:14" s="7" customFormat="1" ht="15">
      <c r="A114" s="201" t="s">
        <v>81</v>
      </c>
      <c r="B114" s="235">
        <f>'Open Int.'!K118</f>
        <v>4929600</v>
      </c>
      <c r="C114" s="237">
        <f>'Open Int.'!R118</f>
        <v>245.568024</v>
      </c>
      <c r="D114" s="161">
        <f t="shared" si="2"/>
        <v>0.18523807090271244</v>
      </c>
      <c r="E114" s="243">
        <f>'Open Int.'!B118/'Open Int.'!K118</f>
        <v>0.9990262901655307</v>
      </c>
      <c r="F114" s="228">
        <f>'Open Int.'!E118/'Open Int.'!K118</f>
        <v>0.0009737098344693282</v>
      </c>
      <c r="G114" s="244">
        <f>'Open Int.'!H118/'Open Int.'!K118</f>
        <v>0</v>
      </c>
      <c r="H114" s="247">
        <v>26612240</v>
      </c>
      <c r="I114" s="231">
        <v>5322000</v>
      </c>
      <c r="J114" s="354">
        <v>2660400</v>
      </c>
      <c r="K114" s="117" t="str">
        <f t="shared" si="3"/>
        <v>Gross Exposure is less then 30%</v>
      </c>
      <c r="M114"/>
      <c r="N114"/>
    </row>
    <row r="115" spans="1:14" s="7" customFormat="1" ht="15">
      <c r="A115" s="201" t="s">
        <v>225</v>
      </c>
      <c r="B115" s="235">
        <f>'Open Int.'!K119</f>
        <v>5727400</v>
      </c>
      <c r="C115" s="237">
        <f>'Open Int.'!R119</f>
        <v>93.04161299999998</v>
      </c>
      <c r="D115" s="161">
        <f t="shared" si="2"/>
        <v>0.40417803536476654</v>
      </c>
      <c r="E115" s="243">
        <f>'Open Int.'!B119/'Open Int.'!K119</f>
        <v>0.9388902468834026</v>
      </c>
      <c r="F115" s="228">
        <f>'Open Int.'!E119/'Open Int.'!K119</f>
        <v>0.056709850892202394</v>
      </c>
      <c r="G115" s="244">
        <f>'Open Int.'!H119/'Open Int.'!K119</f>
        <v>0.004399902224395014</v>
      </c>
      <c r="H115" s="247">
        <v>14170488</v>
      </c>
      <c r="I115" s="231">
        <v>2833600</v>
      </c>
      <c r="J115" s="354">
        <v>2833600</v>
      </c>
      <c r="K115" s="117" t="str">
        <f t="shared" si="3"/>
        <v>Gross exposure is building up andcrpsses 40% mark</v>
      </c>
      <c r="M115"/>
      <c r="N115"/>
    </row>
    <row r="116" spans="1:14" s="7" customFormat="1" ht="15">
      <c r="A116" s="201" t="s">
        <v>297</v>
      </c>
      <c r="B116" s="235">
        <f>'Open Int.'!K120</f>
        <v>5458200</v>
      </c>
      <c r="C116" s="237">
        <f>'Open Int.'!R120</f>
        <v>255.143559</v>
      </c>
      <c r="D116" s="161">
        <f t="shared" si="2"/>
        <v>0.46875438797030344</v>
      </c>
      <c r="E116" s="243">
        <f>'Open Int.'!B120/'Open Int.'!K120</f>
        <v>0.9901249496170899</v>
      </c>
      <c r="F116" s="228">
        <f>'Open Int.'!E120/'Open Int.'!K120</f>
        <v>0.009270455461507456</v>
      </c>
      <c r="G116" s="244">
        <f>'Open Int.'!H120/'Open Int.'!K120</f>
        <v>0.0006045949214026602</v>
      </c>
      <c r="H116" s="247">
        <v>11644051</v>
      </c>
      <c r="I116" s="231">
        <v>2328700</v>
      </c>
      <c r="J116" s="354">
        <v>2328700</v>
      </c>
      <c r="K116" s="117" t="str">
        <f t="shared" si="3"/>
        <v>Gross exposure is building up andcrpsses 40% mark</v>
      </c>
      <c r="M116"/>
      <c r="N116"/>
    </row>
    <row r="117" spans="1:11" s="7" customFormat="1" ht="15">
      <c r="A117" s="201" t="s">
        <v>226</v>
      </c>
      <c r="B117" s="235">
        <f>'Open Int.'!K121</f>
        <v>8152500</v>
      </c>
      <c r="C117" s="237">
        <f>'Open Int.'!R121</f>
        <v>150.087525</v>
      </c>
      <c r="D117" s="161">
        <f t="shared" si="2"/>
        <v>0.34543122973729645</v>
      </c>
      <c r="E117" s="243">
        <f>'Open Int.'!B121/'Open Int.'!K121</f>
        <v>0.9987120515179393</v>
      </c>
      <c r="F117" s="228">
        <f>'Open Int.'!E121/'Open Int.'!K121</f>
        <v>0.0012879484820607176</v>
      </c>
      <c r="G117" s="244">
        <f>'Open Int.'!H121/'Open Int.'!K121</f>
        <v>0</v>
      </c>
      <c r="H117" s="247">
        <v>23600935</v>
      </c>
      <c r="I117" s="231">
        <v>4719000</v>
      </c>
      <c r="J117" s="354">
        <v>2422500</v>
      </c>
      <c r="K117" s="117" t="str">
        <f t="shared" si="3"/>
        <v>Some sign of build up Gross exposure crosses 30%</v>
      </c>
    </row>
    <row r="118" spans="1:14" s="7" customFormat="1" ht="15">
      <c r="A118" s="201" t="s">
        <v>227</v>
      </c>
      <c r="B118" s="235">
        <f>'Open Int.'!K122</f>
        <v>3955200</v>
      </c>
      <c r="C118" s="237">
        <f>'Open Int.'!R122</f>
        <v>153.738624</v>
      </c>
      <c r="D118" s="161">
        <f t="shared" si="2"/>
        <v>0.08908216651919115</v>
      </c>
      <c r="E118" s="243">
        <f>'Open Int.'!B122/'Open Int.'!K122</f>
        <v>0.911205501618123</v>
      </c>
      <c r="F118" s="228">
        <f>'Open Int.'!E122/'Open Int.'!K122</f>
        <v>0.08272653721682847</v>
      </c>
      <c r="G118" s="244">
        <f>'Open Int.'!H122/'Open Int.'!K122</f>
        <v>0.006067961165048544</v>
      </c>
      <c r="H118" s="247">
        <v>44399459</v>
      </c>
      <c r="I118" s="231">
        <v>7656800</v>
      </c>
      <c r="J118" s="354">
        <v>3828000</v>
      </c>
      <c r="K118" s="117" t="str">
        <f t="shared" si="3"/>
        <v>Gross Exposure is less then 30%</v>
      </c>
      <c r="M118"/>
      <c r="N118"/>
    </row>
    <row r="119" spans="1:14" s="7" customFormat="1" ht="15">
      <c r="A119" s="201" t="s">
        <v>234</v>
      </c>
      <c r="B119" s="235">
        <f>'Open Int.'!K123</f>
        <v>14486500</v>
      </c>
      <c r="C119" s="237">
        <f>'Open Int.'!R123</f>
        <v>670.000625</v>
      </c>
      <c r="D119" s="161">
        <f t="shared" si="2"/>
        <v>0.11446795725689908</v>
      </c>
      <c r="E119" s="243">
        <f>'Open Int.'!B123/'Open Int.'!K123</f>
        <v>0.8812756704518</v>
      </c>
      <c r="F119" s="228">
        <f>'Open Int.'!E123/'Open Int.'!K123</f>
        <v>0.10350326165740517</v>
      </c>
      <c r="G119" s="244">
        <f>'Open Int.'!H123/'Open Int.'!K123</f>
        <v>0.015221067890794878</v>
      </c>
      <c r="H119" s="247">
        <v>126555067</v>
      </c>
      <c r="I119" s="231">
        <v>6360200</v>
      </c>
      <c r="J119" s="354">
        <v>3180100</v>
      </c>
      <c r="K119" s="117" t="str">
        <f t="shared" si="3"/>
        <v>Gross Exposure is less then 30%</v>
      </c>
      <c r="M119"/>
      <c r="N119"/>
    </row>
    <row r="120" spans="1:14" s="7" customFormat="1" ht="15">
      <c r="A120" s="201" t="s">
        <v>98</v>
      </c>
      <c r="B120" s="235">
        <f>'Open Int.'!K124</f>
        <v>4194850</v>
      </c>
      <c r="C120" s="237">
        <f>'Open Int.'!R124</f>
        <v>212.11259025</v>
      </c>
      <c r="D120" s="161">
        <f t="shared" si="2"/>
        <v>0.1476620304645934</v>
      </c>
      <c r="E120" s="243">
        <f>'Open Int.'!B124/'Open Int.'!K124</f>
        <v>0.9799396879507014</v>
      </c>
      <c r="F120" s="228">
        <f>'Open Int.'!E124/'Open Int.'!K124</f>
        <v>0.018224727940212404</v>
      </c>
      <c r="G120" s="244">
        <f>'Open Int.'!H124/'Open Int.'!K124</f>
        <v>0.0018355841090861413</v>
      </c>
      <c r="H120" s="247">
        <v>28408454</v>
      </c>
      <c r="I120" s="231">
        <v>5681500</v>
      </c>
      <c r="J120" s="354">
        <v>2840750</v>
      </c>
      <c r="K120" s="117" t="str">
        <f t="shared" si="3"/>
        <v>Gross Exposure is less then 30%</v>
      </c>
      <c r="M120"/>
      <c r="N120"/>
    </row>
    <row r="121" spans="1:14" s="7" customFormat="1" ht="15">
      <c r="A121" s="201" t="s">
        <v>149</v>
      </c>
      <c r="B121" s="235">
        <f>'Open Int.'!K125</f>
        <v>5691950</v>
      </c>
      <c r="C121" s="237">
        <f>'Open Int.'!R125</f>
        <v>440.30079225</v>
      </c>
      <c r="D121" s="161">
        <f t="shared" si="2"/>
        <v>0.24716123578055937</v>
      </c>
      <c r="E121" s="243">
        <f>'Open Int.'!B125/'Open Int.'!K125</f>
        <v>0.971301575031404</v>
      </c>
      <c r="F121" s="228">
        <f>'Open Int.'!E125/'Open Int.'!K125</f>
        <v>0.020581698714851677</v>
      </c>
      <c r="G121" s="244">
        <f>'Open Int.'!H125/'Open Int.'!K125</f>
        <v>0.008116726253744324</v>
      </c>
      <c r="H121" s="247">
        <v>23029299</v>
      </c>
      <c r="I121" s="231">
        <v>4605700</v>
      </c>
      <c r="J121" s="354">
        <v>2302850</v>
      </c>
      <c r="K121" s="117" t="str">
        <f t="shared" si="3"/>
        <v>Gross Exposure is less then 30%</v>
      </c>
      <c r="M121"/>
      <c r="N121"/>
    </row>
    <row r="122" spans="1:14" s="7" customFormat="1" ht="15">
      <c r="A122" s="201" t="s">
        <v>203</v>
      </c>
      <c r="B122" s="235">
        <f>'Open Int.'!K126</f>
        <v>9569400</v>
      </c>
      <c r="C122" s="237">
        <f>'Open Int.'!R126</f>
        <v>1524.548961</v>
      </c>
      <c r="D122" s="161">
        <f t="shared" si="2"/>
        <v>0.07400329408773273</v>
      </c>
      <c r="E122" s="243">
        <f>'Open Int.'!B126/'Open Int.'!K126</f>
        <v>0.6719857044328797</v>
      </c>
      <c r="F122" s="228">
        <f>'Open Int.'!E126/'Open Int.'!K126</f>
        <v>0.2568656342090413</v>
      </c>
      <c r="G122" s="244">
        <f>'Open Int.'!H126/'Open Int.'!K126</f>
        <v>0.07114866135807887</v>
      </c>
      <c r="H122" s="247">
        <v>129310460</v>
      </c>
      <c r="I122" s="231">
        <v>2361900</v>
      </c>
      <c r="J122" s="354">
        <v>1180800</v>
      </c>
      <c r="K122" s="117" t="str">
        <f t="shared" si="3"/>
        <v>Gross Exposure is less then 30%</v>
      </c>
      <c r="M122"/>
      <c r="N122"/>
    </row>
    <row r="123" spans="1:14" s="7" customFormat="1" ht="15">
      <c r="A123" s="201" t="s">
        <v>298</v>
      </c>
      <c r="B123" s="235">
        <f>'Open Int.'!K127</f>
        <v>784000</v>
      </c>
      <c r="C123" s="237">
        <f>'Open Int.'!R127</f>
        <v>37.08712</v>
      </c>
      <c r="D123" s="161">
        <f t="shared" si="2"/>
        <v>0.31193563621938786</v>
      </c>
      <c r="E123" s="243">
        <f>'Open Int.'!B127/'Open Int.'!K127</f>
        <v>0.9974489795918368</v>
      </c>
      <c r="F123" s="228">
        <f>'Open Int.'!E127/'Open Int.'!K127</f>
        <v>0.0012755102040816326</v>
      </c>
      <c r="G123" s="244">
        <f>'Open Int.'!H127/'Open Int.'!K127</f>
        <v>0.0012755102040816326</v>
      </c>
      <c r="H123" s="247">
        <v>2513339</v>
      </c>
      <c r="I123" s="231">
        <v>502500</v>
      </c>
      <c r="J123" s="354">
        <v>502500</v>
      </c>
      <c r="K123" s="117" t="str">
        <f t="shared" si="3"/>
        <v>Some sign of build up Gross exposure crosses 30%</v>
      </c>
      <c r="M123"/>
      <c r="N123"/>
    </row>
    <row r="124" spans="1:14" s="7" customFormat="1" ht="15">
      <c r="A124" s="201" t="s">
        <v>216</v>
      </c>
      <c r="B124" s="235">
        <f>'Open Int.'!K128</f>
        <v>70179150</v>
      </c>
      <c r="C124" s="237">
        <f>'Open Int.'!R128</f>
        <v>556.87155525</v>
      </c>
      <c r="D124" s="161">
        <f t="shared" si="2"/>
        <v>0.38988416666666664</v>
      </c>
      <c r="E124" s="243">
        <f>'Open Int.'!B128/'Open Int.'!K128</f>
        <v>0.8605661368084395</v>
      </c>
      <c r="F124" s="228">
        <f>'Open Int.'!E128/'Open Int.'!K128</f>
        <v>0.11480261587665283</v>
      </c>
      <c r="G124" s="244">
        <f>'Open Int.'!H128/'Open Int.'!K128</f>
        <v>0.024631247314907633</v>
      </c>
      <c r="H124" s="247">
        <v>180000000</v>
      </c>
      <c r="I124" s="231">
        <v>35999100</v>
      </c>
      <c r="J124" s="354">
        <v>17999550</v>
      </c>
      <c r="K124" s="117" t="str">
        <f t="shared" si="3"/>
        <v>Some sign of build up Gross exposure crosses 30%</v>
      </c>
      <c r="M124"/>
      <c r="N124"/>
    </row>
    <row r="125" spans="1:14" s="7" customFormat="1" ht="15">
      <c r="A125" s="201" t="s">
        <v>235</v>
      </c>
      <c r="B125" s="235">
        <f>'Open Int.'!K129</f>
        <v>26640900</v>
      </c>
      <c r="C125" s="237">
        <f>'Open Int.'!R129</f>
        <v>360.984195</v>
      </c>
      <c r="D125" s="161">
        <f t="shared" si="2"/>
        <v>0.22806344932002534</v>
      </c>
      <c r="E125" s="243">
        <f>'Open Int.'!B129/'Open Int.'!K129</f>
        <v>0.7778453430627343</v>
      </c>
      <c r="F125" s="228">
        <f>'Open Int.'!E129/'Open Int.'!K129</f>
        <v>0.14543427586905847</v>
      </c>
      <c r="G125" s="244">
        <f>'Open Int.'!H129/'Open Int.'!K129</f>
        <v>0.07672038106820715</v>
      </c>
      <c r="H125" s="247">
        <v>116813545</v>
      </c>
      <c r="I125" s="231">
        <v>23360400</v>
      </c>
      <c r="J125" s="354">
        <v>11680200</v>
      </c>
      <c r="K125" s="117" t="str">
        <f t="shared" si="3"/>
        <v>Gross Exposure is less then 30%</v>
      </c>
      <c r="M125"/>
      <c r="N125"/>
    </row>
    <row r="126" spans="1:14" s="7" customFormat="1" ht="15">
      <c r="A126" s="201" t="s">
        <v>204</v>
      </c>
      <c r="B126" s="235">
        <f>'Open Int.'!K130</f>
        <v>12172200</v>
      </c>
      <c r="C126" s="237">
        <f>'Open Int.'!R130</f>
        <v>553.713378</v>
      </c>
      <c r="D126" s="161">
        <f t="shared" si="2"/>
        <v>0.13084767821855384</v>
      </c>
      <c r="E126" s="243">
        <f>'Open Int.'!B130/'Open Int.'!K130</f>
        <v>0.9418346724503377</v>
      </c>
      <c r="F126" s="228">
        <f>'Open Int.'!E130/'Open Int.'!K130</f>
        <v>0.04737023709764874</v>
      </c>
      <c r="G126" s="244">
        <f>'Open Int.'!H130/'Open Int.'!K130</f>
        <v>0.010795090452013606</v>
      </c>
      <c r="H126" s="247">
        <v>93025724</v>
      </c>
      <c r="I126" s="231">
        <v>6205800</v>
      </c>
      <c r="J126" s="354">
        <v>3102600</v>
      </c>
      <c r="K126" s="117" t="str">
        <f t="shared" si="3"/>
        <v>Gross Exposure is less then 30%</v>
      </c>
      <c r="M126"/>
      <c r="N126"/>
    </row>
    <row r="127" spans="1:14" s="7" customFormat="1" ht="15">
      <c r="A127" s="201" t="s">
        <v>205</v>
      </c>
      <c r="B127" s="235">
        <f>'Open Int.'!K131</f>
        <v>6372250</v>
      </c>
      <c r="C127" s="237">
        <f>'Open Int.'!R131</f>
        <v>689.2544212500001</v>
      </c>
      <c r="D127" s="161">
        <f aca="true" t="shared" si="4" ref="D127:D157">B127/H127</f>
        <v>0.18686340785602534</v>
      </c>
      <c r="E127" s="243">
        <f>'Open Int.'!B131/'Open Int.'!K131</f>
        <v>0.9241633645886461</v>
      </c>
      <c r="F127" s="228">
        <f>'Open Int.'!E131/'Open Int.'!K131</f>
        <v>0.06665620463729452</v>
      </c>
      <c r="G127" s="244">
        <f>'Open Int.'!H131/'Open Int.'!K131</f>
        <v>0.009180430774059398</v>
      </c>
      <c r="H127" s="247">
        <v>34101112</v>
      </c>
      <c r="I127" s="231">
        <v>2408000</v>
      </c>
      <c r="J127" s="354">
        <v>1204000</v>
      </c>
      <c r="K127" s="117" t="str">
        <f t="shared" si="3"/>
        <v>Gross Exposure is less then 30%</v>
      </c>
      <c r="M127"/>
      <c r="N127"/>
    </row>
    <row r="128" spans="1:14" s="7" customFormat="1" ht="15">
      <c r="A128" s="201" t="s">
        <v>37</v>
      </c>
      <c r="B128" s="235">
        <f>'Open Int.'!K132</f>
        <v>1601600</v>
      </c>
      <c r="C128" s="237">
        <f>'Open Int.'!R132</f>
        <v>36.027992</v>
      </c>
      <c r="D128" s="161">
        <f t="shared" si="4"/>
        <v>0.14271914910301514</v>
      </c>
      <c r="E128" s="243">
        <f>'Open Int.'!B132/'Open Int.'!K132</f>
        <v>0.9230769230769231</v>
      </c>
      <c r="F128" s="228">
        <f>'Open Int.'!E132/'Open Int.'!K132</f>
        <v>0.06793206793206794</v>
      </c>
      <c r="G128" s="244">
        <f>'Open Int.'!H132/'Open Int.'!K132</f>
        <v>0.008991008991008992</v>
      </c>
      <c r="H128" s="247">
        <v>11222040</v>
      </c>
      <c r="I128" s="231">
        <v>2243200</v>
      </c>
      <c r="J128" s="354">
        <v>2243200</v>
      </c>
      <c r="K128" s="117" t="str">
        <f t="shared" si="3"/>
        <v>Gross Exposure is less then 30%</v>
      </c>
      <c r="M128"/>
      <c r="N128"/>
    </row>
    <row r="129" spans="1:16" s="7" customFormat="1" ht="15">
      <c r="A129" s="201" t="s">
        <v>299</v>
      </c>
      <c r="B129" s="235">
        <f>'Open Int.'!K133</f>
        <v>1663950</v>
      </c>
      <c r="C129" s="237">
        <f>'Open Int.'!R133</f>
        <v>282.6551865</v>
      </c>
      <c r="D129" s="161">
        <f t="shared" si="4"/>
        <v>0.4313613254804548</v>
      </c>
      <c r="E129" s="243">
        <f>'Open Int.'!B133/'Open Int.'!K133</f>
        <v>0.9484359505994772</v>
      </c>
      <c r="F129" s="228">
        <f>'Open Int.'!E133/'Open Int.'!K133</f>
        <v>0.04967096367078338</v>
      </c>
      <c r="G129" s="244">
        <f>'Open Int.'!H133/'Open Int.'!K133</f>
        <v>0.0018930857297394753</v>
      </c>
      <c r="H129" s="247">
        <v>3857439</v>
      </c>
      <c r="I129" s="231">
        <v>771450</v>
      </c>
      <c r="J129" s="354">
        <v>385650</v>
      </c>
      <c r="K129" s="117" t="str">
        <f t="shared" si="3"/>
        <v>Gross exposure is building up andcrpsses 40% mark</v>
      </c>
      <c r="M129"/>
      <c r="N129"/>
      <c r="P129" s="96"/>
    </row>
    <row r="130" spans="1:16" s="7" customFormat="1" ht="15">
      <c r="A130" s="201" t="s">
        <v>228</v>
      </c>
      <c r="B130" s="235">
        <f>'Open Int.'!K134</f>
        <v>1377100</v>
      </c>
      <c r="C130" s="237">
        <f>'Open Int.'!R134</f>
        <v>167.1455125</v>
      </c>
      <c r="D130" s="161">
        <f t="shared" si="4"/>
        <v>0.09113134693335176</v>
      </c>
      <c r="E130" s="243">
        <f>'Open Int.'!B134/'Open Int.'!K134</f>
        <v>0.9864846416382252</v>
      </c>
      <c r="F130" s="228">
        <f>'Open Int.'!E134/'Open Int.'!K134</f>
        <v>0.012150170648464164</v>
      </c>
      <c r="G130" s="244">
        <f>'Open Int.'!H134/'Open Int.'!K134</f>
        <v>0.0013651877133105802</v>
      </c>
      <c r="H130" s="247">
        <v>15111156</v>
      </c>
      <c r="I130" s="231">
        <v>2640000</v>
      </c>
      <c r="J130" s="354">
        <v>1320000</v>
      </c>
      <c r="K130" s="117" t="str">
        <f t="shared" si="3"/>
        <v>Gross Exposure is less then 30%</v>
      </c>
      <c r="M130"/>
      <c r="N130"/>
      <c r="P130" s="96"/>
    </row>
    <row r="131" spans="1:16" s="7" customFormat="1" ht="15">
      <c r="A131" s="201" t="s">
        <v>276</v>
      </c>
      <c r="B131" s="235">
        <f>'Open Int.'!K135</f>
        <v>679000</v>
      </c>
      <c r="C131" s="237">
        <f>'Open Int.'!R135</f>
        <v>58.051105</v>
      </c>
      <c r="D131" s="161">
        <f t="shared" si="4"/>
        <v>0.358109141540133</v>
      </c>
      <c r="E131" s="243">
        <f>'Open Int.'!B135/'Open Int.'!K135</f>
        <v>0.9948453608247423</v>
      </c>
      <c r="F131" s="228">
        <f>'Open Int.'!E135/'Open Int.'!K135</f>
        <v>0.004639175257731959</v>
      </c>
      <c r="G131" s="244">
        <f>'Open Int.'!H135/'Open Int.'!K135</f>
        <v>0.0005154639175257732</v>
      </c>
      <c r="H131" s="247">
        <v>1896070</v>
      </c>
      <c r="I131" s="231">
        <v>379050</v>
      </c>
      <c r="J131" s="354">
        <v>379050</v>
      </c>
      <c r="K131" s="117" t="str">
        <f t="shared" si="3"/>
        <v>Some sign of build up Gross exposure crosses 30%</v>
      </c>
      <c r="M131"/>
      <c r="N131"/>
      <c r="P131" s="96"/>
    </row>
    <row r="132" spans="1:16" s="7" customFormat="1" ht="15">
      <c r="A132" s="201" t="s">
        <v>180</v>
      </c>
      <c r="B132" s="235">
        <f>'Open Int.'!K136</f>
        <v>6351000</v>
      </c>
      <c r="C132" s="237">
        <f>'Open Int.'!R136</f>
        <v>99.551925</v>
      </c>
      <c r="D132" s="161">
        <f t="shared" si="4"/>
        <v>0.8123900807823504</v>
      </c>
      <c r="E132" s="243">
        <f>'Open Int.'!B136/'Open Int.'!K136</f>
        <v>0.9430798299480396</v>
      </c>
      <c r="F132" s="228">
        <f>'Open Int.'!E136/'Open Int.'!K136</f>
        <v>0.04794520547945205</v>
      </c>
      <c r="G132" s="244">
        <f>'Open Int.'!H136/'Open Int.'!K136</f>
        <v>0.008974964572508267</v>
      </c>
      <c r="H132" s="247">
        <v>7817673</v>
      </c>
      <c r="I132" s="231">
        <v>1563000</v>
      </c>
      <c r="J132" s="354">
        <v>1563000</v>
      </c>
      <c r="K132" s="117" t="str">
        <f aca="true" t="shared" si="5" ref="K132:K157">IF(D132&gt;=80%,"Gross exposure has crossed 80%,Margin double",IF(D132&gt;=60%,"Gross exposure is Substantial as Open interest has crossed 60%",IF(D132&gt;=40%,"Gross exposure is building up andcrpsses 40% mark",IF(D132&gt;=30%,"Some sign of build up Gross exposure crosses 30%","Gross Exposure is less then 30%"))))</f>
        <v>Gross exposure has crossed 80%,Margin double</v>
      </c>
      <c r="M132"/>
      <c r="N132"/>
      <c r="P132" s="96"/>
    </row>
    <row r="133" spans="1:16" s="7" customFormat="1" ht="15">
      <c r="A133" s="201" t="s">
        <v>181</v>
      </c>
      <c r="B133" s="235">
        <f>'Open Int.'!K137</f>
        <v>396100</v>
      </c>
      <c r="C133" s="237">
        <f>'Open Int.'!R137</f>
        <v>12.227607</v>
      </c>
      <c r="D133" s="161">
        <f t="shared" si="4"/>
        <v>0.06979975523388028</v>
      </c>
      <c r="E133" s="243">
        <f>'Open Int.'!B137/'Open Int.'!K137</f>
        <v>1</v>
      </c>
      <c r="F133" s="228">
        <f>'Open Int.'!E137/'Open Int.'!K137</f>
        <v>0</v>
      </c>
      <c r="G133" s="244">
        <f>'Open Int.'!H137/'Open Int.'!K137</f>
        <v>0</v>
      </c>
      <c r="H133" s="247">
        <v>5674805</v>
      </c>
      <c r="I133" s="231">
        <v>1134750</v>
      </c>
      <c r="J133" s="354">
        <v>1134750</v>
      </c>
      <c r="K133" s="117" t="str">
        <f t="shared" si="5"/>
        <v>Gross Exposure is less then 30%</v>
      </c>
      <c r="M133"/>
      <c r="N133"/>
      <c r="P133" s="96"/>
    </row>
    <row r="134" spans="1:16" s="7" customFormat="1" ht="15">
      <c r="A134" s="201" t="s">
        <v>150</v>
      </c>
      <c r="B134" s="235">
        <f>'Open Int.'!K138</f>
        <v>3506190</v>
      </c>
      <c r="C134" s="237">
        <f>'Open Int.'!R138</f>
        <v>190.386117</v>
      </c>
      <c r="D134" s="161">
        <f t="shared" si="4"/>
        <v>0.14989813165481605</v>
      </c>
      <c r="E134" s="243">
        <f>'Open Int.'!B138/'Open Int.'!K138</f>
        <v>0.9858838226108682</v>
      </c>
      <c r="F134" s="228">
        <f>'Open Int.'!E138/'Open Int.'!K138</f>
        <v>0.012866958151155529</v>
      </c>
      <c r="G134" s="244">
        <f>'Open Int.'!H138/'Open Int.'!K138</f>
        <v>0.0012492192379762648</v>
      </c>
      <c r="H134" s="247">
        <v>23390485</v>
      </c>
      <c r="I134" s="231">
        <v>4677750</v>
      </c>
      <c r="J134" s="354">
        <v>2338875</v>
      </c>
      <c r="K134" s="117" t="str">
        <f t="shared" si="5"/>
        <v>Gross Exposure is less then 30%</v>
      </c>
      <c r="M134"/>
      <c r="N134"/>
      <c r="P134" s="96"/>
    </row>
    <row r="135" spans="1:16" s="7" customFormat="1" ht="15">
      <c r="A135" s="201" t="s">
        <v>151</v>
      </c>
      <c r="B135" s="235">
        <f>'Open Int.'!K139</f>
        <v>963675</v>
      </c>
      <c r="C135" s="237">
        <f>'Open Int.'!R139</f>
        <v>96.863792625</v>
      </c>
      <c r="D135" s="161">
        <f t="shared" si="4"/>
        <v>0.08875162539782472</v>
      </c>
      <c r="E135" s="243">
        <f>'Open Int.'!B139/'Open Int.'!K139</f>
        <v>1</v>
      </c>
      <c r="F135" s="228">
        <f>'Open Int.'!E139/'Open Int.'!K139</f>
        <v>0</v>
      </c>
      <c r="G135" s="244">
        <f>'Open Int.'!H139/'Open Int.'!K139</f>
        <v>0</v>
      </c>
      <c r="H135" s="247">
        <v>10858111</v>
      </c>
      <c r="I135" s="231">
        <v>2171250</v>
      </c>
      <c r="J135" s="354">
        <v>1085400</v>
      </c>
      <c r="K135" s="117" t="str">
        <f t="shared" si="5"/>
        <v>Gross Exposure is less then 30%</v>
      </c>
      <c r="M135"/>
      <c r="N135"/>
      <c r="P135" s="96"/>
    </row>
    <row r="136" spans="1:16" s="7" customFormat="1" ht="15">
      <c r="A136" s="201" t="s">
        <v>214</v>
      </c>
      <c r="B136" s="235">
        <f>'Open Int.'!K140</f>
        <v>338125</v>
      </c>
      <c r="C136" s="237">
        <f>'Open Int.'!R140</f>
        <v>54.203128125</v>
      </c>
      <c r="D136" s="161">
        <f t="shared" si="4"/>
        <v>0.24540934823631877</v>
      </c>
      <c r="E136" s="243">
        <f>'Open Int.'!B140/'Open Int.'!K140</f>
        <v>1</v>
      </c>
      <c r="F136" s="228">
        <f>'Open Int.'!E140/'Open Int.'!K140</f>
        <v>0</v>
      </c>
      <c r="G136" s="244">
        <f>'Open Int.'!H140/'Open Int.'!K140</f>
        <v>0</v>
      </c>
      <c r="H136" s="247">
        <v>1377800</v>
      </c>
      <c r="I136" s="231">
        <v>275500</v>
      </c>
      <c r="J136" s="354">
        <v>275500</v>
      </c>
      <c r="K136" s="117" t="str">
        <f t="shared" si="5"/>
        <v>Gross Exposure is less then 30%</v>
      </c>
      <c r="M136"/>
      <c r="N136"/>
      <c r="P136" s="96"/>
    </row>
    <row r="137" spans="1:16" s="7" customFormat="1" ht="15">
      <c r="A137" s="201" t="s">
        <v>229</v>
      </c>
      <c r="B137" s="235">
        <f>'Open Int.'!K141</f>
        <v>1529200</v>
      </c>
      <c r="C137" s="237">
        <f>'Open Int.'!R141</f>
        <v>184.964386</v>
      </c>
      <c r="D137" s="161">
        <f t="shared" si="4"/>
        <v>0.08786760514693173</v>
      </c>
      <c r="E137" s="243">
        <f>'Open Int.'!B141/'Open Int.'!K141</f>
        <v>0.9988229139419305</v>
      </c>
      <c r="F137" s="228">
        <f>'Open Int.'!E141/'Open Int.'!K141</f>
        <v>0.0011770860580695788</v>
      </c>
      <c r="G137" s="244">
        <f>'Open Int.'!H141/'Open Int.'!K141</f>
        <v>0</v>
      </c>
      <c r="H137" s="247">
        <v>17403456</v>
      </c>
      <c r="I137" s="231">
        <v>2299200</v>
      </c>
      <c r="J137" s="354">
        <v>1149600</v>
      </c>
      <c r="K137" s="117" t="str">
        <f t="shared" si="5"/>
        <v>Gross Exposure is less then 30%</v>
      </c>
      <c r="M137"/>
      <c r="N137"/>
      <c r="P137" s="96"/>
    </row>
    <row r="138" spans="1:16" s="7" customFormat="1" ht="15">
      <c r="A138" s="201" t="s">
        <v>91</v>
      </c>
      <c r="B138" s="235">
        <f>'Open Int.'!K142</f>
        <v>5616400</v>
      </c>
      <c r="C138" s="237">
        <f>'Open Int.'!R142</f>
        <v>42.82505</v>
      </c>
      <c r="D138" s="161">
        <f t="shared" si="4"/>
        <v>0.16046857142857143</v>
      </c>
      <c r="E138" s="243">
        <f>'Open Int.'!B142/'Open Int.'!K142</f>
        <v>0.8694181326116374</v>
      </c>
      <c r="F138" s="228">
        <f>'Open Int.'!E142/'Open Int.'!K142</f>
        <v>0.11569688768606225</v>
      </c>
      <c r="G138" s="244">
        <f>'Open Int.'!H142/'Open Int.'!K142</f>
        <v>0.014884979702300407</v>
      </c>
      <c r="H138" s="247">
        <v>35000000</v>
      </c>
      <c r="I138" s="231">
        <v>6999600</v>
      </c>
      <c r="J138" s="354">
        <v>6688000</v>
      </c>
      <c r="K138" s="117" t="str">
        <f t="shared" si="5"/>
        <v>Gross Exposure is less then 30%</v>
      </c>
      <c r="M138"/>
      <c r="N138"/>
      <c r="P138" s="96"/>
    </row>
    <row r="139" spans="1:16" s="7" customFormat="1" ht="15">
      <c r="A139" s="201" t="s">
        <v>152</v>
      </c>
      <c r="B139" s="235">
        <f>'Open Int.'!K143</f>
        <v>1576800</v>
      </c>
      <c r="C139" s="237">
        <f>'Open Int.'!R143</f>
        <v>36.313704</v>
      </c>
      <c r="D139" s="161">
        <f t="shared" si="4"/>
        <v>0.05358321980711468</v>
      </c>
      <c r="E139" s="243">
        <f>'Open Int.'!B143/'Open Int.'!K143</f>
        <v>0.886986301369863</v>
      </c>
      <c r="F139" s="228">
        <f>'Open Int.'!E143/'Open Int.'!K143</f>
        <v>0.09674657534246575</v>
      </c>
      <c r="G139" s="244">
        <f>'Open Int.'!H143/'Open Int.'!K143</f>
        <v>0.016267123287671232</v>
      </c>
      <c r="H139" s="247">
        <v>29427123</v>
      </c>
      <c r="I139" s="231">
        <v>5884650</v>
      </c>
      <c r="J139" s="354">
        <v>2941650</v>
      </c>
      <c r="K139" s="117" t="str">
        <f t="shared" si="5"/>
        <v>Gross Exposure is less then 30%</v>
      </c>
      <c r="M139"/>
      <c r="N139"/>
      <c r="P139" s="96"/>
    </row>
    <row r="140" spans="1:16" s="7" customFormat="1" ht="15">
      <c r="A140" s="201" t="s">
        <v>208</v>
      </c>
      <c r="B140" s="235">
        <f>'Open Int.'!K144</f>
        <v>4759424</v>
      </c>
      <c r="C140" s="237">
        <f>'Open Int.'!R144</f>
        <v>345.10583424000004</v>
      </c>
      <c r="D140" s="161">
        <f t="shared" si="4"/>
        <v>0.10733210764476152</v>
      </c>
      <c r="E140" s="243">
        <f>'Open Int.'!B144/'Open Int.'!K144</f>
        <v>0.9677112188365651</v>
      </c>
      <c r="F140" s="228">
        <f>'Open Int.'!E144/'Open Int.'!K144</f>
        <v>0.027181440443213297</v>
      </c>
      <c r="G140" s="244">
        <f>'Open Int.'!H144/'Open Int.'!K144</f>
        <v>0.0051073407202216065</v>
      </c>
      <c r="H140" s="247">
        <v>44342966</v>
      </c>
      <c r="I140" s="231">
        <v>3331020</v>
      </c>
      <c r="J140" s="354">
        <v>1665304</v>
      </c>
      <c r="K140" s="117" t="str">
        <f t="shared" si="5"/>
        <v>Gross Exposure is less then 30%</v>
      </c>
      <c r="M140"/>
      <c r="N140"/>
      <c r="P140" s="96"/>
    </row>
    <row r="141" spans="1:16" s="7" customFormat="1" ht="15">
      <c r="A141" s="201" t="s">
        <v>230</v>
      </c>
      <c r="B141" s="235">
        <f>'Open Int.'!K145</f>
        <v>1130000</v>
      </c>
      <c r="C141" s="237">
        <f>'Open Int.'!R145</f>
        <v>67.009</v>
      </c>
      <c r="D141" s="161">
        <f t="shared" si="4"/>
        <v>0.042278605835659844</v>
      </c>
      <c r="E141" s="243">
        <f>'Open Int.'!B145/'Open Int.'!K145</f>
        <v>0.991858407079646</v>
      </c>
      <c r="F141" s="228">
        <f>'Open Int.'!E145/'Open Int.'!K145</f>
        <v>0.008141592920353982</v>
      </c>
      <c r="G141" s="244">
        <f>'Open Int.'!H145/'Open Int.'!K145</f>
        <v>0</v>
      </c>
      <c r="H141" s="247">
        <v>26727466</v>
      </c>
      <c r="I141" s="231">
        <v>5344800</v>
      </c>
      <c r="J141" s="354">
        <v>2672000</v>
      </c>
      <c r="K141" s="117" t="str">
        <f t="shared" si="5"/>
        <v>Gross Exposure is less then 30%</v>
      </c>
      <c r="M141"/>
      <c r="N141"/>
      <c r="P141" s="96"/>
    </row>
    <row r="142" spans="1:16" s="7" customFormat="1" ht="15">
      <c r="A142" s="201" t="s">
        <v>185</v>
      </c>
      <c r="B142" s="235">
        <f>'Open Int.'!K146</f>
        <v>12475350</v>
      </c>
      <c r="C142" s="237">
        <f>'Open Int.'!R146</f>
        <v>690.32349225</v>
      </c>
      <c r="D142" s="161">
        <f t="shared" si="4"/>
        <v>0.1540863783879309</v>
      </c>
      <c r="E142" s="243">
        <f>'Open Int.'!B146/'Open Int.'!K146</f>
        <v>0.782599285791581</v>
      </c>
      <c r="F142" s="228">
        <f>'Open Int.'!E146/'Open Int.'!K146</f>
        <v>0.17103127367168056</v>
      </c>
      <c r="G142" s="244">
        <f>'Open Int.'!H146/'Open Int.'!K146</f>
        <v>0.04636944053673845</v>
      </c>
      <c r="H142" s="247">
        <v>80963354</v>
      </c>
      <c r="I142" s="231">
        <v>6220800</v>
      </c>
      <c r="J142" s="354">
        <v>3110400</v>
      </c>
      <c r="K142" s="117" t="str">
        <f t="shared" si="5"/>
        <v>Gross Exposure is less then 30%</v>
      </c>
      <c r="M142"/>
      <c r="N142"/>
      <c r="P142" s="96"/>
    </row>
    <row r="143" spans="1:16" s="7" customFormat="1" ht="15">
      <c r="A143" s="201" t="s">
        <v>206</v>
      </c>
      <c r="B143" s="235">
        <f>'Open Int.'!K147</f>
        <v>1383800</v>
      </c>
      <c r="C143" s="237">
        <f>'Open Int.'!R147</f>
        <v>105.390208</v>
      </c>
      <c r="D143" s="161">
        <f t="shared" si="4"/>
        <v>0.17358473809063563</v>
      </c>
      <c r="E143" s="243">
        <f>'Open Int.'!B147/'Open Int.'!K147</f>
        <v>0.9968203497615262</v>
      </c>
      <c r="F143" s="228">
        <f>'Open Int.'!E147/'Open Int.'!K147</f>
        <v>0.003179650238473768</v>
      </c>
      <c r="G143" s="244">
        <f>'Open Int.'!H147/'Open Int.'!K147</f>
        <v>0</v>
      </c>
      <c r="H143" s="247">
        <v>7971899</v>
      </c>
      <c r="I143" s="231">
        <v>1594175</v>
      </c>
      <c r="J143" s="354">
        <v>796950</v>
      </c>
      <c r="K143" s="117" t="str">
        <f t="shared" si="5"/>
        <v>Gross Exposure is less then 30%</v>
      </c>
      <c r="M143"/>
      <c r="N143"/>
      <c r="P143" s="96"/>
    </row>
    <row r="144" spans="1:16" s="7" customFormat="1" ht="15">
      <c r="A144" s="201" t="s">
        <v>118</v>
      </c>
      <c r="B144" s="235">
        <f>'Open Int.'!K148</f>
        <v>3272500</v>
      </c>
      <c r="C144" s="237">
        <f>'Open Int.'!R148</f>
        <v>414.4784875</v>
      </c>
      <c r="D144" s="161">
        <f t="shared" si="4"/>
        <v>0.10220217980306913</v>
      </c>
      <c r="E144" s="243">
        <f>'Open Int.'!B148/'Open Int.'!K148</f>
        <v>0.939877769289534</v>
      </c>
      <c r="F144" s="228">
        <f>'Open Int.'!E148/'Open Int.'!K148</f>
        <v>0.046753246753246755</v>
      </c>
      <c r="G144" s="244">
        <f>'Open Int.'!H148/'Open Int.'!K148</f>
        <v>0.013368983957219251</v>
      </c>
      <c r="H144" s="247">
        <v>32019865</v>
      </c>
      <c r="I144" s="231">
        <v>2454750</v>
      </c>
      <c r="J144" s="354">
        <v>1227250</v>
      </c>
      <c r="K144" s="117" t="str">
        <f t="shared" si="5"/>
        <v>Gross Exposure is less then 30%</v>
      </c>
      <c r="M144"/>
      <c r="N144"/>
      <c r="P144" s="96"/>
    </row>
    <row r="145" spans="1:16" s="7" customFormat="1" ht="15">
      <c r="A145" s="201" t="s">
        <v>231</v>
      </c>
      <c r="B145" s="235">
        <f>'Open Int.'!K149</f>
        <v>1038240</v>
      </c>
      <c r="C145" s="237">
        <f>'Open Int.'!R149</f>
        <v>100.8234864</v>
      </c>
      <c r="D145" s="161">
        <f t="shared" si="4"/>
        <v>0.24911181455201312</v>
      </c>
      <c r="E145" s="243">
        <f>'Open Int.'!B149/'Open Int.'!K149</f>
        <v>0.9984126984126984</v>
      </c>
      <c r="F145" s="228">
        <f>'Open Int.'!E149/'Open Int.'!K149</f>
        <v>0.0015873015873015873</v>
      </c>
      <c r="G145" s="244">
        <f>'Open Int.'!H149/'Open Int.'!K149</f>
        <v>0</v>
      </c>
      <c r="H145" s="247">
        <v>4167767</v>
      </c>
      <c r="I145" s="231">
        <v>833508</v>
      </c>
      <c r="J145" s="354">
        <v>581154</v>
      </c>
      <c r="K145" s="117" t="str">
        <f t="shared" si="5"/>
        <v>Gross Exposure is less then 30%</v>
      </c>
      <c r="M145"/>
      <c r="N145"/>
      <c r="P145" s="96"/>
    </row>
    <row r="146" spans="1:16" s="7" customFormat="1" ht="15">
      <c r="A146" s="201" t="s">
        <v>300</v>
      </c>
      <c r="B146" s="235">
        <f>'Open Int.'!K150</f>
        <v>2995300</v>
      </c>
      <c r="C146" s="237">
        <f>'Open Int.'!R150</f>
        <v>14.916594</v>
      </c>
      <c r="D146" s="161">
        <f t="shared" si="4"/>
        <v>0.19012483253869747</v>
      </c>
      <c r="E146" s="243">
        <f>'Open Int.'!B150/'Open Int.'!K150</f>
        <v>0.974293059125964</v>
      </c>
      <c r="F146" s="228">
        <f>'Open Int.'!E150/'Open Int.'!K150</f>
        <v>0.02570694087403599</v>
      </c>
      <c r="G146" s="244">
        <f>'Open Int.'!H150/'Open Int.'!K150</f>
        <v>0</v>
      </c>
      <c r="H146" s="231">
        <v>15754386</v>
      </c>
      <c r="I146" s="231">
        <v>3149300</v>
      </c>
      <c r="J146" s="231">
        <v>3149300</v>
      </c>
      <c r="K146" s="117" t="str">
        <f t="shared" si="5"/>
        <v>Gross Exposure is less then 30%</v>
      </c>
      <c r="M146"/>
      <c r="N146"/>
      <c r="P146" s="96"/>
    </row>
    <row r="147" spans="1:16" s="7" customFormat="1" ht="15">
      <c r="A147" s="201" t="s">
        <v>301</v>
      </c>
      <c r="B147" s="235">
        <f>'Open Int.'!K151</f>
        <v>100936550</v>
      </c>
      <c r="C147" s="237">
        <f>'Open Int.'!R151</f>
        <v>289.6878985</v>
      </c>
      <c r="D147" s="161">
        <f t="shared" si="4"/>
        <v>0.961873459630028</v>
      </c>
      <c r="E147" s="243">
        <f>'Open Int.'!B151/'Open Int.'!K151</f>
        <v>0.7364116368154053</v>
      </c>
      <c r="F147" s="228">
        <f>'Open Int.'!E151/'Open Int.'!K151</f>
        <v>0.21596438554715808</v>
      </c>
      <c r="G147" s="244">
        <f>'Open Int.'!H151/'Open Int.'!K151</f>
        <v>0.04762397763743659</v>
      </c>
      <c r="H147" s="231">
        <v>104937452</v>
      </c>
      <c r="I147" s="231">
        <v>20983600</v>
      </c>
      <c r="J147" s="231">
        <v>20983600</v>
      </c>
      <c r="K147" s="117" t="str">
        <f t="shared" si="5"/>
        <v>Gross exposure has crossed 80%,Margin double</v>
      </c>
      <c r="M147"/>
      <c r="N147"/>
      <c r="P147" s="96"/>
    </row>
    <row r="148" spans="1:16" s="7" customFormat="1" ht="15">
      <c r="A148" s="201" t="s">
        <v>173</v>
      </c>
      <c r="B148" s="235">
        <f>'Open Int.'!K152</f>
        <v>8413400</v>
      </c>
      <c r="C148" s="237">
        <f>'Open Int.'!R152</f>
        <v>51.868611</v>
      </c>
      <c r="D148" s="161">
        <f t="shared" si="4"/>
        <v>0.41023543605446483</v>
      </c>
      <c r="E148" s="243">
        <f>'Open Int.'!B152/'Open Int.'!K152</f>
        <v>0.9200561009817672</v>
      </c>
      <c r="F148" s="228">
        <f>'Open Int.'!E152/'Open Int.'!K152</f>
        <v>0.07503506311360449</v>
      </c>
      <c r="G148" s="244">
        <f>'Open Int.'!H152/'Open Int.'!K152</f>
        <v>0.004908835904628331</v>
      </c>
      <c r="H148" s="231">
        <v>20508711</v>
      </c>
      <c r="I148" s="231">
        <v>4100500</v>
      </c>
      <c r="J148" s="231">
        <v>4100500</v>
      </c>
      <c r="K148" s="117" t="str">
        <f t="shared" si="5"/>
        <v>Gross exposure is building up andcrpsses 40% mark</v>
      </c>
      <c r="M148"/>
      <c r="N148"/>
      <c r="P148" s="96"/>
    </row>
    <row r="149" spans="1:16" s="7" customFormat="1" ht="15">
      <c r="A149" s="201" t="s">
        <v>302</v>
      </c>
      <c r="B149" s="235">
        <f>'Open Int.'!K153</f>
        <v>709800</v>
      </c>
      <c r="C149" s="237">
        <f>'Open Int.'!R153</f>
        <v>58.047444</v>
      </c>
      <c r="D149" s="161">
        <f t="shared" si="4"/>
        <v>0.06020149435070297</v>
      </c>
      <c r="E149" s="243">
        <f>'Open Int.'!B153/'Open Int.'!K153</f>
        <v>1</v>
      </c>
      <c r="F149" s="228">
        <f>'Open Int.'!E153/'Open Int.'!K153</f>
        <v>0</v>
      </c>
      <c r="G149" s="244">
        <f>'Open Int.'!H153/'Open Int.'!K153</f>
        <v>0</v>
      </c>
      <c r="H149" s="231">
        <v>11790405</v>
      </c>
      <c r="I149" s="231">
        <v>2358000</v>
      </c>
      <c r="J149" s="231">
        <v>1179000</v>
      </c>
      <c r="K149" s="117" t="str">
        <f t="shared" si="5"/>
        <v>Gross Exposure is less then 30%</v>
      </c>
      <c r="M149"/>
      <c r="N149"/>
      <c r="P149" s="96"/>
    </row>
    <row r="150" spans="1:16" s="7" customFormat="1" ht="15">
      <c r="A150" s="201" t="s">
        <v>82</v>
      </c>
      <c r="B150" s="235">
        <f>'Open Int.'!K154</f>
        <v>9338700</v>
      </c>
      <c r="C150" s="237">
        <f>'Open Int.'!R154</f>
        <v>100.2509445</v>
      </c>
      <c r="D150" s="161">
        <f t="shared" si="4"/>
        <v>0.2074179796453325</v>
      </c>
      <c r="E150" s="243">
        <f>'Open Int.'!B154/'Open Int.'!K154</f>
        <v>0.9903305599280414</v>
      </c>
      <c r="F150" s="228">
        <f>'Open Int.'!E154/'Open Int.'!K154</f>
        <v>0.009219698673262874</v>
      </c>
      <c r="G150" s="244">
        <f>'Open Int.'!H154/'Open Int.'!K154</f>
        <v>0.00044974139869574995</v>
      </c>
      <c r="H150" s="247">
        <v>45023580</v>
      </c>
      <c r="I150" s="231">
        <v>9000600</v>
      </c>
      <c r="J150" s="354">
        <v>4498200</v>
      </c>
      <c r="K150" s="117" t="str">
        <f t="shared" si="5"/>
        <v>Gross Exposure is less then 30%</v>
      </c>
      <c r="M150"/>
      <c r="N150"/>
      <c r="P150" s="96"/>
    </row>
    <row r="151" spans="1:16" s="7" customFormat="1" ht="15">
      <c r="A151" s="201" t="s">
        <v>153</v>
      </c>
      <c r="B151" s="235">
        <f>'Open Int.'!K155</f>
        <v>2232000</v>
      </c>
      <c r="C151" s="237">
        <f>'Open Int.'!R155</f>
        <v>113.09544</v>
      </c>
      <c r="D151" s="161">
        <f t="shared" si="4"/>
        <v>0.0765952189758478</v>
      </c>
      <c r="E151" s="243">
        <f>'Open Int.'!B155/'Open Int.'!K155</f>
        <v>0.9961693548387097</v>
      </c>
      <c r="F151" s="228">
        <f>'Open Int.'!E155/'Open Int.'!K155</f>
        <v>0.0036290322580645163</v>
      </c>
      <c r="G151" s="244">
        <f>'Open Int.'!H155/'Open Int.'!K155</f>
        <v>0.00020161290322580645</v>
      </c>
      <c r="H151" s="247">
        <v>29140200</v>
      </c>
      <c r="I151" s="231">
        <v>5827500</v>
      </c>
      <c r="J151" s="354">
        <v>2913300</v>
      </c>
      <c r="K151" s="117" t="str">
        <f t="shared" si="5"/>
        <v>Gross Exposure is less then 30%</v>
      </c>
      <c r="M151"/>
      <c r="N151"/>
      <c r="P151" s="96"/>
    </row>
    <row r="152" spans="1:16" s="7" customFormat="1" ht="15">
      <c r="A152" s="201" t="s">
        <v>154</v>
      </c>
      <c r="B152" s="235">
        <f>'Open Int.'!K156</f>
        <v>6727500</v>
      </c>
      <c r="C152" s="237">
        <f>'Open Int.'!R156</f>
        <v>31.955625</v>
      </c>
      <c r="D152" s="161">
        <f t="shared" si="4"/>
        <v>0.1681875</v>
      </c>
      <c r="E152" s="243">
        <f>'Open Int.'!B156/'Open Int.'!K156</f>
        <v>0.9558974358974359</v>
      </c>
      <c r="F152" s="228">
        <f>'Open Int.'!E156/'Open Int.'!K156</f>
        <v>0.043076923076923075</v>
      </c>
      <c r="G152" s="244">
        <f>'Open Int.'!H156/'Open Int.'!K156</f>
        <v>0.0010256410256410256</v>
      </c>
      <c r="H152" s="247">
        <v>40000000</v>
      </c>
      <c r="I152" s="231">
        <v>7997100</v>
      </c>
      <c r="J152" s="354">
        <v>7997100</v>
      </c>
      <c r="K152" s="117" t="str">
        <f t="shared" si="5"/>
        <v>Gross Exposure is less then 30%</v>
      </c>
      <c r="M152"/>
      <c r="N152"/>
      <c r="P152" s="96"/>
    </row>
    <row r="153" spans="1:16" s="7" customFormat="1" ht="15">
      <c r="A153" s="201" t="s">
        <v>303</v>
      </c>
      <c r="B153" s="235">
        <f>'Open Int.'!K157</f>
        <v>6170400</v>
      </c>
      <c r="C153" s="237">
        <f>'Open Int.'!R157</f>
        <v>57.662388</v>
      </c>
      <c r="D153" s="161">
        <f t="shared" si="4"/>
        <v>0.12842090488536398</v>
      </c>
      <c r="E153" s="243">
        <f>'Open Int.'!B157/'Open Int.'!K157</f>
        <v>0.9772462077012836</v>
      </c>
      <c r="F153" s="228">
        <f>'Open Int.'!E157/'Open Int.'!K157</f>
        <v>0.022753792298716453</v>
      </c>
      <c r="G153" s="244">
        <f>'Open Int.'!H157/'Open Int.'!K157</f>
        <v>0</v>
      </c>
      <c r="H153" s="247">
        <v>48048252</v>
      </c>
      <c r="I153" s="231">
        <v>9608400</v>
      </c>
      <c r="J153" s="231">
        <v>4804200</v>
      </c>
      <c r="K153" s="117" t="str">
        <f t="shared" si="5"/>
        <v>Gross Exposure is less then 30%</v>
      </c>
      <c r="M153"/>
      <c r="N153"/>
      <c r="P153" s="96"/>
    </row>
    <row r="154" spans="1:16" s="7" customFormat="1" ht="15">
      <c r="A154" s="201" t="s">
        <v>155</v>
      </c>
      <c r="B154" s="235">
        <f>'Open Int.'!K158</f>
        <v>1282050</v>
      </c>
      <c r="C154" s="237">
        <f>'Open Int.'!R158</f>
        <v>57.57045525</v>
      </c>
      <c r="D154" s="161">
        <f t="shared" si="4"/>
        <v>0.12681618522908222</v>
      </c>
      <c r="E154" s="243">
        <f>'Open Int.'!B158/'Open Int.'!K158</f>
        <v>0.9922194922194922</v>
      </c>
      <c r="F154" s="228">
        <f>'Open Int.'!E158/'Open Int.'!K158</f>
        <v>0.007780507780507781</v>
      </c>
      <c r="G154" s="244">
        <f>'Open Int.'!H158/'Open Int.'!K158</f>
        <v>0</v>
      </c>
      <c r="H154" s="247">
        <v>10109514</v>
      </c>
      <c r="I154" s="231">
        <v>2021775</v>
      </c>
      <c r="J154" s="354">
        <v>1176000</v>
      </c>
      <c r="K154" s="117" t="str">
        <f t="shared" si="5"/>
        <v>Gross Exposure is less then 30%</v>
      </c>
      <c r="M154"/>
      <c r="N154"/>
      <c r="P154" s="96"/>
    </row>
    <row r="155" spans="1:16" s="7" customFormat="1" ht="15">
      <c r="A155" s="201" t="s">
        <v>38</v>
      </c>
      <c r="B155" s="235">
        <f>'Open Int.'!K159</f>
        <v>4750800</v>
      </c>
      <c r="C155" s="237">
        <f>'Open Int.'!R159</f>
        <v>260.035038</v>
      </c>
      <c r="D155" s="161">
        <f t="shared" si="4"/>
        <v>0.09444289031981447</v>
      </c>
      <c r="E155" s="243">
        <f>'Open Int.'!B159/'Open Int.'!K159</f>
        <v>0.988128315231119</v>
      </c>
      <c r="F155" s="228">
        <f>'Open Int.'!E159/'Open Int.'!K159</f>
        <v>0.00959838343015913</v>
      </c>
      <c r="G155" s="244">
        <f>'Open Int.'!H159/'Open Int.'!K159</f>
        <v>0.0022733013387218996</v>
      </c>
      <c r="H155" s="247">
        <v>50303416</v>
      </c>
      <c r="I155" s="231">
        <v>4951200</v>
      </c>
      <c r="J155" s="354">
        <v>2475600</v>
      </c>
      <c r="K155" s="117" t="str">
        <f t="shared" si="5"/>
        <v>Gross Exposure is less then 30%</v>
      </c>
      <c r="M155"/>
      <c r="N155"/>
      <c r="P155" s="96"/>
    </row>
    <row r="156" spans="1:16" s="7" customFormat="1" ht="15">
      <c r="A156" s="201" t="s">
        <v>156</v>
      </c>
      <c r="B156" s="235">
        <f>'Open Int.'!K160</f>
        <v>534000</v>
      </c>
      <c r="C156" s="237">
        <f>'Open Int.'!R160</f>
        <v>21.96075</v>
      </c>
      <c r="D156" s="161">
        <f t="shared" si="4"/>
        <v>0.09523945410314397</v>
      </c>
      <c r="E156" s="243">
        <f>'Open Int.'!B160/'Open Int.'!K160</f>
        <v>0.9955056179775281</v>
      </c>
      <c r="F156" s="228">
        <f>'Open Int.'!E160/'Open Int.'!K160</f>
        <v>0.0044943820224719105</v>
      </c>
      <c r="G156" s="244">
        <f>'Open Int.'!H160/'Open Int.'!K160</f>
        <v>0</v>
      </c>
      <c r="H156" s="247">
        <v>5606920</v>
      </c>
      <c r="I156" s="231">
        <v>1120800</v>
      </c>
      <c r="J156" s="354">
        <v>1120800</v>
      </c>
      <c r="K156" s="117" t="str">
        <f t="shared" si="5"/>
        <v>Gross Exposure is less then 30%</v>
      </c>
      <c r="M156"/>
      <c r="N156"/>
      <c r="P156" s="96"/>
    </row>
    <row r="157" spans="1:16" s="7" customFormat="1" ht="15">
      <c r="A157" s="201" t="s">
        <v>395</v>
      </c>
      <c r="B157" s="235">
        <f>'Open Int.'!K161</f>
        <v>1918700</v>
      </c>
      <c r="C157" s="237">
        <f>'Open Int.'!R161</f>
        <v>55.0187225</v>
      </c>
      <c r="D157" s="161">
        <f t="shared" si="4"/>
        <v>0.04083262460946767</v>
      </c>
      <c r="E157" s="243">
        <f>'Open Int.'!B161/'Open Int.'!K161</f>
        <v>0.9985406785844583</v>
      </c>
      <c r="F157" s="228">
        <f>'Open Int.'!E161/'Open Int.'!K161</f>
        <v>0.00036483035388544326</v>
      </c>
      <c r="G157" s="244">
        <f>'Open Int.'!H161/'Open Int.'!K161</f>
        <v>0.0010944910616563297</v>
      </c>
      <c r="H157" s="247">
        <v>46989387</v>
      </c>
      <c r="I157" s="231">
        <v>9397500</v>
      </c>
      <c r="J157" s="354">
        <v>4698400</v>
      </c>
      <c r="K157" s="117" t="str">
        <f t="shared" si="5"/>
        <v>Gross Exposure is less then 30%</v>
      </c>
      <c r="M157"/>
      <c r="N157"/>
      <c r="P157" s="96"/>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51"/>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G253" sqref="G253"/>
    </sheetView>
  </sheetViews>
  <sheetFormatPr defaultColWidth="9.140625" defaultRowHeight="12.75"/>
  <cols>
    <col min="1" max="1" width="12.140625" style="31" customWidth="1"/>
    <col min="2" max="2" width="8.8515625" style="3" customWidth="1"/>
    <col min="3" max="3" width="10.00390625" style="3" customWidth="1"/>
    <col min="4" max="4" width="8.7109375" style="114" customWidth="1"/>
    <col min="5" max="5" width="11.57421875" style="3" customWidth="1"/>
    <col min="6" max="7" width="9.421875" style="3" customWidth="1"/>
    <col min="8" max="8" width="12.421875" style="119" hidden="1" customWidth="1"/>
    <col min="9" max="9" width="10.57421875" style="6" hidden="1" customWidth="1"/>
    <col min="10" max="10" width="12.00390625" style="116" customWidth="1"/>
    <col min="11" max="11" width="9.140625" style="3" hidden="1" customWidth="1"/>
    <col min="12" max="12" width="9.7109375" style="3" hidden="1" customWidth="1"/>
    <col min="13" max="13" width="9.140625" style="3" customWidth="1"/>
    <col min="14" max="15" width="9.140625" style="4" customWidth="1"/>
    <col min="16" max="16" width="11.57421875" style="4" bestFit="1" customWidth="1"/>
    <col min="17" max="16384" width="9.140625" style="4" customWidth="1"/>
  </cols>
  <sheetData>
    <row r="1" spans="1:13" s="68" customFormat="1" ht="19.5" customHeight="1" thickBot="1">
      <c r="A1" s="393" t="s">
        <v>236</v>
      </c>
      <c r="B1" s="394"/>
      <c r="C1" s="394"/>
      <c r="D1" s="394"/>
      <c r="E1" s="394"/>
      <c r="F1" s="394"/>
      <c r="G1" s="394"/>
      <c r="H1" s="394"/>
      <c r="I1" s="394"/>
      <c r="J1" s="424"/>
      <c r="K1" s="34"/>
      <c r="L1" s="35"/>
      <c r="M1" s="36"/>
    </row>
    <row r="2" spans="1:13" s="38" customFormat="1" ht="31.5" customHeight="1" thickBot="1">
      <c r="A2" s="428" t="s">
        <v>27</v>
      </c>
      <c r="B2" s="430" t="s">
        <v>15</v>
      </c>
      <c r="C2" s="432" t="s">
        <v>31</v>
      </c>
      <c r="D2" s="434" t="s">
        <v>72</v>
      </c>
      <c r="E2" s="435"/>
      <c r="F2" s="436"/>
      <c r="G2" s="437" t="s">
        <v>94</v>
      </c>
      <c r="H2" s="437"/>
      <c r="I2" s="437"/>
      <c r="J2" s="427"/>
      <c r="K2" s="425" t="s">
        <v>32</v>
      </c>
      <c r="L2" s="426"/>
      <c r="M2" s="427"/>
    </row>
    <row r="3" spans="1:13" s="38" customFormat="1" ht="27.75" thickBot="1">
      <c r="A3" s="429"/>
      <c r="B3" s="431"/>
      <c r="C3" s="433"/>
      <c r="D3" s="129" t="s">
        <v>73</v>
      </c>
      <c r="E3" s="99" t="s">
        <v>33</v>
      </c>
      <c r="F3" s="130" t="s">
        <v>16</v>
      </c>
      <c r="G3" s="37" t="s">
        <v>33</v>
      </c>
      <c r="H3" s="118" t="s">
        <v>92</v>
      </c>
      <c r="I3" s="39" t="s">
        <v>93</v>
      </c>
      <c r="J3" s="115" t="s">
        <v>16</v>
      </c>
      <c r="K3" s="157" t="s">
        <v>17</v>
      </c>
      <c r="L3" s="104" t="s">
        <v>18</v>
      </c>
      <c r="M3" s="105" t="s">
        <v>19</v>
      </c>
    </row>
    <row r="4" spans="1:14" s="8" customFormat="1" ht="15">
      <c r="A4" s="101" t="s">
        <v>182</v>
      </c>
      <c r="B4" s="178">
        <v>50</v>
      </c>
      <c r="C4" s="330">
        <f>Volume!J4</f>
        <v>5537</v>
      </c>
      <c r="D4" s="319">
        <v>519.64</v>
      </c>
      <c r="E4" s="209">
        <f>D4*B4</f>
        <v>25982</v>
      </c>
      <c r="F4" s="210">
        <f>D4/C4*100</f>
        <v>9.384865450605021</v>
      </c>
      <c r="G4" s="276">
        <f>(B4*C4)*H4%+E4</f>
        <v>34287.5</v>
      </c>
      <c r="H4" s="274">
        <v>3</v>
      </c>
      <c r="I4" s="212">
        <f>G4/B4</f>
        <v>685.75</v>
      </c>
      <c r="J4" s="213">
        <f>I4/C4</f>
        <v>0.1238486545060502</v>
      </c>
      <c r="K4" s="215">
        <f>M4/16</f>
        <v>2.1006168125</v>
      </c>
      <c r="L4" s="216">
        <f>K4*SQRT(30)</f>
        <v>11.505552128808501</v>
      </c>
      <c r="M4" s="217">
        <v>33.609869</v>
      </c>
      <c r="N4" s="89"/>
    </row>
    <row r="5" spans="1:14" s="8" customFormat="1" ht="15">
      <c r="A5" s="193" t="s">
        <v>74</v>
      </c>
      <c r="B5" s="179">
        <v>50</v>
      </c>
      <c r="C5" s="284">
        <f>Volume!J5</f>
        <v>5297.65</v>
      </c>
      <c r="D5" s="318">
        <v>413.22</v>
      </c>
      <c r="E5" s="206">
        <f aca="true" t="shared" si="0" ref="E5:E66">D5*B5</f>
        <v>20661</v>
      </c>
      <c r="F5" s="211">
        <f aca="true" t="shared" si="1" ref="F5:F66">D5/C5*100</f>
        <v>7.80006229177088</v>
      </c>
      <c r="G5" s="277">
        <f aca="true" t="shared" si="2" ref="G5:G66">(B5*C5)*H5%+E5</f>
        <v>28607.475</v>
      </c>
      <c r="H5" s="275">
        <v>3</v>
      </c>
      <c r="I5" s="207">
        <f aca="true" t="shared" si="3" ref="I5:I66">G5/B5</f>
        <v>572.1495</v>
      </c>
      <c r="J5" s="214">
        <f aca="true" t="shared" si="4" ref="J5:J66">I5/C5</f>
        <v>0.1080006229177088</v>
      </c>
      <c r="K5" s="218">
        <f aca="true" t="shared" si="5" ref="K5:K66">M5/16</f>
        <v>1.7012060625</v>
      </c>
      <c r="L5" s="208">
        <f aca="true" t="shared" si="6" ref="L5:L68">K5*SQRT(30)</f>
        <v>9.317889353957936</v>
      </c>
      <c r="M5" s="219">
        <v>27.219297</v>
      </c>
      <c r="N5" s="89"/>
    </row>
    <row r="6" spans="1:14" s="8" customFormat="1" ht="15">
      <c r="A6" s="193" t="s">
        <v>9</v>
      </c>
      <c r="B6" s="179">
        <v>50</v>
      </c>
      <c r="C6" s="284">
        <f>Volume!J6</f>
        <v>4077</v>
      </c>
      <c r="D6" s="318">
        <v>298.64</v>
      </c>
      <c r="E6" s="206">
        <f t="shared" si="0"/>
        <v>14932</v>
      </c>
      <c r="F6" s="211">
        <f t="shared" si="1"/>
        <v>7.324993868040225</v>
      </c>
      <c r="G6" s="277">
        <f t="shared" si="2"/>
        <v>21047.5</v>
      </c>
      <c r="H6" s="275">
        <v>3</v>
      </c>
      <c r="I6" s="207">
        <f t="shared" si="3"/>
        <v>420.95</v>
      </c>
      <c r="J6" s="214">
        <f t="shared" si="4"/>
        <v>0.10324993868040225</v>
      </c>
      <c r="K6" s="218">
        <f t="shared" si="5"/>
        <v>1.4623196875</v>
      </c>
      <c r="L6" s="208">
        <f t="shared" si="6"/>
        <v>8.009454791276553</v>
      </c>
      <c r="M6" s="219">
        <v>23.397115</v>
      </c>
      <c r="N6" s="89"/>
    </row>
    <row r="7" spans="1:13" s="7" customFormat="1" ht="15">
      <c r="A7" s="193" t="s">
        <v>279</v>
      </c>
      <c r="B7" s="179">
        <v>200</v>
      </c>
      <c r="C7" s="284">
        <f>Volume!J7</f>
        <v>2442.6</v>
      </c>
      <c r="D7" s="318">
        <v>308.46</v>
      </c>
      <c r="E7" s="206">
        <f t="shared" si="0"/>
        <v>61691.99999999999</v>
      </c>
      <c r="F7" s="211">
        <f t="shared" si="1"/>
        <v>12.628346843527389</v>
      </c>
      <c r="G7" s="277">
        <f t="shared" si="2"/>
        <v>86118</v>
      </c>
      <c r="H7" s="275">
        <v>5</v>
      </c>
      <c r="I7" s="207">
        <f t="shared" si="3"/>
        <v>430.59</v>
      </c>
      <c r="J7" s="214">
        <f t="shared" si="4"/>
        <v>0.17628346843527387</v>
      </c>
      <c r="K7" s="218">
        <f t="shared" si="5"/>
        <v>5.406509625</v>
      </c>
      <c r="L7" s="208">
        <f t="shared" si="6"/>
        <v>29.612672789812965</v>
      </c>
      <c r="M7" s="219">
        <v>86.504154</v>
      </c>
    </row>
    <row r="8" spans="1:13" s="8" customFormat="1" ht="15">
      <c r="A8" s="193" t="s">
        <v>134</v>
      </c>
      <c r="B8" s="179">
        <v>100</v>
      </c>
      <c r="C8" s="284">
        <f>Volume!J8</f>
        <v>4202.9</v>
      </c>
      <c r="D8" s="318">
        <v>452.78</v>
      </c>
      <c r="E8" s="206">
        <f t="shared" si="0"/>
        <v>45278</v>
      </c>
      <c r="F8" s="211">
        <f t="shared" si="1"/>
        <v>10.773037664469772</v>
      </c>
      <c r="G8" s="277">
        <f t="shared" si="2"/>
        <v>66292.5</v>
      </c>
      <c r="H8" s="275">
        <v>5</v>
      </c>
      <c r="I8" s="207">
        <f t="shared" si="3"/>
        <v>662.925</v>
      </c>
      <c r="J8" s="214">
        <f t="shared" si="4"/>
        <v>0.15773037664469772</v>
      </c>
      <c r="K8" s="218">
        <f t="shared" si="5"/>
        <v>2.754658625</v>
      </c>
      <c r="L8" s="208">
        <f t="shared" si="6"/>
        <v>15.087886671386642</v>
      </c>
      <c r="M8" s="219">
        <v>44.074538</v>
      </c>
    </row>
    <row r="9" spans="1:13" s="7" customFormat="1" ht="15">
      <c r="A9" s="193" t="s">
        <v>0</v>
      </c>
      <c r="B9" s="179">
        <v>375</v>
      </c>
      <c r="C9" s="284">
        <f>Volume!J9</f>
        <v>886.05</v>
      </c>
      <c r="D9" s="318">
        <v>96.03</v>
      </c>
      <c r="E9" s="206">
        <f t="shared" si="0"/>
        <v>36011.25</v>
      </c>
      <c r="F9" s="211">
        <f t="shared" si="1"/>
        <v>10.837988826815643</v>
      </c>
      <c r="G9" s="277">
        <f t="shared" si="2"/>
        <v>52624.6875</v>
      </c>
      <c r="H9" s="275">
        <v>5</v>
      </c>
      <c r="I9" s="207">
        <f t="shared" si="3"/>
        <v>140.3325</v>
      </c>
      <c r="J9" s="214">
        <f t="shared" si="4"/>
        <v>0.15837988826815644</v>
      </c>
      <c r="K9" s="218">
        <f t="shared" si="5"/>
        <v>2.6665694375</v>
      </c>
      <c r="L9" s="208">
        <f t="shared" si="6"/>
        <v>14.605402320726123</v>
      </c>
      <c r="M9" s="219">
        <v>42.665111</v>
      </c>
    </row>
    <row r="10" spans="1:13" s="7" customFormat="1" ht="15">
      <c r="A10" s="193" t="s">
        <v>135</v>
      </c>
      <c r="B10" s="179">
        <v>2450</v>
      </c>
      <c r="C10" s="284">
        <f>Volume!J10</f>
        <v>77.1</v>
      </c>
      <c r="D10" s="188">
        <v>8.4</v>
      </c>
      <c r="E10" s="206">
        <f t="shared" si="0"/>
        <v>20580</v>
      </c>
      <c r="F10" s="211">
        <f t="shared" si="1"/>
        <v>10.894941634241247</v>
      </c>
      <c r="G10" s="277">
        <f t="shared" si="2"/>
        <v>30024.75</v>
      </c>
      <c r="H10" s="275">
        <v>5</v>
      </c>
      <c r="I10" s="207">
        <f t="shared" si="3"/>
        <v>12.255</v>
      </c>
      <c r="J10" s="214">
        <f t="shared" si="4"/>
        <v>0.15894941634241247</v>
      </c>
      <c r="K10" s="218">
        <f t="shared" si="5"/>
        <v>1.6139039375</v>
      </c>
      <c r="L10" s="208">
        <f t="shared" si="6"/>
        <v>8.839715922151578</v>
      </c>
      <c r="M10" s="203">
        <v>25.822463</v>
      </c>
    </row>
    <row r="11" spans="1:13" s="8" customFormat="1" ht="15">
      <c r="A11" s="193" t="s">
        <v>174</v>
      </c>
      <c r="B11" s="179">
        <v>3350</v>
      </c>
      <c r="C11" s="284">
        <f>Volume!J11</f>
        <v>64.7</v>
      </c>
      <c r="D11" s="318">
        <v>9.2</v>
      </c>
      <c r="E11" s="206">
        <f t="shared" si="0"/>
        <v>30819.999999999996</v>
      </c>
      <c r="F11" s="211">
        <f t="shared" si="1"/>
        <v>14.219474497681606</v>
      </c>
      <c r="G11" s="277">
        <f t="shared" si="2"/>
        <v>41657.25</v>
      </c>
      <c r="H11" s="275">
        <v>5</v>
      </c>
      <c r="I11" s="207">
        <f t="shared" si="3"/>
        <v>12.435</v>
      </c>
      <c r="J11" s="214">
        <f t="shared" si="4"/>
        <v>0.19219474497681607</v>
      </c>
      <c r="K11" s="218">
        <f t="shared" si="5"/>
        <v>2.2741505</v>
      </c>
      <c r="L11" s="208">
        <f t="shared" si="6"/>
        <v>12.456035280116524</v>
      </c>
      <c r="M11" s="219">
        <v>36.386408</v>
      </c>
    </row>
    <row r="12" spans="1:13" s="8" customFormat="1" ht="15">
      <c r="A12" s="193" t="s">
        <v>280</v>
      </c>
      <c r="B12" s="179">
        <v>600</v>
      </c>
      <c r="C12" s="284">
        <f>Volume!J12</f>
        <v>387</v>
      </c>
      <c r="D12" s="318">
        <v>41.7</v>
      </c>
      <c r="E12" s="206">
        <f t="shared" si="0"/>
        <v>25020</v>
      </c>
      <c r="F12" s="211">
        <f t="shared" si="1"/>
        <v>10.775193798449614</v>
      </c>
      <c r="G12" s="277">
        <f t="shared" si="2"/>
        <v>36630</v>
      </c>
      <c r="H12" s="275">
        <v>5</v>
      </c>
      <c r="I12" s="207">
        <f t="shared" si="3"/>
        <v>61.05</v>
      </c>
      <c r="J12" s="214">
        <f t="shared" si="4"/>
        <v>0.1577519379844961</v>
      </c>
      <c r="K12" s="218">
        <f t="shared" si="5"/>
        <v>2.3385470625</v>
      </c>
      <c r="L12" s="208">
        <f t="shared" si="6"/>
        <v>12.808749779186936</v>
      </c>
      <c r="M12" s="219">
        <v>37.416753</v>
      </c>
    </row>
    <row r="13" spans="1:13" s="7" customFormat="1" ht="15">
      <c r="A13" s="193" t="s">
        <v>75</v>
      </c>
      <c r="B13" s="179">
        <v>2300</v>
      </c>
      <c r="C13" s="284">
        <f>Volume!J13</f>
        <v>80.75</v>
      </c>
      <c r="D13" s="318">
        <v>8.8</v>
      </c>
      <c r="E13" s="206">
        <f t="shared" si="0"/>
        <v>20240</v>
      </c>
      <c r="F13" s="211">
        <f t="shared" si="1"/>
        <v>10.897832817337463</v>
      </c>
      <c r="G13" s="277">
        <f t="shared" si="2"/>
        <v>29526.25</v>
      </c>
      <c r="H13" s="275">
        <v>5</v>
      </c>
      <c r="I13" s="207">
        <f t="shared" si="3"/>
        <v>12.8375</v>
      </c>
      <c r="J13" s="214">
        <f t="shared" si="4"/>
        <v>0.15897832817337462</v>
      </c>
      <c r="K13" s="218">
        <f t="shared" si="5"/>
        <v>2.9656429375</v>
      </c>
      <c r="L13" s="208">
        <f t="shared" si="6"/>
        <v>16.243495343746336</v>
      </c>
      <c r="M13" s="219">
        <v>47.450287</v>
      </c>
    </row>
    <row r="14" spans="1:13" s="7" customFormat="1" ht="15">
      <c r="A14" s="193" t="s">
        <v>88</v>
      </c>
      <c r="B14" s="179">
        <v>4300</v>
      </c>
      <c r="C14" s="284">
        <f>Volume!J14</f>
        <v>45.15</v>
      </c>
      <c r="D14" s="318">
        <v>5.46</v>
      </c>
      <c r="E14" s="206">
        <f t="shared" si="0"/>
        <v>23478</v>
      </c>
      <c r="F14" s="211">
        <f t="shared" si="1"/>
        <v>12.093023255813954</v>
      </c>
      <c r="G14" s="277">
        <f t="shared" si="2"/>
        <v>33185.25</v>
      </c>
      <c r="H14" s="275">
        <v>5</v>
      </c>
      <c r="I14" s="207">
        <f t="shared" si="3"/>
        <v>7.7175</v>
      </c>
      <c r="J14" s="214">
        <f t="shared" si="4"/>
        <v>0.17093023255813955</v>
      </c>
      <c r="K14" s="218">
        <f t="shared" si="5"/>
        <v>2.6470684375</v>
      </c>
      <c r="L14" s="208">
        <f t="shared" si="6"/>
        <v>14.498590944787042</v>
      </c>
      <c r="M14" s="203">
        <v>42.353095</v>
      </c>
    </row>
    <row r="15" spans="1:13" s="8" customFormat="1" ht="15">
      <c r="A15" s="193" t="s">
        <v>136</v>
      </c>
      <c r="B15" s="179">
        <v>4775</v>
      </c>
      <c r="C15" s="284">
        <f>Volume!J15</f>
        <v>38.15</v>
      </c>
      <c r="D15" s="318">
        <v>4.35</v>
      </c>
      <c r="E15" s="206">
        <f t="shared" si="0"/>
        <v>20771.25</v>
      </c>
      <c r="F15" s="211">
        <f t="shared" si="1"/>
        <v>11.402359108781127</v>
      </c>
      <c r="G15" s="277">
        <f t="shared" si="2"/>
        <v>29879.5625</v>
      </c>
      <c r="H15" s="275">
        <v>5</v>
      </c>
      <c r="I15" s="207">
        <f t="shared" si="3"/>
        <v>6.2575</v>
      </c>
      <c r="J15" s="214">
        <f t="shared" si="4"/>
        <v>0.16402359108781128</v>
      </c>
      <c r="K15" s="218">
        <f t="shared" si="5"/>
        <v>2.7903561875</v>
      </c>
      <c r="L15" s="208">
        <f t="shared" si="6"/>
        <v>15.28341027367865</v>
      </c>
      <c r="M15" s="219">
        <v>44.645699</v>
      </c>
    </row>
    <row r="16" spans="1:13" s="8" customFormat="1" ht="15">
      <c r="A16" s="193" t="s">
        <v>157</v>
      </c>
      <c r="B16" s="179">
        <v>350</v>
      </c>
      <c r="C16" s="284">
        <f>Volume!J16</f>
        <v>683.65</v>
      </c>
      <c r="D16" s="318">
        <v>73.37</v>
      </c>
      <c r="E16" s="206">
        <f t="shared" si="0"/>
        <v>25679.5</v>
      </c>
      <c r="F16" s="211">
        <f t="shared" si="1"/>
        <v>10.732099758648433</v>
      </c>
      <c r="G16" s="277">
        <f t="shared" si="2"/>
        <v>37643.375</v>
      </c>
      <c r="H16" s="275">
        <v>5</v>
      </c>
      <c r="I16" s="207">
        <f t="shared" si="3"/>
        <v>107.5525</v>
      </c>
      <c r="J16" s="214">
        <f t="shared" si="4"/>
        <v>0.15732099758648432</v>
      </c>
      <c r="K16" s="218">
        <f t="shared" si="5"/>
        <v>2.38428275</v>
      </c>
      <c r="L16" s="208">
        <f t="shared" si="6"/>
        <v>13.059254456454507</v>
      </c>
      <c r="M16" s="219">
        <v>38.148524</v>
      </c>
    </row>
    <row r="17" spans="1:13" s="8" customFormat="1" ht="15">
      <c r="A17" s="193" t="s">
        <v>193</v>
      </c>
      <c r="B17" s="179">
        <v>100</v>
      </c>
      <c r="C17" s="284">
        <f>Volume!J17</f>
        <v>2534.2</v>
      </c>
      <c r="D17" s="318">
        <v>276.69</v>
      </c>
      <c r="E17" s="206">
        <f t="shared" si="0"/>
        <v>27669</v>
      </c>
      <c r="F17" s="211">
        <f t="shared" si="1"/>
        <v>10.918238497356167</v>
      </c>
      <c r="G17" s="277">
        <f t="shared" si="2"/>
        <v>40644.104</v>
      </c>
      <c r="H17" s="275">
        <v>5.12</v>
      </c>
      <c r="I17" s="207">
        <f t="shared" si="3"/>
        <v>406.44104</v>
      </c>
      <c r="J17" s="214">
        <f t="shared" si="4"/>
        <v>0.1603823849735617</v>
      </c>
      <c r="K17" s="218">
        <f t="shared" si="5"/>
        <v>2.262520625</v>
      </c>
      <c r="L17" s="208">
        <f t="shared" si="6"/>
        <v>12.39233583133187</v>
      </c>
      <c r="M17" s="219">
        <v>36.20033</v>
      </c>
    </row>
    <row r="18" spans="1:13" s="8" customFormat="1" ht="15">
      <c r="A18" s="193" t="s">
        <v>281</v>
      </c>
      <c r="B18" s="179">
        <v>1900</v>
      </c>
      <c r="C18" s="284">
        <f>Volume!J18</f>
        <v>158.75</v>
      </c>
      <c r="D18" s="318">
        <v>24.86</v>
      </c>
      <c r="E18" s="206">
        <f t="shared" si="0"/>
        <v>47234</v>
      </c>
      <c r="F18" s="211">
        <f t="shared" si="1"/>
        <v>15.659842519685037</v>
      </c>
      <c r="G18" s="277">
        <f t="shared" si="2"/>
        <v>62315.25</v>
      </c>
      <c r="H18" s="275">
        <v>5</v>
      </c>
      <c r="I18" s="207">
        <f t="shared" si="3"/>
        <v>32.7975</v>
      </c>
      <c r="J18" s="214">
        <f t="shared" si="4"/>
        <v>0.2065984251968504</v>
      </c>
      <c r="K18" s="218">
        <f t="shared" si="5"/>
        <v>3.857308375</v>
      </c>
      <c r="L18" s="208">
        <f t="shared" si="6"/>
        <v>21.127348082410965</v>
      </c>
      <c r="M18" s="219">
        <v>61.716934</v>
      </c>
    </row>
    <row r="19" spans="1:13" s="8" customFormat="1" ht="15">
      <c r="A19" s="193" t="s">
        <v>282</v>
      </c>
      <c r="B19" s="179">
        <v>4800</v>
      </c>
      <c r="C19" s="284">
        <f>Volume!J19</f>
        <v>63.1</v>
      </c>
      <c r="D19" s="318">
        <v>8.59</v>
      </c>
      <c r="E19" s="206">
        <f t="shared" si="0"/>
        <v>41232</v>
      </c>
      <c r="F19" s="211">
        <f t="shared" si="1"/>
        <v>13.613312202852615</v>
      </c>
      <c r="G19" s="277">
        <f t="shared" si="2"/>
        <v>56376</v>
      </c>
      <c r="H19" s="275">
        <v>5</v>
      </c>
      <c r="I19" s="207">
        <f t="shared" si="3"/>
        <v>11.745</v>
      </c>
      <c r="J19" s="214">
        <f t="shared" si="4"/>
        <v>0.18613312202852614</v>
      </c>
      <c r="K19" s="218">
        <f t="shared" si="5"/>
        <v>2.7959531875</v>
      </c>
      <c r="L19" s="208">
        <f t="shared" si="6"/>
        <v>15.314066305222212</v>
      </c>
      <c r="M19" s="219">
        <v>44.735251</v>
      </c>
    </row>
    <row r="20" spans="1:13" s="8" customFormat="1" ht="15">
      <c r="A20" s="193" t="s">
        <v>76</v>
      </c>
      <c r="B20" s="179">
        <v>1400</v>
      </c>
      <c r="C20" s="284">
        <f>Volume!J20</f>
        <v>237.35</v>
      </c>
      <c r="D20" s="318">
        <v>34.46</v>
      </c>
      <c r="E20" s="206">
        <f t="shared" si="0"/>
        <v>48244</v>
      </c>
      <c r="F20" s="211">
        <f t="shared" si="1"/>
        <v>14.518643353697072</v>
      </c>
      <c r="G20" s="277">
        <f t="shared" si="2"/>
        <v>64858.5</v>
      </c>
      <c r="H20" s="275">
        <v>5</v>
      </c>
      <c r="I20" s="207">
        <f t="shared" si="3"/>
        <v>46.3275</v>
      </c>
      <c r="J20" s="214">
        <f t="shared" si="4"/>
        <v>0.19518643353697074</v>
      </c>
      <c r="K20" s="218">
        <f t="shared" si="5"/>
        <v>3.4516355</v>
      </c>
      <c r="L20" s="208">
        <f t="shared" si="6"/>
        <v>18.90538623635623</v>
      </c>
      <c r="M20" s="219">
        <v>55.226168</v>
      </c>
    </row>
    <row r="21" spans="1:13" s="8" customFormat="1" ht="15">
      <c r="A21" s="193" t="s">
        <v>77</v>
      </c>
      <c r="B21" s="179">
        <v>1900</v>
      </c>
      <c r="C21" s="284">
        <f>Volume!J21</f>
        <v>188.6</v>
      </c>
      <c r="D21" s="318">
        <v>32.12</v>
      </c>
      <c r="E21" s="206">
        <f t="shared" si="0"/>
        <v>61027.99999999999</v>
      </c>
      <c r="F21" s="211">
        <f t="shared" si="1"/>
        <v>17.030752916224813</v>
      </c>
      <c r="G21" s="277">
        <f t="shared" si="2"/>
        <v>78945</v>
      </c>
      <c r="H21" s="275">
        <v>5</v>
      </c>
      <c r="I21" s="207">
        <f t="shared" si="3"/>
        <v>41.55</v>
      </c>
      <c r="J21" s="214">
        <f t="shared" si="4"/>
        <v>0.22030752916224813</v>
      </c>
      <c r="K21" s="218">
        <f t="shared" si="5"/>
        <v>4.030830625</v>
      </c>
      <c r="L21" s="208">
        <f t="shared" si="6"/>
        <v>22.07776858795147</v>
      </c>
      <c r="M21" s="219">
        <v>64.49329</v>
      </c>
    </row>
    <row r="22" spans="1:13" s="7" customFormat="1" ht="15">
      <c r="A22" s="193" t="s">
        <v>283</v>
      </c>
      <c r="B22" s="179">
        <v>1050</v>
      </c>
      <c r="C22" s="284">
        <f>Volume!J22</f>
        <v>160.5</v>
      </c>
      <c r="D22" s="318">
        <v>22.14</v>
      </c>
      <c r="E22" s="206">
        <f t="shared" si="0"/>
        <v>23247</v>
      </c>
      <c r="F22" s="211">
        <f t="shared" si="1"/>
        <v>13.794392523364488</v>
      </c>
      <c r="G22" s="277">
        <f t="shared" si="2"/>
        <v>31673.25</v>
      </c>
      <c r="H22" s="275">
        <v>5</v>
      </c>
      <c r="I22" s="207">
        <f t="shared" si="3"/>
        <v>30.165</v>
      </c>
      <c r="J22" s="214">
        <f t="shared" si="4"/>
        <v>0.18794392523364487</v>
      </c>
      <c r="K22" s="218">
        <f t="shared" si="5"/>
        <v>2.9283209375</v>
      </c>
      <c r="L22" s="208">
        <f t="shared" si="6"/>
        <v>16.039074330834257</v>
      </c>
      <c r="M22" s="203">
        <v>46.853135</v>
      </c>
    </row>
    <row r="23" spans="1:13" s="7" customFormat="1" ht="15">
      <c r="A23" s="193" t="s">
        <v>34</v>
      </c>
      <c r="B23" s="179">
        <v>275</v>
      </c>
      <c r="C23" s="284">
        <f>Volume!J23</f>
        <v>1674.95</v>
      </c>
      <c r="D23" s="318">
        <v>216.59</v>
      </c>
      <c r="E23" s="206">
        <f t="shared" si="0"/>
        <v>59562.25</v>
      </c>
      <c r="F23" s="211">
        <f t="shared" si="1"/>
        <v>12.931132272605153</v>
      </c>
      <c r="G23" s="277">
        <f t="shared" si="2"/>
        <v>82592.8125</v>
      </c>
      <c r="H23" s="275">
        <v>5</v>
      </c>
      <c r="I23" s="207">
        <f t="shared" si="3"/>
        <v>300.3375</v>
      </c>
      <c r="J23" s="214">
        <f t="shared" si="4"/>
        <v>0.1793113227260515</v>
      </c>
      <c r="K23" s="218">
        <f t="shared" si="5"/>
        <v>2.98494325</v>
      </c>
      <c r="L23" s="208">
        <f t="shared" si="6"/>
        <v>16.349207508977827</v>
      </c>
      <c r="M23" s="203">
        <v>47.759092</v>
      </c>
    </row>
    <row r="24" spans="1:13" s="8" customFormat="1" ht="15">
      <c r="A24" s="193" t="s">
        <v>284</v>
      </c>
      <c r="B24" s="179">
        <v>250</v>
      </c>
      <c r="C24" s="284">
        <f>Volume!J24</f>
        <v>965.55</v>
      </c>
      <c r="D24" s="318">
        <v>106.16</v>
      </c>
      <c r="E24" s="206">
        <f t="shared" si="0"/>
        <v>26540</v>
      </c>
      <c r="F24" s="211">
        <f t="shared" si="1"/>
        <v>10.994769820309669</v>
      </c>
      <c r="G24" s="277">
        <f t="shared" si="2"/>
        <v>38609.375</v>
      </c>
      <c r="H24" s="275">
        <v>5</v>
      </c>
      <c r="I24" s="207">
        <f t="shared" si="3"/>
        <v>154.4375</v>
      </c>
      <c r="J24" s="214">
        <f t="shared" si="4"/>
        <v>0.15994769820309668</v>
      </c>
      <c r="K24" s="218">
        <f t="shared" si="5"/>
        <v>3.0054939375</v>
      </c>
      <c r="L24" s="208">
        <f t="shared" si="6"/>
        <v>16.461768260137717</v>
      </c>
      <c r="M24" s="219">
        <v>48.087903</v>
      </c>
    </row>
    <row r="25" spans="1:13" s="8" customFormat="1" ht="15">
      <c r="A25" s="193" t="s">
        <v>137</v>
      </c>
      <c r="B25" s="179">
        <v>1000</v>
      </c>
      <c r="C25" s="284">
        <f>Volume!J25</f>
        <v>337.5</v>
      </c>
      <c r="D25" s="318">
        <v>36.53</v>
      </c>
      <c r="E25" s="206">
        <f t="shared" si="0"/>
        <v>36530</v>
      </c>
      <c r="F25" s="211">
        <f t="shared" si="1"/>
        <v>10.823703703703703</v>
      </c>
      <c r="G25" s="277">
        <f t="shared" si="2"/>
        <v>53405</v>
      </c>
      <c r="H25" s="275">
        <v>5</v>
      </c>
      <c r="I25" s="207">
        <f t="shared" si="3"/>
        <v>53.405</v>
      </c>
      <c r="J25" s="214">
        <f t="shared" si="4"/>
        <v>0.15823703703703704</v>
      </c>
      <c r="K25" s="218">
        <f t="shared" si="5"/>
        <v>2.5117254375</v>
      </c>
      <c r="L25" s="208">
        <f t="shared" si="6"/>
        <v>13.757286803782822</v>
      </c>
      <c r="M25" s="219">
        <v>40.187607</v>
      </c>
    </row>
    <row r="26" spans="1:13" s="8" customFormat="1" ht="15">
      <c r="A26" s="193" t="s">
        <v>232</v>
      </c>
      <c r="B26" s="179">
        <v>500</v>
      </c>
      <c r="C26" s="284">
        <f>Volume!J26</f>
        <v>815.15</v>
      </c>
      <c r="D26" s="318">
        <v>96.61</v>
      </c>
      <c r="E26" s="206">
        <f t="shared" si="0"/>
        <v>48305</v>
      </c>
      <c r="F26" s="211">
        <f t="shared" si="1"/>
        <v>11.851806415997055</v>
      </c>
      <c r="G26" s="277">
        <f t="shared" si="2"/>
        <v>68683.75</v>
      </c>
      <c r="H26" s="275">
        <v>5</v>
      </c>
      <c r="I26" s="207">
        <f t="shared" si="3"/>
        <v>137.3675</v>
      </c>
      <c r="J26" s="214">
        <f t="shared" si="4"/>
        <v>0.16851806415997056</v>
      </c>
      <c r="K26" s="218">
        <f t="shared" si="5"/>
        <v>1.9979265625</v>
      </c>
      <c r="L26" s="208">
        <f t="shared" si="6"/>
        <v>10.943094465200051</v>
      </c>
      <c r="M26" s="219">
        <v>31.966825</v>
      </c>
    </row>
    <row r="27" spans="1:13" s="8" customFormat="1" ht="15">
      <c r="A27" s="193" t="s">
        <v>1</v>
      </c>
      <c r="B27" s="179">
        <v>150</v>
      </c>
      <c r="C27" s="284">
        <f>Volume!J27</f>
        <v>2472.1</v>
      </c>
      <c r="D27" s="318">
        <v>268.49</v>
      </c>
      <c r="E27" s="206">
        <f t="shared" si="0"/>
        <v>40273.5</v>
      </c>
      <c r="F27" s="211">
        <f t="shared" si="1"/>
        <v>10.86080660167469</v>
      </c>
      <c r="G27" s="277">
        <f t="shared" si="2"/>
        <v>58814.25</v>
      </c>
      <c r="H27" s="275">
        <v>5</v>
      </c>
      <c r="I27" s="207">
        <f t="shared" si="3"/>
        <v>392.095</v>
      </c>
      <c r="J27" s="214">
        <f t="shared" si="4"/>
        <v>0.1586080660167469</v>
      </c>
      <c r="K27" s="218">
        <f t="shared" si="5"/>
        <v>1.931505625</v>
      </c>
      <c r="L27" s="208">
        <f t="shared" si="6"/>
        <v>10.579292007606144</v>
      </c>
      <c r="M27" s="219">
        <v>30.90409</v>
      </c>
    </row>
    <row r="28" spans="1:13" s="8" customFormat="1" ht="15">
      <c r="A28" s="193" t="s">
        <v>158</v>
      </c>
      <c r="B28" s="179">
        <v>1900</v>
      </c>
      <c r="C28" s="284">
        <f>Volume!J28</f>
        <v>115.55</v>
      </c>
      <c r="D28" s="318">
        <v>12.65</v>
      </c>
      <c r="E28" s="206">
        <f t="shared" si="0"/>
        <v>24035</v>
      </c>
      <c r="F28" s="211">
        <f t="shared" si="1"/>
        <v>10.94764171354392</v>
      </c>
      <c r="G28" s="277">
        <f t="shared" si="2"/>
        <v>35122.0225</v>
      </c>
      <c r="H28" s="275">
        <v>5.05</v>
      </c>
      <c r="I28" s="207">
        <f t="shared" si="3"/>
        <v>18.485274999999998</v>
      </c>
      <c r="J28" s="214">
        <f t="shared" si="4"/>
        <v>0.1599764171354392</v>
      </c>
      <c r="K28" s="218">
        <f t="shared" si="5"/>
        <v>2.1079460625</v>
      </c>
      <c r="L28" s="208">
        <f t="shared" si="6"/>
        <v>11.545696084354446</v>
      </c>
      <c r="M28" s="219">
        <v>33.727137</v>
      </c>
    </row>
    <row r="29" spans="1:13" s="8" customFormat="1" ht="15">
      <c r="A29" s="193" t="s">
        <v>285</v>
      </c>
      <c r="B29" s="179">
        <v>300</v>
      </c>
      <c r="C29" s="284">
        <f>Volume!J29</f>
        <v>546.6</v>
      </c>
      <c r="D29" s="318">
        <v>79.73</v>
      </c>
      <c r="E29" s="206">
        <f t="shared" si="0"/>
        <v>23919</v>
      </c>
      <c r="F29" s="211">
        <f t="shared" si="1"/>
        <v>14.586534943285766</v>
      </c>
      <c r="G29" s="277">
        <f t="shared" si="2"/>
        <v>32118</v>
      </c>
      <c r="H29" s="275">
        <v>5</v>
      </c>
      <c r="I29" s="207">
        <f t="shared" si="3"/>
        <v>107.06</v>
      </c>
      <c r="J29" s="214">
        <f t="shared" si="4"/>
        <v>0.19586534943285766</v>
      </c>
      <c r="K29" s="218">
        <f t="shared" si="5"/>
        <v>3.85269975</v>
      </c>
      <c r="L29" s="208">
        <f t="shared" si="6"/>
        <v>21.102105603695144</v>
      </c>
      <c r="M29" s="219">
        <v>61.643196</v>
      </c>
    </row>
    <row r="30" spans="1:13" s="8" customFormat="1" ht="15">
      <c r="A30" s="193" t="s">
        <v>159</v>
      </c>
      <c r="B30" s="179">
        <v>4500</v>
      </c>
      <c r="C30" s="284">
        <f>Volume!J30</f>
        <v>49.25</v>
      </c>
      <c r="D30" s="318">
        <v>5.36</v>
      </c>
      <c r="E30" s="206">
        <f t="shared" si="0"/>
        <v>24120</v>
      </c>
      <c r="F30" s="211">
        <f t="shared" si="1"/>
        <v>10.883248730964468</v>
      </c>
      <c r="G30" s="277">
        <f t="shared" si="2"/>
        <v>35201.25</v>
      </c>
      <c r="H30" s="275">
        <v>5</v>
      </c>
      <c r="I30" s="207">
        <f t="shared" si="3"/>
        <v>7.8225</v>
      </c>
      <c r="J30" s="214">
        <f t="shared" si="4"/>
        <v>0.15883248730964467</v>
      </c>
      <c r="K30" s="218">
        <f t="shared" si="5"/>
        <v>2.803160125</v>
      </c>
      <c r="L30" s="208">
        <f t="shared" si="6"/>
        <v>15.35354032761501</v>
      </c>
      <c r="M30" s="219">
        <v>44.850562</v>
      </c>
    </row>
    <row r="31" spans="1:13" s="8" customFormat="1" ht="15">
      <c r="A31" s="193" t="s">
        <v>2</v>
      </c>
      <c r="B31" s="179">
        <v>1100</v>
      </c>
      <c r="C31" s="284">
        <f>Volume!J31</f>
        <v>342.95</v>
      </c>
      <c r="D31" s="318">
        <v>45.9</v>
      </c>
      <c r="E31" s="206">
        <f t="shared" si="0"/>
        <v>50490</v>
      </c>
      <c r="F31" s="211">
        <f t="shared" si="1"/>
        <v>13.383875200466541</v>
      </c>
      <c r="G31" s="277">
        <f t="shared" si="2"/>
        <v>69352.25</v>
      </c>
      <c r="H31" s="275">
        <v>5</v>
      </c>
      <c r="I31" s="207">
        <f t="shared" si="3"/>
        <v>63.0475</v>
      </c>
      <c r="J31" s="214">
        <f t="shared" si="4"/>
        <v>0.1838387520046654</v>
      </c>
      <c r="K31" s="218">
        <f t="shared" si="5"/>
        <v>2.023759375</v>
      </c>
      <c r="L31" s="208">
        <f t="shared" si="6"/>
        <v>11.084586606500565</v>
      </c>
      <c r="M31" s="219">
        <v>32.38015</v>
      </c>
    </row>
    <row r="32" spans="1:13" s="8" customFormat="1" ht="15">
      <c r="A32" s="193" t="s">
        <v>391</v>
      </c>
      <c r="B32" s="179">
        <v>2500</v>
      </c>
      <c r="C32" s="284">
        <f>Volume!J32</f>
        <v>130.2</v>
      </c>
      <c r="D32" s="318">
        <v>14.07</v>
      </c>
      <c r="E32" s="206">
        <f t="shared" si="0"/>
        <v>35175</v>
      </c>
      <c r="F32" s="211">
        <f t="shared" si="1"/>
        <v>10.806451612903228</v>
      </c>
      <c r="G32" s="277">
        <f t="shared" si="2"/>
        <v>51450</v>
      </c>
      <c r="H32" s="275">
        <v>5</v>
      </c>
      <c r="I32" s="207">
        <f t="shared" si="3"/>
        <v>20.58</v>
      </c>
      <c r="J32" s="214">
        <f t="shared" si="4"/>
        <v>0.15806451612903225</v>
      </c>
      <c r="K32" s="218">
        <f t="shared" si="5"/>
        <v>1.8096494375</v>
      </c>
      <c r="L32" s="208">
        <f t="shared" si="6"/>
        <v>9.911858180952853</v>
      </c>
      <c r="M32" s="219">
        <v>28.954391</v>
      </c>
    </row>
    <row r="33" spans="1:13" s="8" customFormat="1" ht="15">
      <c r="A33" s="193" t="s">
        <v>78</v>
      </c>
      <c r="B33" s="179">
        <v>1600</v>
      </c>
      <c r="C33" s="284">
        <f>Volume!J33</f>
        <v>216.5</v>
      </c>
      <c r="D33" s="318">
        <v>33.95</v>
      </c>
      <c r="E33" s="206">
        <f t="shared" si="0"/>
        <v>54320.00000000001</v>
      </c>
      <c r="F33" s="211">
        <f t="shared" si="1"/>
        <v>15.681293302540416</v>
      </c>
      <c r="G33" s="277">
        <f t="shared" si="2"/>
        <v>71640</v>
      </c>
      <c r="H33" s="275">
        <v>5</v>
      </c>
      <c r="I33" s="207">
        <f t="shared" si="3"/>
        <v>44.775</v>
      </c>
      <c r="J33" s="214">
        <f t="shared" si="4"/>
        <v>0.20681293302540416</v>
      </c>
      <c r="K33" s="218">
        <f t="shared" si="5"/>
        <v>3.51753775</v>
      </c>
      <c r="L33" s="208">
        <f t="shared" si="6"/>
        <v>19.266347725509675</v>
      </c>
      <c r="M33" s="219">
        <v>56.280604</v>
      </c>
    </row>
    <row r="34" spans="1:13" s="8" customFormat="1" ht="15">
      <c r="A34" s="193" t="s">
        <v>138</v>
      </c>
      <c r="B34" s="179">
        <v>425</v>
      </c>
      <c r="C34" s="284">
        <f>Volume!J34</f>
        <v>566</v>
      </c>
      <c r="D34" s="318">
        <v>96.06</v>
      </c>
      <c r="E34" s="206">
        <f t="shared" si="0"/>
        <v>40825.5</v>
      </c>
      <c r="F34" s="211">
        <f t="shared" si="1"/>
        <v>16.971731448763254</v>
      </c>
      <c r="G34" s="277">
        <f t="shared" si="2"/>
        <v>52853</v>
      </c>
      <c r="H34" s="275">
        <v>5</v>
      </c>
      <c r="I34" s="207">
        <f t="shared" si="3"/>
        <v>124.36</v>
      </c>
      <c r="J34" s="214">
        <f t="shared" si="4"/>
        <v>0.21971731448763251</v>
      </c>
      <c r="K34" s="218">
        <f t="shared" si="5"/>
        <v>3.678509</v>
      </c>
      <c r="L34" s="208">
        <f t="shared" si="6"/>
        <v>20.14802357285771</v>
      </c>
      <c r="M34" s="219">
        <v>58.856144</v>
      </c>
    </row>
    <row r="35" spans="1:13" s="8" customFormat="1" ht="15">
      <c r="A35" s="193" t="s">
        <v>160</v>
      </c>
      <c r="B35" s="179">
        <v>550</v>
      </c>
      <c r="C35" s="284">
        <f>Volume!J35</f>
        <v>361.4</v>
      </c>
      <c r="D35" s="318">
        <v>51.35</v>
      </c>
      <c r="E35" s="206">
        <f t="shared" si="0"/>
        <v>28242.5</v>
      </c>
      <c r="F35" s="211">
        <f t="shared" si="1"/>
        <v>14.20863309352518</v>
      </c>
      <c r="G35" s="277">
        <f t="shared" si="2"/>
        <v>38181</v>
      </c>
      <c r="H35" s="275">
        <v>5</v>
      </c>
      <c r="I35" s="207">
        <f t="shared" si="3"/>
        <v>69.42</v>
      </c>
      <c r="J35" s="214">
        <f t="shared" si="4"/>
        <v>0.19208633093525182</v>
      </c>
      <c r="K35" s="218">
        <f t="shared" si="5"/>
        <v>2.7257803125</v>
      </c>
      <c r="L35" s="208">
        <f t="shared" si="6"/>
        <v>14.92971363959731</v>
      </c>
      <c r="M35" s="219">
        <v>43.612485</v>
      </c>
    </row>
    <row r="36" spans="1:13" s="8" customFormat="1" ht="15">
      <c r="A36" s="193" t="s">
        <v>161</v>
      </c>
      <c r="B36" s="179">
        <v>6900</v>
      </c>
      <c r="C36" s="284">
        <f>Volume!J36</f>
        <v>34.3</v>
      </c>
      <c r="D36" s="318">
        <v>4.15</v>
      </c>
      <c r="E36" s="206">
        <f t="shared" si="0"/>
        <v>28635.000000000004</v>
      </c>
      <c r="F36" s="211">
        <f t="shared" si="1"/>
        <v>12.099125364431488</v>
      </c>
      <c r="G36" s="277">
        <f t="shared" si="2"/>
        <v>40468.5</v>
      </c>
      <c r="H36" s="275">
        <v>5</v>
      </c>
      <c r="I36" s="207">
        <f t="shared" si="3"/>
        <v>5.865</v>
      </c>
      <c r="J36" s="214">
        <f t="shared" si="4"/>
        <v>0.1709912536443149</v>
      </c>
      <c r="K36" s="218">
        <f t="shared" si="5"/>
        <v>2.302460875</v>
      </c>
      <c r="L36" s="208">
        <f t="shared" si="6"/>
        <v>12.611097590105826</v>
      </c>
      <c r="M36" s="219">
        <v>36.839374</v>
      </c>
    </row>
    <row r="37" spans="1:13" s="8" customFormat="1" ht="15">
      <c r="A37" s="193" t="s">
        <v>392</v>
      </c>
      <c r="B37" s="179">
        <v>1800</v>
      </c>
      <c r="C37" s="284">
        <f>Volume!J37</f>
        <v>221</v>
      </c>
      <c r="D37" s="318">
        <v>24.49</v>
      </c>
      <c r="E37" s="206">
        <f t="shared" si="0"/>
        <v>44082</v>
      </c>
      <c r="F37" s="211">
        <f t="shared" si="1"/>
        <v>11.081447963800905</v>
      </c>
      <c r="G37" s="277">
        <f t="shared" si="2"/>
        <v>63972</v>
      </c>
      <c r="H37" s="275">
        <v>5</v>
      </c>
      <c r="I37" s="207">
        <f t="shared" si="3"/>
        <v>35.54</v>
      </c>
      <c r="J37" s="214">
        <f t="shared" si="4"/>
        <v>0.16081447963800904</v>
      </c>
      <c r="K37" s="218">
        <f t="shared" si="5"/>
        <v>2.734375</v>
      </c>
      <c r="L37" s="208">
        <f t="shared" si="6"/>
        <v>14.976788681781887</v>
      </c>
      <c r="M37" s="219">
        <v>43.75</v>
      </c>
    </row>
    <row r="38" spans="1:13" s="8" customFormat="1" ht="15">
      <c r="A38" s="193" t="s">
        <v>3</v>
      </c>
      <c r="B38" s="179">
        <v>1250</v>
      </c>
      <c r="C38" s="284">
        <f>Volume!J38</f>
        <v>211.5</v>
      </c>
      <c r="D38" s="318">
        <v>42.2</v>
      </c>
      <c r="E38" s="206">
        <f t="shared" si="0"/>
        <v>52750</v>
      </c>
      <c r="F38" s="211">
        <f t="shared" si="1"/>
        <v>19.95271867612293</v>
      </c>
      <c r="G38" s="277">
        <f t="shared" si="2"/>
        <v>65968.75</v>
      </c>
      <c r="H38" s="275">
        <v>5</v>
      </c>
      <c r="I38" s="207">
        <f t="shared" si="3"/>
        <v>52.775</v>
      </c>
      <c r="J38" s="214">
        <f t="shared" si="4"/>
        <v>0.2495271867612293</v>
      </c>
      <c r="K38" s="218">
        <f t="shared" si="5"/>
        <v>1.9413674375</v>
      </c>
      <c r="L38" s="208">
        <f t="shared" si="6"/>
        <v>10.633307379247508</v>
      </c>
      <c r="M38" s="219">
        <v>31.061879</v>
      </c>
    </row>
    <row r="39" spans="1:13" s="8" customFormat="1" ht="15">
      <c r="A39" s="193" t="s">
        <v>218</v>
      </c>
      <c r="B39" s="179">
        <v>1050</v>
      </c>
      <c r="C39" s="284">
        <f>Volume!J39</f>
        <v>381.6</v>
      </c>
      <c r="D39" s="318">
        <v>65.55</v>
      </c>
      <c r="E39" s="206">
        <f t="shared" si="0"/>
        <v>68827.5</v>
      </c>
      <c r="F39" s="211">
        <f t="shared" si="1"/>
        <v>17.177672955974842</v>
      </c>
      <c r="G39" s="277">
        <f t="shared" si="2"/>
        <v>88861.5</v>
      </c>
      <c r="H39" s="275">
        <v>5</v>
      </c>
      <c r="I39" s="207">
        <f t="shared" si="3"/>
        <v>84.63</v>
      </c>
      <c r="J39" s="214">
        <f t="shared" si="4"/>
        <v>0.2217767295597484</v>
      </c>
      <c r="K39" s="218">
        <f t="shared" si="5"/>
        <v>2.2033485625</v>
      </c>
      <c r="L39" s="208">
        <f t="shared" si="6"/>
        <v>12.068237097278313</v>
      </c>
      <c r="M39" s="219">
        <v>35.253577</v>
      </c>
    </row>
    <row r="40" spans="1:13" s="8" customFormat="1" ht="15">
      <c r="A40" s="193" t="s">
        <v>162</v>
      </c>
      <c r="B40" s="179">
        <v>1200</v>
      </c>
      <c r="C40" s="284">
        <f>Volume!J40</f>
        <v>311.45</v>
      </c>
      <c r="D40" s="318">
        <v>52.12</v>
      </c>
      <c r="E40" s="206">
        <f t="shared" si="0"/>
        <v>62544</v>
      </c>
      <c r="F40" s="211">
        <f t="shared" si="1"/>
        <v>16.734628351260234</v>
      </c>
      <c r="G40" s="277">
        <f t="shared" si="2"/>
        <v>81231</v>
      </c>
      <c r="H40" s="275">
        <v>5</v>
      </c>
      <c r="I40" s="207">
        <f t="shared" si="3"/>
        <v>67.6925</v>
      </c>
      <c r="J40" s="214">
        <f t="shared" si="4"/>
        <v>0.21734628351260235</v>
      </c>
      <c r="K40" s="218">
        <f t="shared" si="5"/>
        <v>3.3854694375</v>
      </c>
      <c r="L40" s="208">
        <f t="shared" si="6"/>
        <v>18.54297978663076</v>
      </c>
      <c r="M40" s="219">
        <v>54.167511</v>
      </c>
    </row>
    <row r="41" spans="1:13" s="8" customFormat="1" ht="15">
      <c r="A41" s="193" t="s">
        <v>286</v>
      </c>
      <c r="B41" s="179">
        <v>1000</v>
      </c>
      <c r="C41" s="284">
        <f>Volume!J41</f>
        <v>224.35</v>
      </c>
      <c r="D41" s="318">
        <v>26.8</v>
      </c>
      <c r="E41" s="206">
        <f t="shared" si="0"/>
        <v>26800</v>
      </c>
      <c r="F41" s="211">
        <f t="shared" si="1"/>
        <v>11.945620681970137</v>
      </c>
      <c r="G41" s="277">
        <f t="shared" si="2"/>
        <v>38017.5</v>
      </c>
      <c r="H41" s="275">
        <v>5</v>
      </c>
      <c r="I41" s="207">
        <f t="shared" si="3"/>
        <v>38.0175</v>
      </c>
      <c r="J41" s="214">
        <f t="shared" si="4"/>
        <v>0.16945620681970136</v>
      </c>
      <c r="K41" s="218">
        <f t="shared" si="5"/>
        <v>3.8871326875</v>
      </c>
      <c r="L41" s="208">
        <f t="shared" si="6"/>
        <v>21.290702569594295</v>
      </c>
      <c r="M41" s="219">
        <v>62.194123</v>
      </c>
    </row>
    <row r="42" spans="1:13" s="8" customFormat="1" ht="15">
      <c r="A42" s="193" t="s">
        <v>183</v>
      </c>
      <c r="B42" s="179">
        <v>950</v>
      </c>
      <c r="C42" s="284">
        <f>Volume!J42</f>
        <v>293.2</v>
      </c>
      <c r="D42" s="318">
        <v>39.63</v>
      </c>
      <c r="E42" s="206">
        <f t="shared" si="0"/>
        <v>37648.5</v>
      </c>
      <c r="F42" s="211">
        <f t="shared" si="1"/>
        <v>13.51637107776262</v>
      </c>
      <c r="G42" s="277">
        <f t="shared" si="2"/>
        <v>51575.5</v>
      </c>
      <c r="H42" s="275">
        <v>5</v>
      </c>
      <c r="I42" s="207">
        <f t="shared" si="3"/>
        <v>54.29</v>
      </c>
      <c r="J42" s="214">
        <f t="shared" si="4"/>
        <v>0.1851637107776262</v>
      </c>
      <c r="K42" s="218">
        <f t="shared" si="5"/>
        <v>2.784402875</v>
      </c>
      <c r="L42" s="208">
        <f t="shared" si="6"/>
        <v>15.250802638197374</v>
      </c>
      <c r="M42" s="219">
        <v>44.550446</v>
      </c>
    </row>
    <row r="43" spans="1:13" s="8" customFormat="1" ht="15">
      <c r="A43" s="193" t="s">
        <v>219</v>
      </c>
      <c r="B43" s="179">
        <v>2700</v>
      </c>
      <c r="C43" s="284">
        <f>Volume!J43</f>
        <v>94.7</v>
      </c>
      <c r="D43" s="318">
        <v>10.42</v>
      </c>
      <c r="E43" s="206">
        <f t="shared" si="0"/>
        <v>28134</v>
      </c>
      <c r="F43" s="211">
        <f t="shared" si="1"/>
        <v>11.003167898627243</v>
      </c>
      <c r="G43" s="277">
        <f t="shared" si="2"/>
        <v>40918.5</v>
      </c>
      <c r="H43" s="275">
        <v>5</v>
      </c>
      <c r="I43" s="207">
        <f t="shared" si="3"/>
        <v>15.155</v>
      </c>
      <c r="J43" s="214">
        <f t="shared" si="4"/>
        <v>0.16003167898627244</v>
      </c>
      <c r="K43" s="218">
        <f t="shared" si="5"/>
        <v>1.75628475</v>
      </c>
      <c r="L43" s="208">
        <f t="shared" si="6"/>
        <v>9.619567749773214</v>
      </c>
      <c r="M43" s="219">
        <v>28.100556</v>
      </c>
    </row>
    <row r="44" spans="1:13" s="8" customFormat="1" ht="15">
      <c r="A44" s="193" t="s">
        <v>163</v>
      </c>
      <c r="B44" s="179">
        <v>62</v>
      </c>
      <c r="C44" s="284">
        <f>Volume!J44</f>
        <v>3677.2</v>
      </c>
      <c r="D44" s="318">
        <v>457.77</v>
      </c>
      <c r="E44" s="206">
        <f t="shared" si="0"/>
        <v>28381.739999999998</v>
      </c>
      <c r="F44" s="211">
        <f t="shared" si="1"/>
        <v>12.448874143369954</v>
      </c>
      <c r="G44" s="277">
        <f t="shared" si="2"/>
        <v>39781.06</v>
      </c>
      <c r="H44" s="275">
        <v>5</v>
      </c>
      <c r="I44" s="207">
        <f t="shared" si="3"/>
        <v>641.63</v>
      </c>
      <c r="J44" s="214">
        <f t="shared" si="4"/>
        <v>0.17448874143369955</v>
      </c>
      <c r="K44" s="218">
        <f t="shared" si="5"/>
        <v>3.5696378125</v>
      </c>
      <c r="L44" s="208">
        <f t="shared" si="6"/>
        <v>19.551711520296465</v>
      </c>
      <c r="M44" s="219">
        <v>57.114205</v>
      </c>
    </row>
    <row r="45" spans="1:13" s="8" customFormat="1" ht="15">
      <c r="A45" s="193" t="s">
        <v>194</v>
      </c>
      <c r="B45" s="179">
        <v>400</v>
      </c>
      <c r="C45" s="284">
        <f>Volume!J45</f>
        <v>690.55</v>
      </c>
      <c r="D45" s="318">
        <v>76</v>
      </c>
      <c r="E45" s="206">
        <f t="shared" si="0"/>
        <v>30400</v>
      </c>
      <c r="F45" s="211">
        <f t="shared" si="1"/>
        <v>11.00572007819854</v>
      </c>
      <c r="G45" s="277">
        <f t="shared" si="2"/>
        <v>44735.818</v>
      </c>
      <c r="H45" s="275">
        <v>5.19</v>
      </c>
      <c r="I45" s="207">
        <f t="shared" si="3"/>
        <v>111.839545</v>
      </c>
      <c r="J45" s="214">
        <f t="shared" si="4"/>
        <v>0.1619572007819854</v>
      </c>
      <c r="K45" s="218">
        <f t="shared" si="5"/>
        <v>1.9054481875</v>
      </c>
      <c r="L45" s="208">
        <f t="shared" si="6"/>
        <v>10.436569544510833</v>
      </c>
      <c r="M45" s="219">
        <v>30.487171</v>
      </c>
    </row>
    <row r="46" spans="1:13" s="8" customFormat="1" ht="15">
      <c r="A46" s="193" t="s">
        <v>220</v>
      </c>
      <c r="B46" s="179">
        <v>2400</v>
      </c>
      <c r="C46" s="284">
        <f>Volume!J46</f>
        <v>125.4</v>
      </c>
      <c r="D46" s="318">
        <v>17.89</v>
      </c>
      <c r="E46" s="206">
        <f t="shared" si="0"/>
        <v>42936</v>
      </c>
      <c r="F46" s="211">
        <f t="shared" si="1"/>
        <v>14.26634768740032</v>
      </c>
      <c r="G46" s="277">
        <f t="shared" si="2"/>
        <v>57984</v>
      </c>
      <c r="H46" s="275">
        <v>5</v>
      </c>
      <c r="I46" s="207">
        <f t="shared" si="3"/>
        <v>24.16</v>
      </c>
      <c r="J46" s="214">
        <f t="shared" si="4"/>
        <v>0.19266347687400318</v>
      </c>
      <c r="K46" s="218">
        <f t="shared" si="5"/>
        <v>3.3233994375</v>
      </c>
      <c r="L46" s="208">
        <f t="shared" si="6"/>
        <v>18.203008395187304</v>
      </c>
      <c r="M46" s="219">
        <v>53.174391</v>
      </c>
    </row>
    <row r="47" spans="1:13" s="8" customFormat="1" ht="15">
      <c r="A47" s="193" t="s">
        <v>164</v>
      </c>
      <c r="B47" s="179">
        <v>5650</v>
      </c>
      <c r="C47" s="284">
        <f>Volume!J47</f>
        <v>55.35</v>
      </c>
      <c r="D47" s="318">
        <v>6.37</v>
      </c>
      <c r="E47" s="206">
        <f t="shared" si="0"/>
        <v>35990.5</v>
      </c>
      <c r="F47" s="211">
        <f t="shared" si="1"/>
        <v>11.508581752484192</v>
      </c>
      <c r="G47" s="277">
        <f t="shared" si="2"/>
        <v>51626.875</v>
      </c>
      <c r="H47" s="275">
        <v>5</v>
      </c>
      <c r="I47" s="207">
        <f t="shared" si="3"/>
        <v>9.1375</v>
      </c>
      <c r="J47" s="214">
        <f t="shared" si="4"/>
        <v>0.1650858175248419</v>
      </c>
      <c r="K47" s="218">
        <f t="shared" si="5"/>
        <v>3.87681475</v>
      </c>
      <c r="L47" s="208">
        <f t="shared" si="6"/>
        <v>21.234188898437512</v>
      </c>
      <c r="M47" s="219">
        <v>62.029036</v>
      </c>
    </row>
    <row r="48" spans="1:13" s="8" customFormat="1" ht="15">
      <c r="A48" s="193" t="s">
        <v>165</v>
      </c>
      <c r="B48" s="179">
        <v>1300</v>
      </c>
      <c r="C48" s="284">
        <f>Volume!J48</f>
        <v>244.8</v>
      </c>
      <c r="D48" s="318">
        <v>26.51</v>
      </c>
      <c r="E48" s="206">
        <f t="shared" si="0"/>
        <v>34463</v>
      </c>
      <c r="F48" s="211">
        <f t="shared" si="1"/>
        <v>10.829248366013072</v>
      </c>
      <c r="G48" s="277">
        <f t="shared" si="2"/>
        <v>50375</v>
      </c>
      <c r="H48" s="275">
        <v>5</v>
      </c>
      <c r="I48" s="207">
        <f t="shared" si="3"/>
        <v>38.75</v>
      </c>
      <c r="J48" s="214">
        <f t="shared" si="4"/>
        <v>0.1582924836601307</v>
      </c>
      <c r="K48" s="218">
        <f t="shared" si="5"/>
        <v>3.060328625</v>
      </c>
      <c r="L48" s="208">
        <f t="shared" si="6"/>
        <v>16.762110212912685</v>
      </c>
      <c r="M48" s="219">
        <v>48.965258</v>
      </c>
    </row>
    <row r="49" spans="1:13" s="8" customFormat="1" ht="15">
      <c r="A49" s="193" t="s">
        <v>89</v>
      </c>
      <c r="B49" s="179">
        <v>750</v>
      </c>
      <c r="C49" s="284">
        <f>Volume!J49</f>
        <v>293.55</v>
      </c>
      <c r="D49" s="318">
        <v>36.41</v>
      </c>
      <c r="E49" s="206">
        <f t="shared" si="0"/>
        <v>27307.499999999996</v>
      </c>
      <c r="F49" s="211">
        <f t="shared" si="1"/>
        <v>12.403338443195365</v>
      </c>
      <c r="G49" s="277">
        <f t="shared" si="2"/>
        <v>38623.85249999999</v>
      </c>
      <c r="H49" s="275">
        <v>5.14</v>
      </c>
      <c r="I49" s="207">
        <f t="shared" si="3"/>
        <v>51.49846999999999</v>
      </c>
      <c r="J49" s="214">
        <f t="shared" si="4"/>
        <v>0.17543338443195364</v>
      </c>
      <c r="K49" s="218">
        <f t="shared" si="5"/>
        <v>2.8160874375</v>
      </c>
      <c r="L49" s="208">
        <f t="shared" si="6"/>
        <v>15.424346134256695</v>
      </c>
      <c r="M49" s="219">
        <v>45.057399</v>
      </c>
    </row>
    <row r="50" spans="1:13" s="8" customFormat="1" ht="15">
      <c r="A50" s="193" t="s">
        <v>287</v>
      </c>
      <c r="B50" s="179">
        <v>2000</v>
      </c>
      <c r="C50" s="284">
        <f>Volume!J50</f>
        <v>177.7</v>
      </c>
      <c r="D50" s="318">
        <v>19.53</v>
      </c>
      <c r="E50" s="206">
        <f t="shared" si="0"/>
        <v>39060</v>
      </c>
      <c r="F50" s="211">
        <f t="shared" si="1"/>
        <v>10.990433314575128</v>
      </c>
      <c r="G50" s="277">
        <f t="shared" si="2"/>
        <v>56830</v>
      </c>
      <c r="H50" s="275">
        <v>5</v>
      </c>
      <c r="I50" s="207">
        <f t="shared" si="3"/>
        <v>28.415</v>
      </c>
      <c r="J50" s="214">
        <f t="shared" si="4"/>
        <v>0.15990433314575128</v>
      </c>
      <c r="K50" s="218">
        <f t="shared" si="5"/>
        <v>3.6678045625</v>
      </c>
      <c r="L50" s="208">
        <f t="shared" si="6"/>
        <v>20.08939295401617</v>
      </c>
      <c r="M50" s="219">
        <v>58.684873</v>
      </c>
    </row>
    <row r="51" spans="1:13" s="8" customFormat="1" ht="15">
      <c r="A51" s="193" t="s">
        <v>271</v>
      </c>
      <c r="B51" s="179">
        <v>1200</v>
      </c>
      <c r="C51" s="284">
        <f>Volume!J51</f>
        <v>256.1</v>
      </c>
      <c r="D51" s="318">
        <v>28.03</v>
      </c>
      <c r="E51" s="206">
        <f t="shared" si="0"/>
        <v>33636</v>
      </c>
      <c r="F51" s="211">
        <f t="shared" si="1"/>
        <v>10.944943381491605</v>
      </c>
      <c r="G51" s="277">
        <f t="shared" si="2"/>
        <v>49002</v>
      </c>
      <c r="H51" s="275">
        <v>5</v>
      </c>
      <c r="I51" s="207">
        <f t="shared" si="3"/>
        <v>40.835</v>
      </c>
      <c r="J51" s="214">
        <f t="shared" si="4"/>
        <v>0.15944943381491603</v>
      </c>
      <c r="K51" s="218">
        <f t="shared" si="5"/>
        <v>3.15631875</v>
      </c>
      <c r="L51" s="208">
        <f t="shared" si="6"/>
        <v>17.28786978051509</v>
      </c>
      <c r="M51" s="219">
        <v>50.5011</v>
      </c>
    </row>
    <row r="52" spans="1:13" s="8" customFormat="1" ht="15">
      <c r="A52" s="193" t="s">
        <v>221</v>
      </c>
      <c r="B52" s="179">
        <v>300</v>
      </c>
      <c r="C52" s="284">
        <f>Volume!J52</f>
        <v>1170.75</v>
      </c>
      <c r="D52" s="318">
        <v>129.54</v>
      </c>
      <c r="E52" s="206">
        <f t="shared" si="0"/>
        <v>38862</v>
      </c>
      <c r="F52" s="211">
        <f t="shared" si="1"/>
        <v>11.064702114029467</v>
      </c>
      <c r="G52" s="277">
        <f t="shared" si="2"/>
        <v>56423.25</v>
      </c>
      <c r="H52" s="275">
        <v>5</v>
      </c>
      <c r="I52" s="207">
        <f t="shared" si="3"/>
        <v>188.0775</v>
      </c>
      <c r="J52" s="214">
        <f t="shared" si="4"/>
        <v>0.16064702114029467</v>
      </c>
      <c r="K52" s="218">
        <f t="shared" si="5"/>
        <v>2.0622700625</v>
      </c>
      <c r="L52" s="208">
        <f t="shared" si="6"/>
        <v>11.295518328988388</v>
      </c>
      <c r="M52" s="219">
        <v>32.996321</v>
      </c>
    </row>
    <row r="53" spans="1:13" s="8" customFormat="1" ht="15">
      <c r="A53" s="193" t="s">
        <v>233</v>
      </c>
      <c r="B53" s="179">
        <v>1000</v>
      </c>
      <c r="C53" s="284">
        <f>Volume!J53</f>
        <v>419.45</v>
      </c>
      <c r="D53" s="318">
        <v>68.29</v>
      </c>
      <c r="E53" s="206">
        <f t="shared" si="0"/>
        <v>68290</v>
      </c>
      <c r="F53" s="211">
        <f t="shared" si="1"/>
        <v>16.280843962331627</v>
      </c>
      <c r="G53" s="277">
        <f t="shared" si="2"/>
        <v>89262.5</v>
      </c>
      <c r="H53" s="275">
        <v>5</v>
      </c>
      <c r="I53" s="207">
        <f t="shared" si="3"/>
        <v>89.2625</v>
      </c>
      <c r="J53" s="214">
        <f t="shared" si="4"/>
        <v>0.21280843962331625</v>
      </c>
      <c r="K53" s="218">
        <f t="shared" si="5"/>
        <v>3.8332605</v>
      </c>
      <c r="L53" s="208">
        <f t="shared" si="6"/>
        <v>20.99563244643532</v>
      </c>
      <c r="M53" s="219">
        <v>61.332168</v>
      </c>
    </row>
    <row r="54" spans="1:13" s="8" customFormat="1" ht="15">
      <c r="A54" s="193" t="s">
        <v>166</v>
      </c>
      <c r="B54" s="179">
        <v>2950</v>
      </c>
      <c r="C54" s="284">
        <f>Volume!J54</f>
        <v>101.4</v>
      </c>
      <c r="D54" s="318">
        <v>11.13</v>
      </c>
      <c r="E54" s="206">
        <f t="shared" si="0"/>
        <v>32833.5</v>
      </c>
      <c r="F54" s="211">
        <f t="shared" si="1"/>
        <v>10.976331360946746</v>
      </c>
      <c r="G54" s="277">
        <f t="shared" si="2"/>
        <v>47790</v>
      </c>
      <c r="H54" s="275">
        <v>5</v>
      </c>
      <c r="I54" s="207">
        <f t="shared" si="3"/>
        <v>16.2</v>
      </c>
      <c r="J54" s="214">
        <f t="shared" si="4"/>
        <v>0.15976331360946744</v>
      </c>
      <c r="K54" s="218">
        <f t="shared" si="5"/>
        <v>2.3028273125</v>
      </c>
      <c r="L54" s="208">
        <f t="shared" si="6"/>
        <v>12.613104650952483</v>
      </c>
      <c r="M54" s="219">
        <v>36.845237</v>
      </c>
    </row>
    <row r="55" spans="1:13" s="8" customFormat="1" ht="15">
      <c r="A55" s="193" t="s">
        <v>222</v>
      </c>
      <c r="B55" s="179">
        <v>88</v>
      </c>
      <c r="C55" s="284">
        <f>Volume!J55</f>
        <v>2485.75</v>
      </c>
      <c r="D55" s="318">
        <v>266.67</v>
      </c>
      <c r="E55" s="206">
        <f t="shared" si="0"/>
        <v>23466.960000000003</v>
      </c>
      <c r="F55" s="211">
        <f t="shared" si="1"/>
        <v>10.727949311073118</v>
      </c>
      <c r="G55" s="277">
        <f t="shared" si="2"/>
        <v>34404.26</v>
      </c>
      <c r="H55" s="275">
        <v>5</v>
      </c>
      <c r="I55" s="207">
        <f t="shared" si="3"/>
        <v>390.95750000000004</v>
      </c>
      <c r="J55" s="214">
        <f t="shared" si="4"/>
        <v>0.1572794931107312</v>
      </c>
      <c r="K55" s="218">
        <f t="shared" si="5"/>
        <v>2.0373401875</v>
      </c>
      <c r="L55" s="208">
        <f t="shared" si="6"/>
        <v>11.158971780055547</v>
      </c>
      <c r="M55" s="219">
        <v>32.597443</v>
      </c>
    </row>
    <row r="56" spans="1:13" s="8" customFormat="1" ht="15">
      <c r="A56" s="193" t="s">
        <v>288</v>
      </c>
      <c r="B56" s="179">
        <v>1500</v>
      </c>
      <c r="C56" s="284">
        <f>Volume!J56</f>
        <v>171.6</v>
      </c>
      <c r="D56" s="318">
        <v>30.3</v>
      </c>
      <c r="E56" s="206">
        <f t="shared" si="0"/>
        <v>45450</v>
      </c>
      <c r="F56" s="211">
        <f t="shared" si="1"/>
        <v>17.65734265734266</v>
      </c>
      <c r="G56" s="277">
        <f t="shared" si="2"/>
        <v>58320</v>
      </c>
      <c r="H56" s="275">
        <v>5</v>
      </c>
      <c r="I56" s="207">
        <f t="shared" si="3"/>
        <v>38.88</v>
      </c>
      <c r="J56" s="214">
        <f t="shared" si="4"/>
        <v>0.2265734265734266</v>
      </c>
      <c r="K56" s="218">
        <f t="shared" si="5"/>
        <v>3.58289025</v>
      </c>
      <c r="L56" s="208">
        <f t="shared" si="6"/>
        <v>19.62429810990324</v>
      </c>
      <c r="M56" s="219">
        <v>57.326244</v>
      </c>
    </row>
    <row r="57" spans="1:13" s="8" customFormat="1" ht="15">
      <c r="A57" s="193" t="s">
        <v>289</v>
      </c>
      <c r="B57" s="179">
        <v>1400</v>
      </c>
      <c r="C57" s="284">
        <f>Volume!J57</f>
        <v>135</v>
      </c>
      <c r="D57" s="318">
        <v>23.33</v>
      </c>
      <c r="E57" s="206">
        <f t="shared" si="0"/>
        <v>32661.999999999996</v>
      </c>
      <c r="F57" s="211">
        <f t="shared" si="1"/>
        <v>17.28148148148148</v>
      </c>
      <c r="G57" s="277">
        <f t="shared" si="2"/>
        <v>42112</v>
      </c>
      <c r="H57" s="275">
        <v>5</v>
      </c>
      <c r="I57" s="207">
        <f t="shared" si="3"/>
        <v>30.08</v>
      </c>
      <c r="J57" s="214">
        <f t="shared" si="4"/>
        <v>0.2228148148148148</v>
      </c>
      <c r="K57" s="218">
        <f t="shared" si="5"/>
        <v>2.8057205</v>
      </c>
      <c r="L57" s="208">
        <f t="shared" si="6"/>
        <v>15.367564079046735</v>
      </c>
      <c r="M57" s="219">
        <v>44.891528</v>
      </c>
    </row>
    <row r="58" spans="1:13" s="8" customFormat="1" ht="15">
      <c r="A58" s="193" t="s">
        <v>195</v>
      </c>
      <c r="B58" s="179">
        <v>2062</v>
      </c>
      <c r="C58" s="284">
        <f>Volume!J58</f>
        <v>120.6</v>
      </c>
      <c r="D58" s="318">
        <v>13.26</v>
      </c>
      <c r="E58" s="206">
        <f t="shared" si="0"/>
        <v>27342.12</v>
      </c>
      <c r="F58" s="211">
        <f t="shared" si="1"/>
        <v>10.99502487562189</v>
      </c>
      <c r="G58" s="277">
        <f t="shared" si="2"/>
        <v>39775.979999999996</v>
      </c>
      <c r="H58" s="275">
        <v>5</v>
      </c>
      <c r="I58" s="207">
        <f t="shared" si="3"/>
        <v>19.29</v>
      </c>
      <c r="J58" s="214">
        <f t="shared" si="4"/>
        <v>0.1599502487562189</v>
      </c>
      <c r="K58" s="218">
        <f t="shared" si="5"/>
        <v>2.3555141875</v>
      </c>
      <c r="L58" s="208">
        <f t="shared" si="6"/>
        <v>12.901682550172033</v>
      </c>
      <c r="M58" s="219">
        <v>37.688227</v>
      </c>
    </row>
    <row r="59" spans="1:13" s="8" customFormat="1" ht="15">
      <c r="A59" s="193" t="s">
        <v>290</v>
      </c>
      <c r="B59" s="179">
        <v>1400</v>
      </c>
      <c r="C59" s="284">
        <f>Volume!J59</f>
        <v>95.85</v>
      </c>
      <c r="D59" s="318">
        <v>16.66</v>
      </c>
      <c r="E59" s="206">
        <f t="shared" si="0"/>
        <v>23324</v>
      </c>
      <c r="F59" s="211">
        <f t="shared" si="1"/>
        <v>17.38132498695879</v>
      </c>
      <c r="G59" s="277">
        <f t="shared" si="2"/>
        <v>30033.5</v>
      </c>
      <c r="H59" s="275">
        <v>5</v>
      </c>
      <c r="I59" s="207">
        <f t="shared" si="3"/>
        <v>21.4525</v>
      </c>
      <c r="J59" s="214">
        <f t="shared" si="4"/>
        <v>0.22381324986958792</v>
      </c>
      <c r="K59" s="218">
        <f t="shared" si="5"/>
        <v>3.7203594375</v>
      </c>
      <c r="L59" s="208">
        <f t="shared" si="6"/>
        <v>20.37724785945981</v>
      </c>
      <c r="M59" s="219">
        <v>59.525751</v>
      </c>
    </row>
    <row r="60" spans="1:13" s="8" customFormat="1" ht="15">
      <c r="A60" s="193" t="s">
        <v>197</v>
      </c>
      <c r="B60" s="179">
        <v>650</v>
      </c>
      <c r="C60" s="284">
        <f>Volume!J60</f>
        <v>331.6</v>
      </c>
      <c r="D60" s="318">
        <v>46.7</v>
      </c>
      <c r="E60" s="206">
        <f t="shared" si="0"/>
        <v>30355.000000000004</v>
      </c>
      <c r="F60" s="211">
        <f t="shared" si="1"/>
        <v>14.083232810615199</v>
      </c>
      <c r="G60" s="277">
        <f t="shared" si="2"/>
        <v>41132.00000000001</v>
      </c>
      <c r="H60" s="275">
        <v>5</v>
      </c>
      <c r="I60" s="207">
        <f t="shared" si="3"/>
        <v>63.28000000000001</v>
      </c>
      <c r="J60" s="214">
        <f t="shared" si="4"/>
        <v>0.190832328106152</v>
      </c>
      <c r="K60" s="218">
        <f t="shared" si="5"/>
        <v>2.3277544375</v>
      </c>
      <c r="L60" s="208">
        <f t="shared" si="6"/>
        <v>12.749636137514994</v>
      </c>
      <c r="M60" s="219">
        <v>37.244071</v>
      </c>
    </row>
    <row r="61" spans="1:13" s="8" customFormat="1" ht="15">
      <c r="A61" s="193" t="s">
        <v>4</v>
      </c>
      <c r="B61" s="179">
        <v>150</v>
      </c>
      <c r="C61" s="284">
        <f>Volume!J61</f>
        <v>1604.1</v>
      </c>
      <c r="D61" s="318">
        <v>195.52</v>
      </c>
      <c r="E61" s="206">
        <f t="shared" si="0"/>
        <v>29328</v>
      </c>
      <c r="F61" s="211">
        <f t="shared" si="1"/>
        <v>12.188766286391123</v>
      </c>
      <c r="G61" s="277">
        <f t="shared" si="2"/>
        <v>41358.75</v>
      </c>
      <c r="H61" s="275">
        <v>5</v>
      </c>
      <c r="I61" s="207">
        <f t="shared" si="3"/>
        <v>275.725</v>
      </c>
      <c r="J61" s="214">
        <f t="shared" si="4"/>
        <v>0.17188766286391124</v>
      </c>
      <c r="K61" s="218">
        <f t="shared" si="5"/>
        <v>1.7617470625</v>
      </c>
      <c r="L61" s="208">
        <f t="shared" si="6"/>
        <v>9.649486067497138</v>
      </c>
      <c r="M61" s="219">
        <v>28.187953</v>
      </c>
    </row>
    <row r="62" spans="1:13" s="8" customFormat="1" ht="15">
      <c r="A62" s="193" t="s">
        <v>79</v>
      </c>
      <c r="B62" s="179">
        <v>200</v>
      </c>
      <c r="C62" s="284">
        <f>Volume!J62</f>
        <v>991.3</v>
      </c>
      <c r="D62" s="318">
        <v>107.78</v>
      </c>
      <c r="E62" s="206">
        <f t="shared" si="0"/>
        <v>21556</v>
      </c>
      <c r="F62" s="211">
        <f t="shared" si="1"/>
        <v>10.872591546454153</v>
      </c>
      <c r="G62" s="277">
        <f t="shared" si="2"/>
        <v>31469</v>
      </c>
      <c r="H62" s="275">
        <v>5</v>
      </c>
      <c r="I62" s="207">
        <f t="shared" si="3"/>
        <v>157.345</v>
      </c>
      <c r="J62" s="214">
        <f t="shared" si="4"/>
        <v>0.1587259154645415</v>
      </c>
      <c r="K62" s="218">
        <f t="shared" si="5"/>
        <v>2.22627875</v>
      </c>
      <c r="L62" s="208">
        <f t="shared" si="6"/>
        <v>12.193830906694044</v>
      </c>
      <c r="M62" s="219">
        <v>35.62046</v>
      </c>
    </row>
    <row r="63" spans="1:13" s="8" customFormat="1" ht="15">
      <c r="A63" s="193" t="s">
        <v>196</v>
      </c>
      <c r="B63" s="179">
        <v>400</v>
      </c>
      <c r="C63" s="284">
        <f>Volume!J63</f>
        <v>679.7</v>
      </c>
      <c r="D63" s="318">
        <v>77.21</v>
      </c>
      <c r="E63" s="206">
        <f t="shared" si="0"/>
        <v>30883.999999999996</v>
      </c>
      <c r="F63" s="211">
        <f t="shared" si="1"/>
        <v>11.359423274974253</v>
      </c>
      <c r="G63" s="277">
        <f t="shared" si="2"/>
        <v>44478</v>
      </c>
      <c r="H63" s="275">
        <v>5</v>
      </c>
      <c r="I63" s="207">
        <f t="shared" si="3"/>
        <v>111.195</v>
      </c>
      <c r="J63" s="214">
        <f t="shared" si="4"/>
        <v>0.16359423274974252</v>
      </c>
      <c r="K63" s="218">
        <f t="shared" si="5"/>
        <v>2.1254700625</v>
      </c>
      <c r="L63" s="208">
        <f t="shared" si="6"/>
        <v>11.641678985331652</v>
      </c>
      <c r="M63" s="219">
        <v>34.007521</v>
      </c>
    </row>
    <row r="64" spans="1:13" s="8" customFormat="1" ht="15">
      <c r="A64" s="193" t="s">
        <v>5</v>
      </c>
      <c r="B64" s="179">
        <v>1595</v>
      </c>
      <c r="C64" s="284">
        <f>Volume!J64</f>
        <v>144.8</v>
      </c>
      <c r="D64" s="318">
        <v>15.69</v>
      </c>
      <c r="E64" s="206">
        <f t="shared" si="0"/>
        <v>25025.55</v>
      </c>
      <c r="F64" s="211">
        <f t="shared" si="1"/>
        <v>10.83563535911602</v>
      </c>
      <c r="G64" s="277">
        <f t="shared" si="2"/>
        <v>36573.350000000006</v>
      </c>
      <c r="H64" s="275">
        <v>5</v>
      </c>
      <c r="I64" s="207">
        <f t="shared" si="3"/>
        <v>22.930000000000003</v>
      </c>
      <c r="J64" s="214">
        <f t="shared" si="4"/>
        <v>0.15835635359116024</v>
      </c>
      <c r="K64" s="218">
        <f t="shared" si="5"/>
        <v>2.23026625</v>
      </c>
      <c r="L64" s="208">
        <f t="shared" si="6"/>
        <v>12.215671343674563</v>
      </c>
      <c r="M64" s="219">
        <v>35.68426</v>
      </c>
    </row>
    <row r="65" spans="1:13" s="8" customFormat="1" ht="15">
      <c r="A65" s="193" t="s">
        <v>198</v>
      </c>
      <c r="B65" s="179">
        <v>1000</v>
      </c>
      <c r="C65" s="284">
        <f>Volume!J65</f>
        <v>194.55</v>
      </c>
      <c r="D65" s="318">
        <v>22.46</v>
      </c>
      <c r="E65" s="206">
        <f t="shared" si="0"/>
        <v>22460</v>
      </c>
      <c r="F65" s="211">
        <f t="shared" si="1"/>
        <v>11.544590079671035</v>
      </c>
      <c r="G65" s="277">
        <f t="shared" si="2"/>
        <v>32187.5</v>
      </c>
      <c r="H65" s="275">
        <v>5</v>
      </c>
      <c r="I65" s="207">
        <f t="shared" si="3"/>
        <v>32.1875</v>
      </c>
      <c r="J65" s="214">
        <f t="shared" si="4"/>
        <v>0.16544590079671034</v>
      </c>
      <c r="K65" s="218">
        <f t="shared" si="5"/>
        <v>1.8298765</v>
      </c>
      <c r="L65" s="208">
        <f t="shared" si="6"/>
        <v>10.02264636498602</v>
      </c>
      <c r="M65" s="219">
        <v>29.278024</v>
      </c>
    </row>
    <row r="66" spans="1:13" s="8" customFormat="1" ht="15">
      <c r="A66" s="193" t="s">
        <v>199</v>
      </c>
      <c r="B66" s="179">
        <v>1300</v>
      </c>
      <c r="C66" s="284">
        <f>Volume!J66</f>
        <v>281.9</v>
      </c>
      <c r="D66" s="318">
        <v>33.89</v>
      </c>
      <c r="E66" s="206">
        <f t="shared" si="0"/>
        <v>44057</v>
      </c>
      <c r="F66" s="211">
        <f t="shared" si="1"/>
        <v>12.021993614757006</v>
      </c>
      <c r="G66" s="277">
        <f t="shared" si="2"/>
        <v>62380.5</v>
      </c>
      <c r="H66" s="275">
        <v>5</v>
      </c>
      <c r="I66" s="207">
        <f t="shared" si="3"/>
        <v>47.985</v>
      </c>
      <c r="J66" s="214">
        <f t="shared" si="4"/>
        <v>0.17021993614757008</v>
      </c>
      <c r="K66" s="218">
        <f t="shared" si="5"/>
        <v>2.786359875</v>
      </c>
      <c r="L66" s="208">
        <f t="shared" si="6"/>
        <v>15.26152156864775</v>
      </c>
      <c r="M66" s="219">
        <v>44.581758</v>
      </c>
    </row>
    <row r="67" spans="1:13" s="8" customFormat="1" ht="15">
      <c r="A67" s="193" t="s">
        <v>405</v>
      </c>
      <c r="B67" s="179">
        <v>250</v>
      </c>
      <c r="C67" s="284">
        <f>Volume!J67</f>
        <v>595.2</v>
      </c>
      <c r="D67" s="318">
        <v>141.16</v>
      </c>
      <c r="E67" s="206">
        <f aca="true" t="shared" si="7" ref="E67:E130">D67*B67</f>
        <v>35290</v>
      </c>
      <c r="F67" s="211">
        <f aca="true" t="shared" si="8" ref="F67:F130">D67/C67*100</f>
        <v>23.716397849462364</v>
      </c>
      <c r="G67" s="277">
        <f aca="true" t="shared" si="9" ref="G67:G130">(B67*C67)*H67%+E67</f>
        <v>35290</v>
      </c>
      <c r="H67" s="275"/>
      <c r="I67" s="207">
        <f aca="true" t="shared" si="10" ref="I67:I130">G67/B67</f>
        <v>141.16</v>
      </c>
      <c r="J67" s="214">
        <f aca="true" t="shared" si="11" ref="J67:J130">I67/C67</f>
        <v>0.23716397849462365</v>
      </c>
      <c r="K67" s="218">
        <f aca="true" t="shared" si="12" ref="K67:K130">M67/16</f>
        <v>3.968125</v>
      </c>
      <c r="L67" s="208">
        <f t="shared" si="6"/>
        <v>21.734315735001875</v>
      </c>
      <c r="M67" s="219">
        <v>63.49</v>
      </c>
    </row>
    <row r="68" spans="1:13" s="8" customFormat="1" ht="15">
      <c r="A68" s="193" t="s">
        <v>43</v>
      </c>
      <c r="B68" s="179">
        <v>150</v>
      </c>
      <c r="C68" s="284">
        <f>Volume!J68</f>
        <v>2279.7</v>
      </c>
      <c r="D68" s="318">
        <v>259.46</v>
      </c>
      <c r="E68" s="206">
        <f t="shared" si="7"/>
        <v>38919</v>
      </c>
      <c r="F68" s="211">
        <f t="shared" si="8"/>
        <v>11.381322103785587</v>
      </c>
      <c r="G68" s="277">
        <f t="shared" si="9"/>
        <v>56016.75</v>
      </c>
      <c r="H68" s="275">
        <v>5</v>
      </c>
      <c r="I68" s="207">
        <f t="shared" si="10"/>
        <v>373.445</v>
      </c>
      <c r="J68" s="214">
        <f t="shared" si="11"/>
        <v>0.16381322103785587</v>
      </c>
      <c r="K68" s="218">
        <f t="shared" si="12"/>
        <v>4.464366125</v>
      </c>
      <c r="L68" s="208">
        <f t="shared" si="6"/>
        <v>24.45234031624428</v>
      </c>
      <c r="M68" s="219">
        <v>71.429858</v>
      </c>
    </row>
    <row r="69" spans="1:13" s="8" customFormat="1" ht="15">
      <c r="A69" s="193" t="s">
        <v>200</v>
      </c>
      <c r="B69" s="179">
        <v>350</v>
      </c>
      <c r="C69" s="284">
        <f>Volume!J69</f>
        <v>839.8</v>
      </c>
      <c r="D69" s="318">
        <v>111.01</v>
      </c>
      <c r="E69" s="206">
        <f t="shared" si="7"/>
        <v>38853.5</v>
      </c>
      <c r="F69" s="211">
        <f t="shared" si="8"/>
        <v>13.218623481781378</v>
      </c>
      <c r="G69" s="277">
        <f t="shared" si="9"/>
        <v>53550</v>
      </c>
      <c r="H69" s="275">
        <v>5</v>
      </c>
      <c r="I69" s="207">
        <f t="shared" si="10"/>
        <v>153</v>
      </c>
      <c r="J69" s="214">
        <f t="shared" si="11"/>
        <v>0.18218623481781376</v>
      </c>
      <c r="K69" s="218">
        <f t="shared" si="12"/>
        <v>2.2001055625</v>
      </c>
      <c r="L69" s="208">
        <f aca="true" t="shared" si="13" ref="L69:L132">K69*SQRT(30)</f>
        <v>12.050474454738422</v>
      </c>
      <c r="M69" s="219">
        <v>35.201689</v>
      </c>
    </row>
    <row r="70" spans="1:13" s="8" customFormat="1" ht="15">
      <c r="A70" s="193" t="s">
        <v>141</v>
      </c>
      <c r="B70" s="179">
        <v>2400</v>
      </c>
      <c r="C70" s="284">
        <f>Volume!J70</f>
        <v>87.95</v>
      </c>
      <c r="D70" s="318">
        <v>14.14</v>
      </c>
      <c r="E70" s="206">
        <f t="shared" si="7"/>
        <v>33936</v>
      </c>
      <c r="F70" s="211">
        <f t="shared" si="8"/>
        <v>16.077316657191588</v>
      </c>
      <c r="G70" s="277">
        <f t="shared" si="9"/>
        <v>44553.324</v>
      </c>
      <c r="H70" s="275">
        <v>5.03</v>
      </c>
      <c r="I70" s="207">
        <f t="shared" si="10"/>
        <v>18.563885</v>
      </c>
      <c r="J70" s="214">
        <f t="shared" si="11"/>
        <v>0.21107316657191585</v>
      </c>
      <c r="K70" s="218">
        <f t="shared" si="12"/>
        <v>2.9210525625</v>
      </c>
      <c r="L70" s="208">
        <f t="shared" si="13"/>
        <v>15.999263801395191</v>
      </c>
      <c r="M70" s="219">
        <v>46.736841</v>
      </c>
    </row>
    <row r="71" spans="1:13" s="8" customFormat="1" ht="15">
      <c r="A71" s="193" t="s">
        <v>398</v>
      </c>
      <c r="B71" s="179">
        <v>2700</v>
      </c>
      <c r="C71" s="284">
        <f>Volume!J71</f>
        <v>113.3</v>
      </c>
      <c r="D71" s="318">
        <v>15.16</v>
      </c>
      <c r="E71" s="206">
        <f t="shared" si="7"/>
        <v>40932</v>
      </c>
      <c r="F71" s="211">
        <f t="shared" si="8"/>
        <v>13.380406001765225</v>
      </c>
      <c r="G71" s="277">
        <f t="shared" si="9"/>
        <v>56227.5</v>
      </c>
      <c r="H71" s="275">
        <v>5</v>
      </c>
      <c r="I71" s="207">
        <f t="shared" si="10"/>
        <v>20.825</v>
      </c>
      <c r="J71" s="214">
        <f t="shared" si="11"/>
        <v>0.18380406001765226</v>
      </c>
      <c r="K71" s="218">
        <f t="shared" si="12"/>
        <v>2.395625</v>
      </c>
      <c r="L71" s="208">
        <f t="shared" si="13"/>
        <v>13.121378518233135</v>
      </c>
      <c r="M71" s="219">
        <v>38.33</v>
      </c>
    </row>
    <row r="72" spans="1:13" s="8" customFormat="1" ht="15">
      <c r="A72" s="193" t="s">
        <v>184</v>
      </c>
      <c r="B72" s="179">
        <v>2950</v>
      </c>
      <c r="C72" s="284">
        <f>Volume!J72</f>
        <v>98.1</v>
      </c>
      <c r="D72" s="318">
        <v>15.36</v>
      </c>
      <c r="E72" s="206">
        <f t="shared" si="7"/>
        <v>45312</v>
      </c>
      <c r="F72" s="211">
        <f t="shared" si="8"/>
        <v>15.65749235474006</v>
      </c>
      <c r="G72" s="277">
        <f t="shared" si="9"/>
        <v>59781.75</v>
      </c>
      <c r="H72" s="275">
        <v>5</v>
      </c>
      <c r="I72" s="207">
        <f t="shared" si="10"/>
        <v>20.265</v>
      </c>
      <c r="J72" s="214">
        <f t="shared" si="11"/>
        <v>0.20657492354740062</v>
      </c>
      <c r="K72" s="218">
        <f t="shared" si="12"/>
        <v>2.7331500625</v>
      </c>
      <c r="L72" s="208">
        <f t="shared" si="13"/>
        <v>14.970079422779046</v>
      </c>
      <c r="M72" s="219">
        <v>43.730401</v>
      </c>
    </row>
    <row r="73" spans="1:13" s="8" customFormat="1" ht="15">
      <c r="A73" s="193" t="s">
        <v>175</v>
      </c>
      <c r="B73" s="179">
        <v>7875</v>
      </c>
      <c r="C73" s="284">
        <f>Volume!J73</f>
        <v>47.7</v>
      </c>
      <c r="D73" s="318">
        <v>11.2</v>
      </c>
      <c r="E73" s="206">
        <f t="shared" si="7"/>
        <v>88200</v>
      </c>
      <c r="F73" s="211">
        <f t="shared" si="8"/>
        <v>23.480083857442345</v>
      </c>
      <c r="G73" s="277">
        <f t="shared" si="9"/>
        <v>106981.875</v>
      </c>
      <c r="H73" s="275">
        <v>5</v>
      </c>
      <c r="I73" s="207">
        <f t="shared" si="10"/>
        <v>13.585</v>
      </c>
      <c r="J73" s="214">
        <f t="shared" si="11"/>
        <v>0.28480083857442345</v>
      </c>
      <c r="K73" s="218">
        <f t="shared" si="12"/>
        <v>5.377921625</v>
      </c>
      <c r="L73" s="208">
        <f t="shared" si="13"/>
        <v>29.456089865073388</v>
      </c>
      <c r="M73" s="219">
        <v>86.046746</v>
      </c>
    </row>
    <row r="74" spans="1:13" s="8" customFormat="1" ht="15">
      <c r="A74" s="193" t="s">
        <v>142</v>
      </c>
      <c r="B74" s="179">
        <v>1750</v>
      </c>
      <c r="C74" s="284">
        <f>Volume!J74</f>
        <v>138.8</v>
      </c>
      <c r="D74" s="318">
        <v>15.28</v>
      </c>
      <c r="E74" s="206">
        <f t="shared" si="7"/>
        <v>26740</v>
      </c>
      <c r="F74" s="211">
        <f t="shared" si="8"/>
        <v>11.008645533141209</v>
      </c>
      <c r="G74" s="277">
        <f t="shared" si="9"/>
        <v>38885</v>
      </c>
      <c r="H74" s="275">
        <v>5</v>
      </c>
      <c r="I74" s="207">
        <f t="shared" si="10"/>
        <v>22.22</v>
      </c>
      <c r="J74" s="214">
        <f t="shared" si="11"/>
        <v>0.16008645533141208</v>
      </c>
      <c r="K74" s="218">
        <f t="shared" si="12"/>
        <v>2.415574125</v>
      </c>
      <c r="L74" s="208">
        <f t="shared" si="13"/>
        <v>13.230644375883038</v>
      </c>
      <c r="M74" s="219">
        <v>38.649186</v>
      </c>
    </row>
    <row r="75" spans="1:13" s="8" customFormat="1" ht="15">
      <c r="A75" s="193" t="s">
        <v>176</v>
      </c>
      <c r="B75" s="179">
        <v>1450</v>
      </c>
      <c r="C75" s="284">
        <f>Volume!J75</f>
        <v>182.45</v>
      </c>
      <c r="D75" s="318">
        <v>27.08</v>
      </c>
      <c r="E75" s="206">
        <f t="shared" si="7"/>
        <v>39266</v>
      </c>
      <c r="F75" s="211">
        <f t="shared" si="8"/>
        <v>14.842422581529185</v>
      </c>
      <c r="G75" s="277">
        <f t="shared" si="9"/>
        <v>53472.46925</v>
      </c>
      <c r="H75" s="275">
        <v>5.37</v>
      </c>
      <c r="I75" s="207">
        <f t="shared" si="10"/>
        <v>36.877565000000004</v>
      </c>
      <c r="J75" s="214">
        <f t="shared" si="11"/>
        <v>0.2021242258152919</v>
      </c>
      <c r="K75" s="218">
        <f t="shared" si="12"/>
        <v>3.5445255625</v>
      </c>
      <c r="L75" s="208">
        <f t="shared" si="13"/>
        <v>19.414166062349377</v>
      </c>
      <c r="M75" s="219">
        <v>56.712409</v>
      </c>
    </row>
    <row r="76" spans="1:13" s="8" customFormat="1" ht="15">
      <c r="A76" s="193" t="s">
        <v>397</v>
      </c>
      <c r="B76" s="179">
        <v>2200</v>
      </c>
      <c r="C76" s="284">
        <f>Volume!J76</f>
        <v>117.05</v>
      </c>
      <c r="D76" s="318">
        <v>24.32</v>
      </c>
      <c r="E76" s="206">
        <f t="shared" si="7"/>
        <v>53504</v>
      </c>
      <c r="F76" s="211">
        <f t="shared" si="8"/>
        <v>20.777445536095687</v>
      </c>
      <c r="G76" s="277">
        <f t="shared" si="9"/>
        <v>66379.5</v>
      </c>
      <c r="H76" s="275">
        <v>5</v>
      </c>
      <c r="I76" s="207">
        <f t="shared" si="10"/>
        <v>30.1725</v>
      </c>
      <c r="J76" s="214">
        <f t="shared" si="11"/>
        <v>0.25777445536095683</v>
      </c>
      <c r="K76" s="218">
        <f t="shared" si="12"/>
        <v>3.386875</v>
      </c>
      <c r="L76" s="208">
        <f t="shared" si="13"/>
        <v>18.550678369503093</v>
      </c>
      <c r="M76" s="219">
        <v>54.19</v>
      </c>
    </row>
    <row r="77" spans="1:13" s="8" customFormat="1" ht="15">
      <c r="A77" s="193" t="s">
        <v>167</v>
      </c>
      <c r="B77" s="179">
        <v>3850</v>
      </c>
      <c r="C77" s="284">
        <f>Volume!J77</f>
        <v>45.45</v>
      </c>
      <c r="D77" s="318">
        <v>7.88</v>
      </c>
      <c r="E77" s="206">
        <f t="shared" si="7"/>
        <v>30338</v>
      </c>
      <c r="F77" s="211">
        <f t="shared" si="8"/>
        <v>17.337733773377337</v>
      </c>
      <c r="G77" s="277">
        <f t="shared" si="9"/>
        <v>39087.125</v>
      </c>
      <c r="H77" s="275">
        <v>5</v>
      </c>
      <c r="I77" s="207">
        <f t="shared" si="10"/>
        <v>10.1525</v>
      </c>
      <c r="J77" s="214">
        <f t="shared" si="11"/>
        <v>0.22337733773377336</v>
      </c>
      <c r="K77" s="218">
        <f t="shared" si="12"/>
        <v>5.949306125</v>
      </c>
      <c r="L77" s="208">
        <f t="shared" si="13"/>
        <v>32.58569166166149</v>
      </c>
      <c r="M77" s="219">
        <v>95.188898</v>
      </c>
    </row>
    <row r="78" spans="1:13" s="8" customFormat="1" ht="15">
      <c r="A78" s="193" t="s">
        <v>201</v>
      </c>
      <c r="B78" s="179">
        <v>100</v>
      </c>
      <c r="C78" s="284">
        <f>Volume!J78</f>
        <v>2002.25</v>
      </c>
      <c r="D78" s="318">
        <v>220.12</v>
      </c>
      <c r="E78" s="206">
        <f t="shared" si="7"/>
        <v>22012</v>
      </c>
      <c r="F78" s="211">
        <f t="shared" si="8"/>
        <v>10.993632163815708</v>
      </c>
      <c r="G78" s="277">
        <f t="shared" si="9"/>
        <v>32023.25</v>
      </c>
      <c r="H78" s="275">
        <v>5</v>
      </c>
      <c r="I78" s="207">
        <f t="shared" si="10"/>
        <v>320.2325</v>
      </c>
      <c r="J78" s="214">
        <f t="shared" si="11"/>
        <v>0.15993632163815708</v>
      </c>
      <c r="K78" s="218">
        <f t="shared" si="12"/>
        <v>1.705001625</v>
      </c>
      <c r="L78" s="208">
        <f t="shared" si="13"/>
        <v>9.338678505954642</v>
      </c>
      <c r="M78" s="219">
        <v>27.280026</v>
      </c>
    </row>
    <row r="79" spans="1:13" s="8" customFormat="1" ht="15">
      <c r="A79" s="193" t="s">
        <v>143</v>
      </c>
      <c r="B79" s="179">
        <v>2950</v>
      </c>
      <c r="C79" s="284">
        <f>Volume!J79</f>
        <v>110.85</v>
      </c>
      <c r="D79" s="318">
        <v>14.66</v>
      </c>
      <c r="E79" s="206">
        <f t="shared" si="7"/>
        <v>43247</v>
      </c>
      <c r="F79" s="211">
        <f t="shared" si="8"/>
        <v>13.225078935498422</v>
      </c>
      <c r="G79" s="277">
        <f t="shared" si="9"/>
        <v>59597.375</v>
      </c>
      <c r="H79" s="275">
        <v>5</v>
      </c>
      <c r="I79" s="207">
        <f t="shared" si="10"/>
        <v>20.2025</v>
      </c>
      <c r="J79" s="214">
        <f t="shared" si="11"/>
        <v>0.18225078935498423</v>
      </c>
      <c r="K79" s="218">
        <f t="shared" si="12"/>
        <v>3.3683841875</v>
      </c>
      <c r="L79" s="208">
        <f t="shared" si="13"/>
        <v>18.449400018374607</v>
      </c>
      <c r="M79" s="219">
        <v>53.894147</v>
      </c>
    </row>
    <row r="80" spans="1:13" s="8" customFormat="1" ht="15">
      <c r="A80" s="193" t="s">
        <v>90</v>
      </c>
      <c r="B80" s="179">
        <v>600</v>
      </c>
      <c r="C80" s="284">
        <f>Volume!J80</f>
        <v>455.1</v>
      </c>
      <c r="D80" s="318">
        <v>49.79</v>
      </c>
      <c r="E80" s="206">
        <f t="shared" si="7"/>
        <v>29874</v>
      </c>
      <c r="F80" s="211">
        <f t="shared" si="8"/>
        <v>10.940452647769721</v>
      </c>
      <c r="G80" s="277">
        <f t="shared" si="9"/>
        <v>43527</v>
      </c>
      <c r="H80" s="275">
        <v>5</v>
      </c>
      <c r="I80" s="207">
        <f t="shared" si="10"/>
        <v>72.545</v>
      </c>
      <c r="J80" s="214">
        <f t="shared" si="11"/>
        <v>0.1594045264776972</v>
      </c>
      <c r="K80" s="218">
        <f t="shared" si="12"/>
        <v>2.717332125</v>
      </c>
      <c r="L80" s="208">
        <f t="shared" si="13"/>
        <v>14.883441010959478</v>
      </c>
      <c r="M80" s="219">
        <v>43.477314</v>
      </c>
    </row>
    <row r="81" spans="1:13" s="8" customFormat="1" ht="15">
      <c r="A81" s="193" t="s">
        <v>35</v>
      </c>
      <c r="B81" s="179">
        <v>1100</v>
      </c>
      <c r="C81" s="284">
        <f>Volume!J81</f>
        <v>316.9</v>
      </c>
      <c r="D81" s="318">
        <v>35.21</v>
      </c>
      <c r="E81" s="206">
        <f t="shared" si="7"/>
        <v>38731</v>
      </c>
      <c r="F81" s="211">
        <f t="shared" si="8"/>
        <v>11.110760492268854</v>
      </c>
      <c r="G81" s="277">
        <f t="shared" si="9"/>
        <v>56160.5</v>
      </c>
      <c r="H81" s="275">
        <v>5</v>
      </c>
      <c r="I81" s="207">
        <f t="shared" si="10"/>
        <v>51.055</v>
      </c>
      <c r="J81" s="214">
        <f t="shared" si="11"/>
        <v>0.16110760492268855</v>
      </c>
      <c r="K81" s="218">
        <f t="shared" si="12"/>
        <v>2.1980665</v>
      </c>
      <c r="L81" s="208">
        <f t="shared" si="13"/>
        <v>12.039306049464292</v>
      </c>
      <c r="M81" s="219">
        <v>35.169064</v>
      </c>
    </row>
    <row r="82" spans="1:13" s="8" customFormat="1" ht="15">
      <c r="A82" s="193" t="s">
        <v>6</v>
      </c>
      <c r="B82" s="179">
        <v>2250</v>
      </c>
      <c r="C82" s="284">
        <f>Volume!J82</f>
        <v>160</v>
      </c>
      <c r="D82" s="318">
        <v>17.41</v>
      </c>
      <c r="E82" s="206">
        <f t="shared" si="7"/>
        <v>39172.5</v>
      </c>
      <c r="F82" s="211">
        <f t="shared" si="8"/>
        <v>10.881250000000001</v>
      </c>
      <c r="G82" s="277">
        <f t="shared" si="9"/>
        <v>57172.5</v>
      </c>
      <c r="H82" s="275">
        <v>5</v>
      </c>
      <c r="I82" s="207">
        <f t="shared" si="10"/>
        <v>25.41</v>
      </c>
      <c r="J82" s="214">
        <f t="shared" si="11"/>
        <v>0.1588125</v>
      </c>
      <c r="K82" s="218">
        <f t="shared" si="12"/>
        <v>2.0523466875</v>
      </c>
      <c r="L82" s="208">
        <f t="shared" si="13"/>
        <v>11.24116576564756</v>
      </c>
      <c r="M82" s="219">
        <v>32.837547</v>
      </c>
    </row>
    <row r="83" spans="1:13" s="8" customFormat="1" ht="15">
      <c r="A83" s="193" t="s">
        <v>177</v>
      </c>
      <c r="B83" s="179">
        <v>500</v>
      </c>
      <c r="C83" s="284">
        <f>Volume!J83</f>
        <v>292.45</v>
      </c>
      <c r="D83" s="318">
        <v>56.04</v>
      </c>
      <c r="E83" s="206">
        <f t="shared" si="7"/>
        <v>28020</v>
      </c>
      <c r="F83" s="211">
        <f t="shared" si="8"/>
        <v>19.16224995725765</v>
      </c>
      <c r="G83" s="277">
        <f t="shared" si="9"/>
        <v>35331.25</v>
      </c>
      <c r="H83" s="275">
        <v>5</v>
      </c>
      <c r="I83" s="207">
        <f t="shared" si="10"/>
        <v>70.6625</v>
      </c>
      <c r="J83" s="214">
        <f t="shared" si="11"/>
        <v>0.2416224995725765</v>
      </c>
      <c r="K83" s="218">
        <f t="shared" si="12"/>
        <v>3.12957075</v>
      </c>
      <c r="L83" s="208">
        <f t="shared" si="13"/>
        <v>17.14136495083361</v>
      </c>
      <c r="M83" s="219">
        <v>50.073132</v>
      </c>
    </row>
    <row r="84" spans="1:13" s="8" customFormat="1" ht="15">
      <c r="A84" s="193" t="s">
        <v>168</v>
      </c>
      <c r="B84" s="179">
        <v>300</v>
      </c>
      <c r="C84" s="284">
        <f>Volume!J84</f>
        <v>677.1</v>
      </c>
      <c r="D84" s="318">
        <v>89.89</v>
      </c>
      <c r="E84" s="206">
        <f t="shared" si="7"/>
        <v>26967</v>
      </c>
      <c r="F84" s="211">
        <f t="shared" si="8"/>
        <v>13.275734751144586</v>
      </c>
      <c r="G84" s="277">
        <f t="shared" si="9"/>
        <v>37123.5</v>
      </c>
      <c r="H84" s="275">
        <v>5</v>
      </c>
      <c r="I84" s="207">
        <f t="shared" si="10"/>
        <v>123.745</v>
      </c>
      <c r="J84" s="214">
        <f t="shared" si="11"/>
        <v>0.18275734751144587</v>
      </c>
      <c r="K84" s="218">
        <f t="shared" si="12"/>
        <v>3.2207673125</v>
      </c>
      <c r="L84" s="208">
        <f t="shared" si="13"/>
        <v>17.640869095315406</v>
      </c>
      <c r="M84" s="219">
        <v>51.532277</v>
      </c>
    </row>
    <row r="85" spans="1:13" s="8" customFormat="1" ht="15">
      <c r="A85" s="193" t="s">
        <v>132</v>
      </c>
      <c r="B85" s="179">
        <v>400</v>
      </c>
      <c r="C85" s="284">
        <f>Volume!J85</f>
        <v>715.9</v>
      </c>
      <c r="D85" s="318">
        <v>106.61</v>
      </c>
      <c r="E85" s="206">
        <f t="shared" si="7"/>
        <v>42644</v>
      </c>
      <c r="F85" s="211">
        <f t="shared" si="8"/>
        <v>14.891744657075009</v>
      </c>
      <c r="G85" s="277">
        <f t="shared" si="9"/>
        <v>56962</v>
      </c>
      <c r="H85" s="275">
        <v>5</v>
      </c>
      <c r="I85" s="207">
        <f t="shared" si="10"/>
        <v>142.405</v>
      </c>
      <c r="J85" s="214">
        <f t="shared" si="11"/>
        <v>0.1989174465707501</v>
      </c>
      <c r="K85" s="218">
        <f t="shared" si="12"/>
        <v>2.7598474375</v>
      </c>
      <c r="L85" s="208">
        <f t="shared" si="13"/>
        <v>15.11630696791579</v>
      </c>
      <c r="M85" s="219">
        <v>44.157559</v>
      </c>
    </row>
    <row r="86" spans="1:13" s="8" customFormat="1" ht="15">
      <c r="A86" s="193" t="s">
        <v>144</v>
      </c>
      <c r="B86" s="179">
        <v>125</v>
      </c>
      <c r="C86" s="284">
        <f>Volume!J86</f>
        <v>2897.2</v>
      </c>
      <c r="D86" s="318">
        <v>383.06</v>
      </c>
      <c r="E86" s="206">
        <f t="shared" si="7"/>
        <v>47882.5</v>
      </c>
      <c r="F86" s="211">
        <f t="shared" si="8"/>
        <v>13.221731326798288</v>
      </c>
      <c r="G86" s="277">
        <f t="shared" si="9"/>
        <v>65990</v>
      </c>
      <c r="H86" s="275">
        <v>5</v>
      </c>
      <c r="I86" s="207">
        <f t="shared" si="10"/>
        <v>527.92</v>
      </c>
      <c r="J86" s="214">
        <f t="shared" si="11"/>
        <v>0.18221731326798288</v>
      </c>
      <c r="K86" s="218">
        <f t="shared" si="12"/>
        <v>2.3703136875</v>
      </c>
      <c r="L86" s="208">
        <f t="shared" si="13"/>
        <v>12.982742750070011</v>
      </c>
      <c r="M86" s="219">
        <v>37.925019</v>
      </c>
    </row>
    <row r="87" spans="1:13" s="8" customFormat="1" ht="15">
      <c r="A87" s="193" t="s">
        <v>291</v>
      </c>
      <c r="B87" s="179">
        <v>300</v>
      </c>
      <c r="C87" s="284">
        <f>Volume!J87</f>
        <v>605.3</v>
      </c>
      <c r="D87" s="318">
        <v>77.46</v>
      </c>
      <c r="E87" s="206">
        <f t="shared" si="7"/>
        <v>23237.999999999996</v>
      </c>
      <c r="F87" s="211">
        <f t="shared" si="8"/>
        <v>12.796960185032216</v>
      </c>
      <c r="G87" s="277">
        <f t="shared" si="9"/>
        <v>32317.499999999996</v>
      </c>
      <c r="H87" s="275">
        <v>5</v>
      </c>
      <c r="I87" s="207">
        <f t="shared" si="10"/>
        <v>107.725</v>
      </c>
      <c r="J87" s="214">
        <f t="shared" si="11"/>
        <v>0.17796960185032215</v>
      </c>
      <c r="K87" s="218">
        <f t="shared" si="12"/>
        <v>3.211991625</v>
      </c>
      <c r="L87" s="208">
        <f t="shared" si="13"/>
        <v>17.592802675301744</v>
      </c>
      <c r="M87" s="219">
        <v>51.391866</v>
      </c>
    </row>
    <row r="88" spans="1:13" s="8" customFormat="1" ht="15">
      <c r="A88" s="193" t="s">
        <v>133</v>
      </c>
      <c r="B88" s="179">
        <v>6250</v>
      </c>
      <c r="C88" s="284">
        <f>Volume!J88</f>
        <v>32.25</v>
      </c>
      <c r="D88" s="318">
        <v>4.15</v>
      </c>
      <c r="E88" s="206">
        <f t="shared" si="7"/>
        <v>25937.500000000004</v>
      </c>
      <c r="F88" s="211">
        <f t="shared" si="8"/>
        <v>12.868217054263567</v>
      </c>
      <c r="G88" s="277">
        <f t="shared" si="9"/>
        <v>36015.625</v>
      </c>
      <c r="H88" s="275">
        <v>5</v>
      </c>
      <c r="I88" s="207">
        <f t="shared" si="10"/>
        <v>5.7625</v>
      </c>
      <c r="J88" s="214">
        <f t="shared" si="11"/>
        <v>0.17868217054263566</v>
      </c>
      <c r="K88" s="218">
        <f t="shared" si="12"/>
        <v>2.590064625</v>
      </c>
      <c r="L88" s="208">
        <f t="shared" si="13"/>
        <v>14.186368205086591</v>
      </c>
      <c r="M88" s="219">
        <v>41.441034</v>
      </c>
    </row>
    <row r="89" spans="1:13" s="8" customFormat="1" ht="15">
      <c r="A89" s="193" t="s">
        <v>169</v>
      </c>
      <c r="B89" s="179">
        <v>2000</v>
      </c>
      <c r="C89" s="284">
        <f>Volume!J89</f>
        <v>152.35</v>
      </c>
      <c r="D89" s="318">
        <v>23.85</v>
      </c>
      <c r="E89" s="206">
        <f t="shared" si="7"/>
        <v>47700</v>
      </c>
      <c r="F89" s="211">
        <f t="shared" si="8"/>
        <v>15.654742369543815</v>
      </c>
      <c r="G89" s="277">
        <f t="shared" si="9"/>
        <v>62935</v>
      </c>
      <c r="H89" s="275">
        <v>5</v>
      </c>
      <c r="I89" s="207">
        <f t="shared" si="10"/>
        <v>31.4675</v>
      </c>
      <c r="J89" s="214">
        <f t="shared" si="11"/>
        <v>0.20654742369543816</v>
      </c>
      <c r="K89" s="218">
        <f t="shared" si="12"/>
        <v>2.516205375</v>
      </c>
      <c r="L89" s="208">
        <f t="shared" si="13"/>
        <v>13.781824432032456</v>
      </c>
      <c r="M89" s="219">
        <v>40.259286</v>
      </c>
    </row>
    <row r="90" spans="1:13" s="8" customFormat="1" ht="15">
      <c r="A90" s="193" t="s">
        <v>292</v>
      </c>
      <c r="B90" s="179">
        <v>550</v>
      </c>
      <c r="C90" s="284">
        <f>Volume!J90</f>
        <v>586.65</v>
      </c>
      <c r="D90" s="318">
        <v>83.79</v>
      </c>
      <c r="E90" s="206">
        <f t="shared" si="7"/>
        <v>46084.5</v>
      </c>
      <c r="F90" s="211">
        <f t="shared" si="8"/>
        <v>14.282792124776272</v>
      </c>
      <c r="G90" s="277">
        <f t="shared" si="9"/>
        <v>62217.375</v>
      </c>
      <c r="H90" s="275">
        <v>5</v>
      </c>
      <c r="I90" s="207">
        <f t="shared" si="10"/>
        <v>113.1225</v>
      </c>
      <c r="J90" s="214">
        <f t="shared" si="11"/>
        <v>0.19282792124776274</v>
      </c>
      <c r="K90" s="218">
        <f t="shared" si="12"/>
        <v>3.1670299375</v>
      </c>
      <c r="L90" s="208">
        <f t="shared" si="13"/>
        <v>17.346537370629264</v>
      </c>
      <c r="M90" s="219">
        <v>50.672479</v>
      </c>
    </row>
    <row r="91" spans="1:13" s="8" customFormat="1" ht="15">
      <c r="A91" s="193" t="s">
        <v>293</v>
      </c>
      <c r="B91" s="179">
        <v>550</v>
      </c>
      <c r="C91" s="284">
        <f>Volume!J91</f>
        <v>541.35</v>
      </c>
      <c r="D91" s="318">
        <v>65.75</v>
      </c>
      <c r="E91" s="206">
        <f t="shared" si="7"/>
        <v>36162.5</v>
      </c>
      <c r="F91" s="211">
        <f t="shared" si="8"/>
        <v>12.145562020873742</v>
      </c>
      <c r="G91" s="277">
        <f t="shared" si="9"/>
        <v>51049.625</v>
      </c>
      <c r="H91" s="275">
        <v>5</v>
      </c>
      <c r="I91" s="207">
        <f t="shared" si="10"/>
        <v>92.8175</v>
      </c>
      <c r="J91" s="214">
        <f t="shared" si="11"/>
        <v>0.1714556202087374</v>
      </c>
      <c r="K91" s="218">
        <f t="shared" si="12"/>
        <v>2.4742461875</v>
      </c>
      <c r="L91" s="208">
        <f t="shared" si="13"/>
        <v>13.552004497149067</v>
      </c>
      <c r="M91" s="219">
        <v>39.587939</v>
      </c>
    </row>
    <row r="92" spans="1:13" s="8" customFormat="1" ht="15">
      <c r="A92" s="193" t="s">
        <v>178</v>
      </c>
      <c r="B92" s="179">
        <v>1250</v>
      </c>
      <c r="C92" s="284">
        <f>Volume!J92</f>
        <v>170.9</v>
      </c>
      <c r="D92" s="318">
        <v>18.42</v>
      </c>
      <c r="E92" s="206">
        <f t="shared" si="7"/>
        <v>23025.000000000004</v>
      </c>
      <c r="F92" s="211">
        <f t="shared" si="8"/>
        <v>10.778232884727911</v>
      </c>
      <c r="G92" s="277">
        <f t="shared" si="9"/>
        <v>33706.25</v>
      </c>
      <c r="H92" s="275">
        <v>5</v>
      </c>
      <c r="I92" s="207">
        <f t="shared" si="10"/>
        <v>26.965</v>
      </c>
      <c r="J92" s="214">
        <f t="shared" si="11"/>
        <v>0.1577823288472791</v>
      </c>
      <c r="K92" s="218">
        <f t="shared" si="12"/>
        <v>4.1667584375</v>
      </c>
      <c r="L92" s="208">
        <f t="shared" si="13"/>
        <v>22.8222758789373</v>
      </c>
      <c r="M92" s="219">
        <v>66.668135</v>
      </c>
    </row>
    <row r="93" spans="1:13" s="8" customFormat="1" ht="15">
      <c r="A93" s="193" t="s">
        <v>145</v>
      </c>
      <c r="B93" s="179">
        <v>1700</v>
      </c>
      <c r="C93" s="284">
        <f>Volume!J93</f>
        <v>152.2</v>
      </c>
      <c r="D93" s="318">
        <v>16.6</v>
      </c>
      <c r="E93" s="206">
        <f t="shared" si="7"/>
        <v>28220.000000000004</v>
      </c>
      <c r="F93" s="211">
        <f t="shared" si="8"/>
        <v>10.906701708278582</v>
      </c>
      <c r="G93" s="277">
        <f t="shared" si="9"/>
        <v>44210.132</v>
      </c>
      <c r="H93" s="275">
        <v>6.18</v>
      </c>
      <c r="I93" s="207">
        <f t="shared" si="10"/>
        <v>26.005959999999998</v>
      </c>
      <c r="J93" s="214">
        <f t="shared" si="11"/>
        <v>0.17086701708278582</v>
      </c>
      <c r="K93" s="218">
        <f t="shared" si="12"/>
        <v>1.834402375</v>
      </c>
      <c r="L93" s="208">
        <f t="shared" si="13"/>
        <v>10.047435603285509</v>
      </c>
      <c r="M93" s="219">
        <v>29.350438</v>
      </c>
    </row>
    <row r="94" spans="1:13" s="8" customFormat="1" ht="15">
      <c r="A94" s="193" t="s">
        <v>272</v>
      </c>
      <c r="B94" s="179">
        <v>850</v>
      </c>
      <c r="C94" s="284">
        <f>Volume!J94</f>
        <v>162.9</v>
      </c>
      <c r="D94" s="318">
        <v>28.08</v>
      </c>
      <c r="E94" s="206">
        <f t="shared" si="7"/>
        <v>23868</v>
      </c>
      <c r="F94" s="211">
        <f t="shared" si="8"/>
        <v>17.237569060773478</v>
      </c>
      <c r="G94" s="277">
        <f t="shared" si="9"/>
        <v>30791.25</v>
      </c>
      <c r="H94" s="275">
        <v>5</v>
      </c>
      <c r="I94" s="207">
        <f t="shared" si="10"/>
        <v>36.225</v>
      </c>
      <c r="J94" s="214">
        <f t="shared" si="11"/>
        <v>0.2223756906077348</v>
      </c>
      <c r="K94" s="218">
        <f t="shared" si="12"/>
        <v>3.50082375</v>
      </c>
      <c r="L94" s="208">
        <f t="shared" si="13"/>
        <v>19.17480137724826</v>
      </c>
      <c r="M94" s="219">
        <v>56.01318</v>
      </c>
    </row>
    <row r="95" spans="1:13" s="8" customFormat="1" ht="15">
      <c r="A95" s="193" t="s">
        <v>210</v>
      </c>
      <c r="B95" s="179">
        <v>200</v>
      </c>
      <c r="C95" s="284">
        <f>Volume!J95</f>
        <v>1699.5</v>
      </c>
      <c r="D95" s="318">
        <v>182.98</v>
      </c>
      <c r="E95" s="206">
        <f t="shared" si="7"/>
        <v>36596</v>
      </c>
      <c r="F95" s="211">
        <f t="shared" si="8"/>
        <v>10.766696087084435</v>
      </c>
      <c r="G95" s="277">
        <f t="shared" si="9"/>
        <v>53591</v>
      </c>
      <c r="H95" s="275">
        <v>5</v>
      </c>
      <c r="I95" s="207">
        <f t="shared" si="10"/>
        <v>267.955</v>
      </c>
      <c r="J95" s="214">
        <f t="shared" si="11"/>
        <v>0.15766696087084436</v>
      </c>
      <c r="K95" s="218">
        <f t="shared" si="12"/>
        <v>1.819710875</v>
      </c>
      <c r="L95" s="208">
        <f t="shared" si="13"/>
        <v>9.966966943749636</v>
      </c>
      <c r="M95" s="219">
        <v>29.115374</v>
      </c>
    </row>
    <row r="96" spans="1:13" s="8" customFormat="1" ht="15">
      <c r="A96" s="193" t="s">
        <v>294</v>
      </c>
      <c r="B96" s="179">
        <v>350</v>
      </c>
      <c r="C96" s="284">
        <f>Volume!J96</f>
        <v>722.55</v>
      </c>
      <c r="D96" s="318">
        <v>80.24</v>
      </c>
      <c r="E96" s="206">
        <f t="shared" si="7"/>
        <v>28084</v>
      </c>
      <c r="F96" s="211">
        <f t="shared" si="8"/>
        <v>11.105113832952737</v>
      </c>
      <c r="G96" s="277">
        <f t="shared" si="9"/>
        <v>40728.625</v>
      </c>
      <c r="H96" s="275">
        <v>5</v>
      </c>
      <c r="I96" s="207">
        <f t="shared" si="10"/>
        <v>116.3675</v>
      </c>
      <c r="J96" s="214">
        <f t="shared" si="11"/>
        <v>0.1610511383295274</v>
      </c>
      <c r="K96" s="218">
        <f t="shared" si="12"/>
        <v>1.9198255625</v>
      </c>
      <c r="L96" s="208">
        <f t="shared" si="13"/>
        <v>10.515317670562942</v>
      </c>
      <c r="M96" s="219">
        <v>30.717209</v>
      </c>
    </row>
    <row r="97" spans="1:13" s="8" customFormat="1" ht="15">
      <c r="A97" s="193" t="s">
        <v>7</v>
      </c>
      <c r="B97" s="179">
        <v>312</v>
      </c>
      <c r="C97" s="284">
        <f>Volume!J97</f>
        <v>759.6</v>
      </c>
      <c r="D97" s="318">
        <v>87.72</v>
      </c>
      <c r="E97" s="206">
        <f t="shared" si="7"/>
        <v>27368.64</v>
      </c>
      <c r="F97" s="211">
        <f t="shared" si="8"/>
        <v>11.54818325434439</v>
      </c>
      <c r="G97" s="277">
        <f t="shared" si="9"/>
        <v>39218.4</v>
      </c>
      <c r="H97" s="275">
        <v>5</v>
      </c>
      <c r="I97" s="207">
        <f t="shared" si="10"/>
        <v>125.7</v>
      </c>
      <c r="J97" s="214">
        <f t="shared" si="11"/>
        <v>0.16548183254344392</v>
      </c>
      <c r="K97" s="218">
        <f t="shared" si="12"/>
        <v>2.7548575</v>
      </c>
      <c r="L97" s="208">
        <f t="shared" si="13"/>
        <v>15.088975954622882</v>
      </c>
      <c r="M97" s="219">
        <v>44.07772</v>
      </c>
    </row>
    <row r="98" spans="1:13" s="8" customFormat="1" ht="15">
      <c r="A98" s="193" t="s">
        <v>170</v>
      </c>
      <c r="B98" s="179">
        <v>600</v>
      </c>
      <c r="C98" s="284">
        <f>Volume!J98</f>
        <v>579.3</v>
      </c>
      <c r="D98" s="318">
        <v>67.67</v>
      </c>
      <c r="E98" s="206">
        <f t="shared" si="7"/>
        <v>40602</v>
      </c>
      <c r="F98" s="211">
        <f t="shared" si="8"/>
        <v>11.68133954773002</v>
      </c>
      <c r="G98" s="277">
        <f t="shared" si="9"/>
        <v>57981</v>
      </c>
      <c r="H98" s="275">
        <v>5</v>
      </c>
      <c r="I98" s="207">
        <f t="shared" si="10"/>
        <v>96.635</v>
      </c>
      <c r="J98" s="214">
        <f t="shared" si="11"/>
        <v>0.1668133954773002</v>
      </c>
      <c r="K98" s="218">
        <f t="shared" si="12"/>
        <v>2.6387093125</v>
      </c>
      <c r="L98" s="208">
        <f t="shared" si="13"/>
        <v>14.452806131551986</v>
      </c>
      <c r="M98" s="219">
        <v>42.219349</v>
      </c>
    </row>
    <row r="99" spans="1:13" s="8" customFormat="1" ht="15">
      <c r="A99" s="193" t="s">
        <v>223</v>
      </c>
      <c r="B99" s="179">
        <v>400</v>
      </c>
      <c r="C99" s="284">
        <f>Volume!J99</f>
        <v>800.75</v>
      </c>
      <c r="D99" s="318">
        <v>86.83</v>
      </c>
      <c r="E99" s="206">
        <f t="shared" si="7"/>
        <v>34732</v>
      </c>
      <c r="F99" s="211">
        <f t="shared" si="8"/>
        <v>10.843584139868872</v>
      </c>
      <c r="G99" s="277">
        <f t="shared" si="9"/>
        <v>50747</v>
      </c>
      <c r="H99" s="275">
        <v>5</v>
      </c>
      <c r="I99" s="207">
        <f t="shared" si="10"/>
        <v>126.8675</v>
      </c>
      <c r="J99" s="214">
        <f t="shared" si="11"/>
        <v>0.15843584139868874</v>
      </c>
      <c r="K99" s="218">
        <f t="shared" si="12"/>
        <v>2.312487875</v>
      </c>
      <c r="L99" s="208">
        <f t="shared" si="13"/>
        <v>12.66601773094687</v>
      </c>
      <c r="M99" s="219">
        <v>36.999806</v>
      </c>
    </row>
    <row r="100" spans="1:13" s="8" customFormat="1" ht="15">
      <c r="A100" s="193" t="s">
        <v>207</v>
      </c>
      <c r="B100" s="179">
        <v>1250</v>
      </c>
      <c r="C100" s="284">
        <f>Volume!J100</f>
        <v>190.85</v>
      </c>
      <c r="D100" s="318">
        <v>21.05</v>
      </c>
      <c r="E100" s="206">
        <f t="shared" si="7"/>
        <v>26312.5</v>
      </c>
      <c r="F100" s="211">
        <f t="shared" si="8"/>
        <v>11.029604401362327</v>
      </c>
      <c r="G100" s="277">
        <f t="shared" si="9"/>
        <v>38240.625</v>
      </c>
      <c r="H100" s="275">
        <v>5</v>
      </c>
      <c r="I100" s="207">
        <f t="shared" si="10"/>
        <v>30.5925</v>
      </c>
      <c r="J100" s="214">
        <f t="shared" si="11"/>
        <v>0.16029604401362327</v>
      </c>
      <c r="K100" s="218">
        <f t="shared" si="12"/>
        <v>3.1526863125</v>
      </c>
      <c r="L100" s="208">
        <f t="shared" si="13"/>
        <v>17.267974100940314</v>
      </c>
      <c r="M100" s="219">
        <v>50.442981</v>
      </c>
    </row>
    <row r="101" spans="1:13" s="7" customFormat="1" ht="15">
      <c r="A101" s="193" t="s">
        <v>295</v>
      </c>
      <c r="B101" s="179">
        <v>250</v>
      </c>
      <c r="C101" s="284">
        <f>Volume!J101</f>
        <v>868.05</v>
      </c>
      <c r="D101" s="318">
        <v>94.02</v>
      </c>
      <c r="E101" s="206">
        <f t="shared" si="7"/>
        <v>23505</v>
      </c>
      <c r="F101" s="211">
        <f t="shared" si="8"/>
        <v>10.831173319509245</v>
      </c>
      <c r="G101" s="277">
        <f t="shared" si="9"/>
        <v>34355.625</v>
      </c>
      <c r="H101" s="275">
        <v>5</v>
      </c>
      <c r="I101" s="207">
        <f t="shared" si="10"/>
        <v>137.4225</v>
      </c>
      <c r="J101" s="214">
        <f t="shared" si="11"/>
        <v>0.15831173319509248</v>
      </c>
      <c r="K101" s="218">
        <f t="shared" si="12"/>
        <v>2.348426625</v>
      </c>
      <c r="L101" s="208">
        <f t="shared" si="13"/>
        <v>12.862862371582258</v>
      </c>
      <c r="M101" s="219">
        <v>37.574826</v>
      </c>
    </row>
    <row r="102" spans="1:13" s="7" customFormat="1" ht="15">
      <c r="A102" s="193" t="s">
        <v>277</v>
      </c>
      <c r="B102" s="179">
        <v>800</v>
      </c>
      <c r="C102" s="284">
        <f>Volume!J102</f>
        <v>313.65</v>
      </c>
      <c r="D102" s="318">
        <v>45.48</v>
      </c>
      <c r="E102" s="206">
        <f t="shared" si="7"/>
        <v>36384</v>
      </c>
      <c r="F102" s="211">
        <f t="shared" si="8"/>
        <v>14.500239120038257</v>
      </c>
      <c r="G102" s="277">
        <f t="shared" si="9"/>
        <v>48930</v>
      </c>
      <c r="H102" s="275">
        <v>5</v>
      </c>
      <c r="I102" s="207">
        <f t="shared" si="10"/>
        <v>61.1625</v>
      </c>
      <c r="J102" s="214">
        <f t="shared" si="11"/>
        <v>0.19500239120038262</v>
      </c>
      <c r="K102" s="218">
        <f t="shared" si="12"/>
        <v>4.251761</v>
      </c>
      <c r="L102" s="208">
        <f t="shared" si="13"/>
        <v>23.287854088207226</v>
      </c>
      <c r="M102" s="203">
        <v>68.028176</v>
      </c>
    </row>
    <row r="103" spans="1:13" s="7" customFormat="1" ht="15">
      <c r="A103" s="193" t="s">
        <v>146</v>
      </c>
      <c r="B103" s="179">
        <v>8900</v>
      </c>
      <c r="C103" s="284">
        <f>Volume!J103</f>
        <v>40.95</v>
      </c>
      <c r="D103" s="318">
        <v>4.45</v>
      </c>
      <c r="E103" s="206">
        <f t="shared" si="7"/>
        <v>39605</v>
      </c>
      <c r="F103" s="211">
        <f t="shared" si="8"/>
        <v>10.866910866910867</v>
      </c>
      <c r="G103" s="277">
        <f t="shared" si="9"/>
        <v>57827.75</v>
      </c>
      <c r="H103" s="275">
        <v>5</v>
      </c>
      <c r="I103" s="207">
        <f t="shared" si="10"/>
        <v>6.4975</v>
      </c>
      <c r="J103" s="214">
        <f t="shared" si="11"/>
        <v>0.15866910866910866</v>
      </c>
      <c r="K103" s="218">
        <f t="shared" si="12"/>
        <v>2.374969</v>
      </c>
      <c r="L103" s="208">
        <f t="shared" si="13"/>
        <v>13.008240946754869</v>
      </c>
      <c r="M103" s="203">
        <v>37.999504</v>
      </c>
    </row>
    <row r="104" spans="1:13" s="8" customFormat="1" ht="15">
      <c r="A104" s="193" t="s">
        <v>8</v>
      </c>
      <c r="B104" s="179">
        <v>1600</v>
      </c>
      <c r="C104" s="284">
        <f>Volume!J104</f>
        <v>148.45</v>
      </c>
      <c r="D104" s="318">
        <v>17.7</v>
      </c>
      <c r="E104" s="206">
        <f t="shared" si="7"/>
        <v>28320</v>
      </c>
      <c r="F104" s="211">
        <f t="shared" si="8"/>
        <v>11.923206466823846</v>
      </c>
      <c r="G104" s="277">
        <f t="shared" si="9"/>
        <v>40196</v>
      </c>
      <c r="H104" s="275">
        <v>5</v>
      </c>
      <c r="I104" s="207">
        <f t="shared" si="10"/>
        <v>25.1225</v>
      </c>
      <c r="J104" s="214">
        <f t="shared" si="11"/>
        <v>0.16923206466823848</v>
      </c>
      <c r="K104" s="218">
        <f t="shared" si="12"/>
        <v>3.08584175</v>
      </c>
      <c r="L104" s="208">
        <f t="shared" si="13"/>
        <v>16.901851353662174</v>
      </c>
      <c r="M104" s="219">
        <v>49.373468</v>
      </c>
    </row>
    <row r="105" spans="1:13" s="7" customFormat="1" ht="15">
      <c r="A105" s="193" t="s">
        <v>296</v>
      </c>
      <c r="B105" s="179">
        <v>1000</v>
      </c>
      <c r="C105" s="284">
        <f>Volume!J105</f>
        <v>165.3</v>
      </c>
      <c r="D105" s="318">
        <v>29.89</v>
      </c>
      <c r="E105" s="206">
        <f t="shared" si="7"/>
        <v>29890</v>
      </c>
      <c r="F105" s="211">
        <f t="shared" si="8"/>
        <v>18.08227465214761</v>
      </c>
      <c r="G105" s="277">
        <f t="shared" si="9"/>
        <v>38155</v>
      </c>
      <c r="H105" s="275">
        <v>5</v>
      </c>
      <c r="I105" s="207">
        <f t="shared" si="10"/>
        <v>38.155</v>
      </c>
      <c r="J105" s="214">
        <f t="shared" si="11"/>
        <v>0.2308227465214761</v>
      </c>
      <c r="K105" s="218">
        <f t="shared" si="12"/>
        <v>3.7245764375</v>
      </c>
      <c r="L105" s="208">
        <f t="shared" si="13"/>
        <v>20.400345319709807</v>
      </c>
      <c r="M105" s="219">
        <v>59.593223</v>
      </c>
    </row>
    <row r="106" spans="1:13" s="7" customFormat="1" ht="15">
      <c r="A106" s="193" t="s">
        <v>179</v>
      </c>
      <c r="B106" s="179">
        <v>14000</v>
      </c>
      <c r="C106" s="284">
        <f>Volume!J106</f>
        <v>19.25</v>
      </c>
      <c r="D106" s="318">
        <v>4.74</v>
      </c>
      <c r="E106" s="206">
        <f t="shared" si="7"/>
        <v>66360</v>
      </c>
      <c r="F106" s="211">
        <f t="shared" si="8"/>
        <v>24.623376623376625</v>
      </c>
      <c r="G106" s="277">
        <f t="shared" si="9"/>
        <v>79835</v>
      </c>
      <c r="H106" s="275">
        <v>5</v>
      </c>
      <c r="I106" s="207">
        <f t="shared" si="10"/>
        <v>5.7025</v>
      </c>
      <c r="J106" s="214">
        <f t="shared" si="11"/>
        <v>0.29623376623376624</v>
      </c>
      <c r="K106" s="218">
        <f t="shared" si="12"/>
        <v>4.830423125</v>
      </c>
      <c r="L106" s="208">
        <f t="shared" si="13"/>
        <v>26.45731707857097</v>
      </c>
      <c r="M106" s="203">
        <v>77.28677</v>
      </c>
    </row>
    <row r="107" spans="1:13" s="7" customFormat="1" ht="15">
      <c r="A107" s="193" t="s">
        <v>202</v>
      </c>
      <c r="B107" s="179">
        <v>1150</v>
      </c>
      <c r="C107" s="284">
        <f>Volume!J107</f>
        <v>256.45</v>
      </c>
      <c r="D107" s="318">
        <v>33.46</v>
      </c>
      <c r="E107" s="206">
        <f t="shared" si="7"/>
        <v>38479</v>
      </c>
      <c r="F107" s="211">
        <f t="shared" si="8"/>
        <v>13.047377656463249</v>
      </c>
      <c r="G107" s="277">
        <f t="shared" si="9"/>
        <v>53224.875</v>
      </c>
      <c r="H107" s="275">
        <v>5</v>
      </c>
      <c r="I107" s="207">
        <f t="shared" si="10"/>
        <v>46.2825</v>
      </c>
      <c r="J107" s="214">
        <f t="shared" si="11"/>
        <v>0.18047377656463248</v>
      </c>
      <c r="K107" s="218">
        <f t="shared" si="12"/>
        <v>2.0171535</v>
      </c>
      <c r="L107" s="208">
        <f t="shared" si="13"/>
        <v>11.04840473900497</v>
      </c>
      <c r="M107" s="219">
        <v>32.274456</v>
      </c>
    </row>
    <row r="108" spans="1:13" s="7" customFormat="1" ht="15">
      <c r="A108" s="193" t="s">
        <v>171</v>
      </c>
      <c r="B108" s="179">
        <v>1100</v>
      </c>
      <c r="C108" s="284">
        <f>Volume!J108</f>
        <v>335.05</v>
      </c>
      <c r="D108" s="318">
        <v>44.68</v>
      </c>
      <c r="E108" s="206">
        <f t="shared" si="7"/>
        <v>49148</v>
      </c>
      <c r="F108" s="211">
        <f t="shared" si="8"/>
        <v>13.335323086106552</v>
      </c>
      <c r="G108" s="277">
        <f t="shared" si="9"/>
        <v>67575.75</v>
      </c>
      <c r="H108" s="275">
        <v>5</v>
      </c>
      <c r="I108" s="207">
        <f t="shared" si="10"/>
        <v>61.4325</v>
      </c>
      <c r="J108" s="214">
        <f t="shared" si="11"/>
        <v>0.1833532308610655</v>
      </c>
      <c r="K108" s="218">
        <f t="shared" si="12"/>
        <v>5.126053</v>
      </c>
      <c r="L108" s="208">
        <f t="shared" si="13"/>
        <v>28.076548590670292</v>
      </c>
      <c r="M108" s="219">
        <v>82.016848</v>
      </c>
    </row>
    <row r="109" spans="1:13" s="7" customFormat="1" ht="15">
      <c r="A109" s="193" t="s">
        <v>147</v>
      </c>
      <c r="B109" s="179">
        <v>5900</v>
      </c>
      <c r="C109" s="284">
        <f>Volume!J109</f>
        <v>63.05</v>
      </c>
      <c r="D109" s="318">
        <v>9.2</v>
      </c>
      <c r="E109" s="206">
        <f t="shared" si="7"/>
        <v>54279.99999999999</v>
      </c>
      <c r="F109" s="211">
        <f t="shared" si="8"/>
        <v>14.591593973037273</v>
      </c>
      <c r="G109" s="277">
        <f t="shared" si="9"/>
        <v>72879.75</v>
      </c>
      <c r="H109" s="275">
        <v>5</v>
      </c>
      <c r="I109" s="207">
        <f t="shared" si="10"/>
        <v>12.3525</v>
      </c>
      <c r="J109" s="214">
        <f t="shared" si="11"/>
        <v>0.19591593973037272</v>
      </c>
      <c r="K109" s="218">
        <f t="shared" si="12"/>
        <v>2.434076625</v>
      </c>
      <c r="L109" s="208">
        <f t="shared" si="13"/>
        <v>13.331986742085432</v>
      </c>
      <c r="M109" s="203">
        <v>38.945226</v>
      </c>
    </row>
    <row r="110" spans="1:13" s="8" customFormat="1" ht="15">
      <c r="A110" s="193" t="s">
        <v>148</v>
      </c>
      <c r="B110" s="179">
        <v>1045</v>
      </c>
      <c r="C110" s="284">
        <f>Volume!J110</f>
        <v>266.15</v>
      </c>
      <c r="D110" s="318">
        <v>28.64</v>
      </c>
      <c r="E110" s="206">
        <f t="shared" si="7"/>
        <v>29928.8</v>
      </c>
      <c r="F110" s="211">
        <f t="shared" si="8"/>
        <v>10.760849145218861</v>
      </c>
      <c r="G110" s="277">
        <f t="shared" si="9"/>
        <v>43835.1375</v>
      </c>
      <c r="H110" s="275">
        <v>5</v>
      </c>
      <c r="I110" s="207">
        <f t="shared" si="10"/>
        <v>41.9475</v>
      </c>
      <c r="J110" s="214">
        <f t="shared" si="11"/>
        <v>0.1576084914521886</v>
      </c>
      <c r="K110" s="218">
        <f t="shared" si="12"/>
        <v>2.707522625</v>
      </c>
      <c r="L110" s="208">
        <f t="shared" si="13"/>
        <v>14.82971216668101</v>
      </c>
      <c r="M110" s="219">
        <v>43.320362</v>
      </c>
    </row>
    <row r="111" spans="1:13" s="7" customFormat="1" ht="15">
      <c r="A111" s="193" t="s">
        <v>122</v>
      </c>
      <c r="B111" s="179">
        <v>1625</v>
      </c>
      <c r="C111" s="284">
        <f>Volume!J111</f>
        <v>154.6</v>
      </c>
      <c r="D111" s="188">
        <v>16.9</v>
      </c>
      <c r="E111" s="206">
        <f t="shared" si="7"/>
        <v>27462.499999999996</v>
      </c>
      <c r="F111" s="211">
        <f t="shared" si="8"/>
        <v>10.93143596377749</v>
      </c>
      <c r="G111" s="277">
        <f t="shared" si="9"/>
        <v>40023.75</v>
      </c>
      <c r="H111" s="275">
        <v>5</v>
      </c>
      <c r="I111" s="207">
        <f t="shared" si="10"/>
        <v>24.63</v>
      </c>
      <c r="J111" s="214">
        <f t="shared" si="11"/>
        <v>0.1593143596377749</v>
      </c>
      <c r="K111" s="218">
        <f t="shared" si="12"/>
        <v>2.459864</v>
      </c>
      <c r="L111" s="208">
        <f t="shared" si="13"/>
        <v>13.47323001194888</v>
      </c>
      <c r="M111" s="203">
        <v>39.357824</v>
      </c>
    </row>
    <row r="112" spans="1:13" s="7" customFormat="1" ht="15">
      <c r="A112" s="193" t="s">
        <v>36</v>
      </c>
      <c r="B112" s="179">
        <v>225</v>
      </c>
      <c r="C112" s="284">
        <f>Volume!J112</f>
        <v>918.6</v>
      </c>
      <c r="D112" s="318">
        <v>111.96</v>
      </c>
      <c r="E112" s="206">
        <f t="shared" si="7"/>
        <v>25191</v>
      </c>
      <c r="F112" s="211">
        <f t="shared" si="8"/>
        <v>12.188112344872632</v>
      </c>
      <c r="G112" s="277">
        <f t="shared" si="9"/>
        <v>35525.25</v>
      </c>
      <c r="H112" s="275">
        <v>5</v>
      </c>
      <c r="I112" s="207">
        <f t="shared" si="10"/>
        <v>157.89</v>
      </c>
      <c r="J112" s="214">
        <f t="shared" si="11"/>
        <v>0.1718811234487263</v>
      </c>
      <c r="K112" s="218">
        <f t="shared" si="12"/>
        <v>2.0521785</v>
      </c>
      <c r="L112" s="208">
        <f t="shared" si="13"/>
        <v>11.240244564771157</v>
      </c>
      <c r="M112" s="203">
        <v>32.834856</v>
      </c>
    </row>
    <row r="113" spans="1:13" s="7" customFormat="1" ht="15">
      <c r="A113" s="193" t="s">
        <v>172</v>
      </c>
      <c r="B113" s="179">
        <v>1050</v>
      </c>
      <c r="C113" s="284">
        <f>Volume!J113</f>
        <v>255.35</v>
      </c>
      <c r="D113" s="318">
        <v>32.86</v>
      </c>
      <c r="E113" s="206">
        <f t="shared" si="7"/>
        <v>34503</v>
      </c>
      <c r="F113" s="211">
        <f t="shared" si="8"/>
        <v>12.868611709418445</v>
      </c>
      <c r="G113" s="277">
        <f t="shared" si="9"/>
        <v>47908.875</v>
      </c>
      <c r="H113" s="275">
        <v>5</v>
      </c>
      <c r="I113" s="207">
        <f t="shared" si="10"/>
        <v>45.6275</v>
      </c>
      <c r="J113" s="214">
        <f t="shared" si="11"/>
        <v>0.17868611709418444</v>
      </c>
      <c r="K113" s="218">
        <f t="shared" si="12"/>
        <v>1.997347125</v>
      </c>
      <c r="L113" s="208">
        <f t="shared" si="13"/>
        <v>10.939920755305907</v>
      </c>
      <c r="M113" s="203">
        <v>31.957554</v>
      </c>
    </row>
    <row r="114" spans="1:13" s="8" customFormat="1" ht="15">
      <c r="A114" s="193" t="s">
        <v>80</v>
      </c>
      <c r="B114" s="179">
        <v>1200</v>
      </c>
      <c r="C114" s="284">
        <f>Volume!J114</f>
        <v>190.75</v>
      </c>
      <c r="D114" s="318">
        <v>34.54</v>
      </c>
      <c r="E114" s="206">
        <f t="shared" si="7"/>
        <v>41448</v>
      </c>
      <c r="F114" s="211">
        <f t="shared" si="8"/>
        <v>18.107470511140235</v>
      </c>
      <c r="G114" s="277">
        <f t="shared" si="9"/>
        <v>55571.13</v>
      </c>
      <c r="H114" s="275">
        <v>6.17</v>
      </c>
      <c r="I114" s="207">
        <f t="shared" si="10"/>
        <v>46.309275</v>
      </c>
      <c r="J114" s="214">
        <f t="shared" si="11"/>
        <v>0.24277470511140237</v>
      </c>
      <c r="K114" s="218">
        <f t="shared" si="12"/>
        <v>2.7736788125</v>
      </c>
      <c r="L114" s="208">
        <f t="shared" si="13"/>
        <v>15.192064528803922</v>
      </c>
      <c r="M114" s="219">
        <v>44.378861</v>
      </c>
    </row>
    <row r="115" spans="1:13" s="8" customFormat="1" ht="15">
      <c r="A115" s="193" t="s">
        <v>274</v>
      </c>
      <c r="B115" s="179">
        <v>700</v>
      </c>
      <c r="C115" s="284">
        <f>Volume!J115</f>
        <v>307.85</v>
      </c>
      <c r="D115" s="318">
        <v>60.37</v>
      </c>
      <c r="E115" s="206">
        <f t="shared" si="7"/>
        <v>42259</v>
      </c>
      <c r="F115" s="211">
        <f t="shared" si="8"/>
        <v>19.610199772616532</v>
      </c>
      <c r="G115" s="277">
        <f t="shared" si="9"/>
        <v>53033.75</v>
      </c>
      <c r="H115" s="275">
        <v>5</v>
      </c>
      <c r="I115" s="207">
        <f t="shared" si="10"/>
        <v>75.7625</v>
      </c>
      <c r="J115" s="214">
        <f t="shared" si="11"/>
        <v>0.24610199772616534</v>
      </c>
      <c r="K115" s="218">
        <f t="shared" si="12"/>
        <v>4.01060875</v>
      </c>
      <c r="L115" s="208">
        <f t="shared" si="13"/>
        <v>21.967008817025974</v>
      </c>
      <c r="M115" s="219">
        <v>64.16974</v>
      </c>
    </row>
    <row r="116" spans="1:13" s="7" customFormat="1" ht="15">
      <c r="A116" s="193" t="s">
        <v>224</v>
      </c>
      <c r="B116" s="179">
        <v>650</v>
      </c>
      <c r="C116" s="284">
        <f>Volume!J116</f>
        <v>460.85</v>
      </c>
      <c r="D116" s="318">
        <v>72.44</v>
      </c>
      <c r="E116" s="206">
        <f t="shared" si="7"/>
        <v>47086</v>
      </c>
      <c r="F116" s="211">
        <f t="shared" si="8"/>
        <v>15.718780514267113</v>
      </c>
      <c r="G116" s="277">
        <f t="shared" si="9"/>
        <v>62063.625</v>
      </c>
      <c r="H116" s="275">
        <v>5</v>
      </c>
      <c r="I116" s="207">
        <f t="shared" si="10"/>
        <v>95.4825</v>
      </c>
      <c r="J116" s="214">
        <f t="shared" si="11"/>
        <v>0.20718780514267116</v>
      </c>
      <c r="K116" s="218">
        <f t="shared" si="12"/>
        <v>1.8793898125</v>
      </c>
      <c r="L116" s="208">
        <f t="shared" si="13"/>
        <v>10.293841946516546</v>
      </c>
      <c r="M116" s="219">
        <v>30.070237</v>
      </c>
    </row>
    <row r="117" spans="1:13" s="7" customFormat="1" ht="15">
      <c r="A117" s="193" t="s">
        <v>393</v>
      </c>
      <c r="B117" s="179">
        <v>2400</v>
      </c>
      <c r="C117" s="284">
        <f>Volume!J117</f>
        <v>120.5</v>
      </c>
      <c r="D117" s="318">
        <v>15.27</v>
      </c>
      <c r="E117" s="206">
        <f t="shared" si="7"/>
        <v>36648</v>
      </c>
      <c r="F117" s="211">
        <f t="shared" si="8"/>
        <v>12.672199170124482</v>
      </c>
      <c r="G117" s="277">
        <f t="shared" si="9"/>
        <v>51108</v>
      </c>
      <c r="H117" s="275">
        <v>5</v>
      </c>
      <c r="I117" s="207">
        <f t="shared" si="10"/>
        <v>21.295</v>
      </c>
      <c r="J117" s="214">
        <f t="shared" si="11"/>
        <v>0.17672199170124483</v>
      </c>
      <c r="K117" s="218">
        <f t="shared" si="12"/>
        <v>1.633125</v>
      </c>
      <c r="L117" s="208">
        <f t="shared" si="13"/>
        <v>8.944994017256244</v>
      </c>
      <c r="M117" s="219">
        <v>26.13</v>
      </c>
    </row>
    <row r="118" spans="1:13" s="7" customFormat="1" ht="15">
      <c r="A118" s="193" t="s">
        <v>81</v>
      </c>
      <c r="B118" s="179">
        <v>600</v>
      </c>
      <c r="C118" s="284">
        <f>Volume!J118</f>
        <v>498.15</v>
      </c>
      <c r="D118" s="318">
        <v>70.24</v>
      </c>
      <c r="E118" s="206">
        <f t="shared" si="7"/>
        <v>42144</v>
      </c>
      <c r="F118" s="211">
        <f t="shared" si="8"/>
        <v>14.100170631335942</v>
      </c>
      <c r="G118" s="277">
        <f t="shared" si="9"/>
        <v>57088.5</v>
      </c>
      <c r="H118" s="275">
        <v>5</v>
      </c>
      <c r="I118" s="207">
        <f t="shared" si="10"/>
        <v>95.1475</v>
      </c>
      <c r="J118" s="214">
        <f t="shared" si="11"/>
        <v>0.19100170631335942</v>
      </c>
      <c r="K118" s="218">
        <f t="shared" si="12"/>
        <v>2.51191575</v>
      </c>
      <c r="L118" s="208">
        <f t="shared" si="13"/>
        <v>13.758329188275075</v>
      </c>
      <c r="M118" s="219">
        <v>40.190652</v>
      </c>
    </row>
    <row r="119" spans="1:13" s="7" customFormat="1" ht="15">
      <c r="A119" s="193" t="s">
        <v>225</v>
      </c>
      <c r="B119" s="179">
        <v>1400</v>
      </c>
      <c r="C119" s="284">
        <f>Volume!J119</f>
        <v>162.45</v>
      </c>
      <c r="D119" s="318">
        <v>28.08</v>
      </c>
      <c r="E119" s="206">
        <f t="shared" si="7"/>
        <v>39312</v>
      </c>
      <c r="F119" s="211">
        <f t="shared" si="8"/>
        <v>17.285318559556785</v>
      </c>
      <c r="G119" s="277">
        <f t="shared" si="9"/>
        <v>50683.5</v>
      </c>
      <c r="H119" s="275">
        <v>5</v>
      </c>
      <c r="I119" s="207">
        <f t="shared" si="10"/>
        <v>36.2025</v>
      </c>
      <c r="J119" s="214">
        <f t="shared" si="11"/>
        <v>0.22285318559556788</v>
      </c>
      <c r="K119" s="218">
        <f t="shared" si="12"/>
        <v>5.248554375</v>
      </c>
      <c r="L119" s="208">
        <f t="shared" si="13"/>
        <v>28.74751625479929</v>
      </c>
      <c r="M119" s="219">
        <v>83.97687</v>
      </c>
    </row>
    <row r="120" spans="1:13" s="8" customFormat="1" ht="15">
      <c r="A120" s="193" t="s">
        <v>297</v>
      </c>
      <c r="B120" s="179">
        <v>1100</v>
      </c>
      <c r="C120" s="284">
        <f>Volume!J120</f>
        <v>467.45</v>
      </c>
      <c r="D120" s="318">
        <v>76.27</v>
      </c>
      <c r="E120" s="206">
        <f t="shared" si="7"/>
        <v>83897</v>
      </c>
      <c r="F120" s="211">
        <f t="shared" si="8"/>
        <v>16.31618354904268</v>
      </c>
      <c r="G120" s="277">
        <f t="shared" si="9"/>
        <v>109606.75</v>
      </c>
      <c r="H120" s="275">
        <v>5</v>
      </c>
      <c r="I120" s="207">
        <f t="shared" si="10"/>
        <v>99.6425</v>
      </c>
      <c r="J120" s="214">
        <f t="shared" si="11"/>
        <v>0.21316183549042678</v>
      </c>
      <c r="K120" s="218">
        <f t="shared" si="12"/>
        <v>3.8582565</v>
      </c>
      <c r="L120" s="208">
        <f t="shared" si="13"/>
        <v>21.13254117690931</v>
      </c>
      <c r="M120" s="219">
        <v>61.732104</v>
      </c>
    </row>
    <row r="121" spans="1:13" s="8" customFormat="1" ht="15">
      <c r="A121" s="193" t="s">
        <v>226</v>
      </c>
      <c r="B121" s="179">
        <v>1500</v>
      </c>
      <c r="C121" s="284">
        <f>Volume!J121</f>
        <v>184.1</v>
      </c>
      <c r="D121" s="318">
        <v>25.88</v>
      </c>
      <c r="E121" s="206">
        <f t="shared" si="7"/>
        <v>38820</v>
      </c>
      <c r="F121" s="211">
        <f t="shared" si="8"/>
        <v>14.05757740358501</v>
      </c>
      <c r="G121" s="277">
        <f t="shared" si="9"/>
        <v>52627.5</v>
      </c>
      <c r="H121" s="275">
        <v>5</v>
      </c>
      <c r="I121" s="207">
        <f t="shared" si="10"/>
        <v>35.085</v>
      </c>
      <c r="J121" s="214">
        <f t="shared" si="11"/>
        <v>0.1905757740358501</v>
      </c>
      <c r="K121" s="218">
        <f t="shared" si="12"/>
        <v>3.464519875</v>
      </c>
      <c r="L121" s="208">
        <f t="shared" si="13"/>
        <v>18.975956864624784</v>
      </c>
      <c r="M121" s="219">
        <v>55.432318</v>
      </c>
    </row>
    <row r="122" spans="1:13" s="8" customFormat="1" ht="15">
      <c r="A122" s="193" t="s">
        <v>227</v>
      </c>
      <c r="B122" s="179">
        <v>800</v>
      </c>
      <c r="C122" s="284">
        <f>Volume!J122</f>
        <v>388.7</v>
      </c>
      <c r="D122" s="318">
        <v>44.21</v>
      </c>
      <c r="E122" s="206">
        <f t="shared" si="7"/>
        <v>35368</v>
      </c>
      <c r="F122" s="211">
        <f t="shared" si="8"/>
        <v>11.373810136351944</v>
      </c>
      <c r="G122" s="277">
        <f t="shared" si="9"/>
        <v>50916</v>
      </c>
      <c r="H122" s="275">
        <v>5</v>
      </c>
      <c r="I122" s="207">
        <f t="shared" si="10"/>
        <v>63.645</v>
      </c>
      <c r="J122" s="214">
        <f t="shared" si="11"/>
        <v>0.16373810136351943</v>
      </c>
      <c r="K122" s="218">
        <f t="shared" si="12"/>
        <v>1.9583809375</v>
      </c>
      <c r="L122" s="208">
        <f t="shared" si="13"/>
        <v>10.726494156568648</v>
      </c>
      <c r="M122" s="219">
        <v>31.334095</v>
      </c>
    </row>
    <row r="123" spans="1:13" s="8" customFormat="1" ht="15">
      <c r="A123" s="193" t="s">
        <v>234</v>
      </c>
      <c r="B123" s="179">
        <v>700</v>
      </c>
      <c r="C123" s="284">
        <f>Volume!J123</f>
        <v>462.5</v>
      </c>
      <c r="D123" s="318">
        <v>56.44</v>
      </c>
      <c r="E123" s="206">
        <f t="shared" si="7"/>
        <v>39508</v>
      </c>
      <c r="F123" s="211">
        <f t="shared" si="8"/>
        <v>12.203243243243243</v>
      </c>
      <c r="G123" s="277">
        <f t="shared" si="9"/>
        <v>55695.5</v>
      </c>
      <c r="H123" s="275">
        <v>5</v>
      </c>
      <c r="I123" s="207">
        <f t="shared" si="10"/>
        <v>79.565</v>
      </c>
      <c r="J123" s="214">
        <f t="shared" si="11"/>
        <v>0.17203243243243244</v>
      </c>
      <c r="K123" s="218">
        <f t="shared" si="12"/>
        <v>3.2285920625</v>
      </c>
      <c r="L123" s="208">
        <f t="shared" si="13"/>
        <v>17.683727016133794</v>
      </c>
      <c r="M123" s="219">
        <v>51.657473</v>
      </c>
    </row>
    <row r="124" spans="1:13" s="8" customFormat="1" ht="15">
      <c r="A124" s="193" t="s">
        <v>98</v>
      </c>
      <c r="B124" s="179">
        <v>550</v>
      </c>
      <c r="C124" s="284">
        <f>Volume!J124</f>
        <v>505.65</v>
      </c>
      <c r="D124" s="318">
        <v>55.26</v>
      </c>
      <c r="E124" s="206">
        <f t="shared" si="7"/>
        <v>30393</v>
      </c>
      <c r="F124" s="211">
        <f t="shared" si="8"/>
        <v>10.928507861168793</v>
      </c>
      <c r="G124" s="277">
        <f t="shared" si="9"/>
        <v>44298.375</v>
      </c>
      <c r="H124" s="275">
        <v>5</v>
      </c>
      <c r="I124" s="207">
        <f t="shared" si="10"/>
        <v>80.5425</v>
      </c>
      <c r="J124" s="214">
        <f t="shared" si="11"/>
        <v>0.15928507861168795</v>
      </c>
      <c r="K124" s="218">
        <f t="shared" si="12"/>
        <v>2.1281904375</v>
      </c>
      <c r="L124" s="208">
        <f t="shared" si="13"/>
        <v>11.656579092855383</v>
      </c>
      <c r="M124" s="219">
        <v>34.051047</v>
      </c>
    </row>
    <row r="125" spans="1:13" s="8" customFormat="1" ht="15">
      <c r="A125" s="193" t="s">
        <v>149</v>
      </c>
      <c r="B125" s="179">
        <v>550</v>
      </c>
      <c r="C125" s="284">
        <f>Volume!J125</f>
        <v>773.55</v>
      </c>
      <c r="D125" s="318">
        <v>100.99</v>
      </c>
      <c r="E125" s="206">
        <f t="shared" si="7"/>
        <v>55544.5</v>
      </c>
      <c r="F125" s="211">
        <f t="shared" si="8"/>
        <v>13.055393962898327</v>
      </c>
      <c r="G125" s="277">
        <f t="shared" si="9"/>
        <v>76817.125</v>
      </c>
      <c r="H125" s="275">
        <v>5</v>
      </c>
      <c r="I125" s="207">
        <f t="shared" si="10"/>
        <v>139.6675</v>
      </c>
      <c r="J125" s="214">
        <f t="shared" si="11"/>
        <v>0.18055393962898325</v>
      </c>
      <c r="K125" s="218">
        <f t="shared" si="12"/>
        <v>2.62415325</v>
      </c>
      <c r="L125" s="208">
        <f t="shared" si="13"/>
        <v>14.373079293754936</v>
      </c>
      <c r="M125" s="219">
        <v>41.986452</v>
      </c>
    </row>
    <row r="126" spans="1:13" s="8" customFormat="1" ht="15">
      <c r="A126" s="193" t="s">
        <v>203</v>
      </c>
      <c r="B126" s="179">
        <v>150</v>
      </c>
      <c r="C126" s="284">
        <f>Volume!J126</f>
        <v>1593.15</v>
      </c>
      <c r="D126" s="318">
        <v>173.16</v>
      </c>
      <c r="E126" s="206">
        <f t="shared" si="7"/>
        <v>25974</v>
      </c>
      <c r="F126" s="211">
        <f t="shared" si="8"/>
        <v>10.869033047735616</v>
      </c>
      <c r="G126" s="277">
        <f t="shared" si="9"/>
        <v>37922.625</v>
      </c>
      <c r="H126" s="275">
        <v>5</v>
      </c>
      <c r="I126" s="207">
        <f t="shared" si="10"/>
        <v>252.8175</v>
      </c>
      <c r="J126" s="214">
        <f t="shared" si="11"/>
        <v>0.15869033047735617</v>
      </c>
      <c r="K126" s="218">
        <f t="shared" si="12"/>
        <v>1.562628125</v>
      </c>
      <c r="L126" s="208">
        <f t="shared" si="13"/>
        <v>8.558866730545024</v>
      </c>
      <c r="M126" s="219">
        <v>25.00205</v>
      </c>
    </row>
    <row r="127" spans="1:13" s="8" customFormat="1" ht="15">
      <c r="A127" s="193" t="s">
        <v>298</v>
      </c>
      <c r="B127" s="179">
        <v>1000</v>
      </c>
      <c r="C127" s="284">
        <f>Volume!J127</f>
        <v>473.05</v>
      </c>
      <c r="D127" s="318">
        <v>75.37</v>
      </c>
      <c r="E127" s="206">
        <f t="shared" si="7"/>
        <v>75370</v>
      </c>
      <c r="F127" s="211">
        <f t="shared" si="8"/>
        <v>15.932776662086463</v>
      </c>
      <c r="G127" s="277">
        <f t="shared" si="9"/>
        <v>99022.5</v>
      </c>
      <c r="H127" s="275">
        <v>5</v>
      </c>
      <c r="I127" s="207">
        <f t="shared" si="10"/>
        <v>99.0225</v>
      </c>
      <c r="J127" s="214">
        <f t="shared" si="11"/>
        <v>0.20932776662086458</v>
      </c>
      <c r="K127" s="218">
        <f t="shared" si="12"/>
        <v>4.4539804375</v>
      </c>
      <c r="L127" s="208">
        <f t="shared" si="13"/>
        <v>24.39545556305479</v>
      </c>
      <c r="M127" s="219">
        <v>71.263687</v>
      </c>
    </row>
    <row r="128" spans="1:13" s="8" customFormat="1" ht="15">
      <c r="A128" s="193" t="s">
        <v>216</v>
      </c>
      <c r="B128" s="179">
        <v>3350</v>
      </c>
      <c r="C128" s="284">
        <f>Volume!J128</f>
        <v>79.35</v>
      </c>
      <c r="D128" s="318">
        <v>8.7</v>
      </c>
      <c r="E128" s="206">
        <f t="shared" si="7"/>
        <v>29144.999999999996</v>
      </c>
      <c r="F128" s="211">
        <f t="shared" si="8"/>
        <v>10.964083175803403</v>
      </c>
      <c r="G128" s="277">
        <f t="shared" si="9"/>
        <v>42436.125</v>
      </c>
      <c r="H128" s="275">
        <v>5</v>
      </c>
      <c r="I128" s="207">
        <f t="shared" si="10"/>
        <v>12.6675</v>
      </c>
      <c r="J128" s="214">
        <f t="shared" si="11"/>
        <v>0.15964083175803404</v>
      </c>
      <c r="K128" s="218">
        <f t="shared" si="12"/>
        <v>1.2383084375</v>
      </c>
      <c r="L128" s="208">
        <f t="shared" si="13"/>
        <v>6.7824946436772615</v>
      </c>
      <c r="M128" s="219">
        <v>19.812935</v>
      </c>
    </row>
    <row r="129" spans="1:13" s="8" customFormat="1" ht="15">
      <c r="A129" s="193" t="s">
        <v>235</v>
      </c>
      <c r="B129" s="179">
        <v>2700</v>
      </c>
      <c r="C129" s="284">
        <f>Volume!J129</f>
        <v>135.5</v>
      </c>
      <c r="D129" s="318">
        <v>18.6</v>
      </c>
      <c r="E129" s="206">
        <f t="shared" si="7"/>
        <v>50220.00000000001</v>
      </c>
      <c r="F129" s="211">
        <f t="shared" si="8"/>
        <v>13.726937269372694</v>
      </c>
      <c r="G129" s="277">
        <f t="shared" si="9"/>
        <v>68512.5</v>
      </c>
      <c r="H129" s="275">
        <v>5</v>
      </c>
      <c r="I129" s="207">
        <f t="shared" si="10"/>
        <v>25.375</v>
      </c>
      <c r="J129" s="214">
        <f t="shared" si="11"/>
        <v>0.18726937269372693</v>
      </c>
      <c r="K129" s="218">
        <f t="shared" si="12"/>
        <v>2.516185375</v>
      </c>
      <c r="L129" s="208">
        <f t="shared" si="13"/>
        <v>13.781714887520955</v>
      </c>
      <c r="M129" s="219">
        <v>40.258966</v>
      </c>
    </row>
    <row r="130" spans="1:13" s="8" customFormat="1" ht="15">
      <c r="A130" s="193" t="s">
        <v>204</v>
      </c>
      <c r="B130" s="179">
        <v>600</v>
      </c>
      <c r="C130" s="284">
        <f>Volume!J130</f>
        <v>454.9</v>
      </c>
      <c r="D130" s="318">
        <v>62.88</v>
      </c>
      <c r="E130" s="206">
        <f t="shared" si="7"/>
        <v>37728</v>
      </c>
      <c r="F130" s="211">
        <f t="shared" si="8"/>
        <v>13.822818201802594</v>
      </c>
      <c r="G130" s="277">
        <f t="shared" si="9"/>
        <v>51375</v>
      </c>
      <c r="H130" s="275">
        <v>5</v>
      </c>
      <c r="I130" s="207">
        <f t="shared" si="10"/>
        <v>85.625</v>
      </c>
      <c r="J130" s="214">
        <f t="shared" si="11"/>
        <v>0.18822818201802594</v>
      </c>
      <c r="K130" s="218">
        <f t="shared" si="12"/>
        <v>2.9258460625</v>
      </c>
      <c r="L130" s="208">
        <f t="shared" si="13"/>
        <v>16.0255188821892</v>
      </c>
      <c r="M130" s="219">
        <v>46.813537</v>
      </c>
    </row>
    <row r="131" spans="1:13" s="7" customFormat="1" ht="15">
      <c r="A131" s="193" t="s">
        <v>205</v>
      </c>
      <c r="B131" s="179">
        <v>250</v>
      </c>
      <c r="C131" s="284">
        <f>Volume!J131</f>
        <v>1081.65</v>
      </c>
      <c r="D131" s="318">
        <v>140.26</v>
      </c>
      <c r="E131" s="206">
        <f aca="true" t="shared" si="14" ref="E131:E161">D131*B131</f>
        <v>35065</v>
      </c>
      <c r="F131" s="211">
        <f aca="true" t="shared" si="15" ref="F131:F161">D131/C131*100</f>
        <v>12.96722599731891</v>
      </c>
      <c r="G131" s="277">
        <f aca="true" t="shared" si="16" ref="G131:G161">(B131*C131)*H131%+E131</f>
        <v>48585.625</v>
      </c>
      <c r="H131" s="275">
        <v>5</v>
      </c>
      <c r="I131" s="207">
        <f aca="true" t="shared" si="17" ref="I131:I161">G131/B131</f>
        <v>194.3425</v>
      </c>
      <c r="J131" s="214">
        <f aca="true" t="shared" si="18" ref="J131:J161">I131/C131</f>
        <v>0.17967225997318909</v>
      </c>
      <c r="K131" s="218">
        <f aca="true" t="shared" si="19" ref="K131:K161">M131/16</f>
        <v>2.6430249375</v>
      </c>
      <c r="L131" s="208">
        <f t="shared" si="13"/>
        <v>14.476443783174318</v>
      </c>
      <c r="M131" s="219">
        <v>42.288399</v>
      </c>
    </row>
    <row r="132" spans="1:13" s="7" customFormat="1" ht="15">
      <c r="A132" s="193" t="s">
        <v>37</v>
      </c>
      <c r="B132" s="179">
        <v>1600</v>
      </c>
      <c r="C132" s="284">
        <f>Volume!J132</f>
        <v>224.95</v>
      </c>
      <c r="D132" s="318">
        <v>42.6</v>
      </c>
      <c r="E132" s="206">
        <f t="shared" si="14"/>
        <v>68160</v>
      </c>
      <c r="F132" s="211">
        <f t="shared" si="15"/>
        <v>18.937541675927985</v>
      </c>
      <c r="G132" s="277">
        <f t="shared" si="16"/>
        <v>86156</v>
      </c>
      <c r="H132" s="275">
        <v>5</v>
      </c>
      <c r="I132" s="207">
        <f t="shared" si="17"/>
        <v>53.8475</v>
      </c>
      <c r="J132" s="214">
        <f t="shared" si="18"/>
        <v>0.23937541675927984</v>
      </c>
      <c r="K132" s="218">
        <f t="shared" si="19"/>
        <v>2.044305875</v>
      </c>
      <c r="L132" s="208">
        <f t="shared" si="13"/>
        <v>11.197124421778364</v>
      </c>
      <c r="M132" s="219">
        <v>32.708894</v>
      </c>
    </row>
    <row r="133" spans="1:13" s="7" customFormat="1" ht="15">
      <c r="A133" s="193" t="s">
        <v>299</v>
      </c>
      <c r="B133" s="179">
        <v>150</v>
      </c>
      <c r="C133" s="284">
        <f>Volume!J133</f>
        <v>1698.7</v>
      </c>
      <c r="D133" s="318">
        <v>185.91</v>
      </c>
      <c r="E133" s="206">
        <f t="shared" si="14"/>
        <v>27886.5</v>
      </c>
      <c r="F133" s="211">
        <f t="shared" si="15"/>
        <v>10.9442514864308</v>
      </c>
      <c r="G133" s="277">
        <f t="shared" si="16"/>
        <v>40626.75</v>
      </c>
      <c r="H133" s="275">
        <v>5</v>
      </c>
      <c r="I133" s="207">
        <f t="shared" si="17"/>
        <v>270.845</v>
      </c>
      <c r="J133" s="214">
        <f t="shared" si="18"/>
        <v>0.15944251486430802</v>
      </c>
      <c r="K133" s="218">
        <f t="shared" si="19"/>
        <v>5.0662755625</v>
      </c>
      <c r="L133" s="208">
        <f aca="true" t="shared" si="20" ref="L133:L161">K133*SQRT(30)</f>
        <v>27.749134081184245</v>
      </c>
      <c r="M133" s="219">
        <v>81.060409</v>
      </c>
    </row>
    <row r="134" spans="1:13" s="7" customFormat="1" ht="15">
      <c r="A134" s="193" t="s">
        <v>228</v>
      </c>
      <c r="B134" s="179">
        <v>188</v>
      </c>
      <c r="C134" s="284">
        <f>Volume!J134</f>
        <v>1213.75</v>
      </c>
      <c r="D134" s="318">
        <v>131.75</v>
      </c>
      <c r="E134" s="206">
        <f t="shared" si="14"/>
        <v>24769</v>
      </c>
      <c r="F134" s="211">
        <f t="shared" si="15"/>
        <v>10.854788877445932</v>
      </c>
      <c r="G134" s="277">
        <f t="shared" si="16"/>
        <v>43799.629</v>
      </c>
      <c r="H134" s="275">
        <v>8.34</v>
      </c>
      <c r="I134" s="207">
        <f t="shared" si="17"/>
        <v>232.97675</v>
      </c>
      <c r="J134" s="214">
        <f t="shared" si="18"/>
        <v>0.19194788877445934</v>
      </c>
      <c r="K134" s="218">
        <f t="shared" si="19"/>
        <v>3.1018835625</v>
      </c>
      <c r="L134" s="208">
        <f t="shared" si="20"/>
        <v>16.989715979357356</v>
      </c>
      <c r="M134" s="219">
        <v>49.630137</v>
      </c>
    </row>
    <row r="135" spans="1:13" s="7" customFormat="1" ht="15">
      <c r="A135" s="193" t="s">
        <v>276</v>
      </c>
      <c r="B135" s="179">
        <v>350</v>
      </c>
      <c r="C135" s="284">
        <f>Volume!J135</f>
        <v>854.95</v>
      </c>
      <c r="D135" s="318">
        <v>141.92</v>
      </c>
      <c r="E135" s="206">
        <f t="shared" si="14"/>
        <v>49671.99999999999</v>
      </c>
      <c r="F135" s="211">
        <f t="shared" si="15"/>
        <v>16.599801157962453</v>
      </c>
      <c r="G135" s="277">
        <f t="shared" si="16"/>
        <v>64633.62499999999</v>
      </c>
      <c r="H135" s="275">
        <v>5</v>
      </c>
      <c r="I135" s="207">
        <f t="shared" si="17"/>
        <v>184.6675</v>
      </c>
      <c r="J135" s="214">
        <f t="shared" si="18"/>
        <v>0.2159980115796245</v>
      </c>
      <c r="K135" s="218">
        <f t="shared" si="19"/>
        <v>3.6691494375</v>
      </c>
      <c r="L135" s="208">
        <f t="shared" si="20"/>
        <v>20.096759137761417</v>
      </c>
      <c r="M135" s="219">
        <v>58.706391</v>
      </c>
    </row>
    <row r="136" spans="1:13" s="7" customFormat="1" ht="15">
      <c r="A136" s="193" t="s">
        <v>180</v>
      </c>
      <c r="B136" s="179">
        <v>1500</v>
      </c>
      <c r="C136" s="284">
        <f>Volume!J136</f>
        <v>156.75</v>
      </c>
      <c r="D136" s="318">
        <v>30.09</v>
      </c>
      <c r="E136" s="206">
        <f t="shared" si="14"/>
        <v>45135</v>
      </c>
      <c r="F136" s="211">
        <f t="shared" si="15"/>
        <v>19.196172248803826</v>
      </c>
      <c r="G136" s="277">
        <f t="shared" si="16"/>
        <v>56891.25</v>
      </c>
      <c r="H136" s="275">
        <v>5</v>
      </c>
      <c r="I136" s="207">
        <f t="shared" si="17"/>
        <v>37.9275</v>
      </c>
      <c r="J136" s="214">
        <f t="shared" si="18"/>
        <v>0.2419617224880383</v>
      </c>
      <c r="K136" s="218">
        <f t="shared" si="19"/>
        <v>3.384001375</v>
      </c>
      <c r="L136" s="208">
        <f t="shared" si="20"/>
        <v>18.534938877159988</v>
      </c>
      <c r="M136" s="219">
        <v>54.144022</v>
      </c>
    </row>
    <row r="137" spans="1:13" s="8" customFormat="1" ht="15">
      <c r="A137" s="193" t="s">
        <v>181</v>
      </c>
      <c r="B137" s="179">
        <v>850</v>
      </c>
      <c r="C137" s="284">
        <f>Volume!J137</f>
        <v>308.7</v>
      </c>
      <c r="D137" s="318">
        <v>58.56</v>
      </c>
      <c r="E137" s="206">
        <f t="shared" si="14"/>
        <v>49776</v>
      </c>
      <c r="F137" s="211">
        <f t="shared" si="15"/>
        <v>18.969873663751216</v>
      </c>
      <c r="G137" s="277">
        <f t="shared" si="16"/>
        <v>62895.75</v>
      </c>
      <c r="H137" s="275">
        <v>5</v>
      </c>
      <c r="I137" s="207">
        <f t="shared" si="17"/>
        <v>73.995</v>
      </c>
      <c r="J137" s="214">
        <f t="shared" si="18"/>
        <v>0.23969873663751218</v>
      </c>
      <c r="K137" s="218">
        <f t="shared" si="19"/>
        <v>3.422765625</v>
      </c>
      <c r="L137" s="208">
        <f t="shared" si="20"/>
        <v>18.747259418657684</v>
      </c>
      <c r="M137" s="219">
        <v>54.76425</v>
      </c>
    </row>
    <row r="138" spans="1:13" s="7" customFormat="1" ht="15">
      <c r="A138" s="193" t="s">
        <v>150</v>
      </c>
      <c r="B138" s="179">
        <v>438</v>
      </c>
      <c r="C138" s="284">
        <f>Volume!J138</f>
        <v>543</v>
      </c>
      <c r="D138" s="318">
        <v>73.39</v>
      </c>
      <c r="E138" s="206">
        <f t="shared" si="14"/>
        <v>32144.82</v>
      </c>
      <c r="F138" s="211">
        <f t="shared" si="15"/>
        <v>13.515653775322283</v>
      </c>
      <c r="G138" s="277">
        <f t="shared" si="16"/>
        <v>44036.520000000004</v>
      </c>
      <c r="H138" s="275">
        <v>5</v>
      </c>
      <c r="I138" s="207">
        <f t="shared" si="17"/>
        <v>100.54</v>
      </c>
      <c r="J138" s="214">
        <f t="shared" si="18"/>
        <v>0.18515653775322286</v>
      </c>
      <c r="K138" s="218">
        <f t="shared" si="19"/>
        <v>2.970833875</v>
      </c>
      <c r="L138" s="208">
        <f t="shared" si="20"/>
        <v>16.271927279379828</v>
      </c>
      <c r="M138" s="219">
        <v>47.533342</v>
      </c>
    </row>
    <row r="139" spans="1:13" s="8" customFormat="1" ht="15">
      <c r="A139" s="193" t="s">
        <v>151</v>
      </c>
      <c r="B139" s="179">
        <v>225</v>
      </c>
      <c r="C139" s="284">
        <f>Volume!J139</f>
        <v>1005.15</v>
      </c>
      <c r="D139" s="318">
        <v>109.2</v>
      </c>
      <c r="E139" s="206">
        <f t="shared" si="14"/>
        <v>24570</v>
      </c>
      <c r="F139" s="211">
        <f t="shared" si="15"/>
        <v>10.864050141769885</v>
      </c>
      <c r="G139" s="277">
        <f t="shared" si="16"/>
        <v>35877.9375</v>
      </c>
      <c r="H139" s="275">
        <v>5</v>
      </c>
      <c r="I139" s="207">
        <f t="shared" si="17"/>
        <v>159.4575</v>
      </c>
      <c r="J139" s="214">
        <f t="shared" si="18"/>
        <v>0.15864050141769886</v>
      </c>
      <c r="K139" s="218">
        <f t="shared" si="19"/>
        <v>1.796147375</v>
      </c>
      <c r="L139" s="208">
        <f t="shared" si="20"/>
        <v>9.837904338911907</v>
      </c>
      <c r="M139" s="219">
        <v>28.738358</v>
      </c>
    </row>
    <row r="140" spans="1:13" s="8" customFormat="1" ht="15">
      <c r="A140" s="193" t="s">
        <v>214</v>
      </c>
      <c r="B140" s="179">
        <v>125</v>
      </c>
      <c r="C140" s="284">
        <f>Volume!J140</f>
        <v>1603.05</v>
      </c>
      <c r="D140" s="318">
        <v>174.58</v>
      </c>
      <c r="E140" s="206">
        <f t="shared" si="14"/>
        <v>21822.5</v>
      </c>
      <c r="F140" s="211">
        <f t="shared" si="15"/>
        <v>10.89049000343096</v>
      </c>
      <c r="G140" s="277">
        <f t="shared" si="16"/>
        <v>31841.5625</v>
      </c>
      <c r="H140" s="275">
        <v>5</v>
      </c>
      <c r="I140" s="207">
        <f t="shared" si="17"/>
        <v>254.7325</v>
      </c>
      <c r="J140" s="214">
        <f t="shared" si="18"/>
        <v>0.1589049000343096</v>
      </c>
      <c r="K140" s="218">
        <f t="shared" si="19"/>
        <v>3.8444254375</v>
      </c>
      <c r="L140" s="208">
        <f t="shared" si="20"/>
        <v>21.056785327654172</v>
      </c>
      <c r="M140" s="219">
        <v>61.510807</v>
      </c>
    </row>
    <row r="141" spans="1:13" s="8" customFormat="1" ht="15">
      <c r="A141" s="193" t="s">
        <v>229</v>
      </c>
      <c r="B141" s="179">
        <v>200</v>
      </c>
      <c r="C141" s="284">
        <f>Volume!J141</f>
        <v>1209.55</v>
      </c>
      <c r="D141" s="318">
        <v>170.71</v>
      </c>
      <c r="E141" s="206">
        <f t="shared" si="14"/>
        <v>34142</v>
      </c>
      <c r="F141" s="211">
        <f t="shared" si="15"/>
        <v>14.113513290066553</v>
      </c>
      <c r="G141" s="277">
        <f t="shared" si="16"/>
        <v>46237.5</v>
      </c>
      <c r="H141" s="275">
        <v>5</v>
      </c>
      <c r="I141" s="207">
        <f t="shared" si="17"/>
        <v>231.1875</v>
      </c>
      <c r="J141" s="214">
        <f t="shared" si="18"/>
        <v>0.19113513290066556</v>
      </c>
      <c r="K141" s="218">
        <f t="shared" si="19"/>
        <v>2.4607636875</v>
      </c>
      <c r="L141" s="208">
        <f t="shared" si="20"/>
        <v>13.478157803333435</v>
      </c>
      <c r="M141" s="219">
        <v>39.372219</v>
      </c>
    </row>
    <row r="142" spans="1:13" s="7" customFormat="1" ht="15">
      <c r="A142" s="193" t="s">
        <v>91</v>
      </c>
      <c r="B142" s="179">
        <v>3800</v>
      </c>
      <c r="C142" s="284">
        <f>Volume!J142</f>
        <v>76.25</v>
      </c>
      <c r="D142" s="318">
        <v>11.12</v>
      </c>
      <c r="E142" s="206">
        <f t="shared" si="14"/>
        <v>42256</v>
      </c>
      <c r="F142" s="211">
        <f t="shared" si="15"/>
        <v>14.583606557377049</v>
      </c>
      <c r="G142" s="277">
        <f t="shared" si="16"/>
        <v>56743.5</v>
      </c>
      <c r="H142" s="275">
        <v>5</v>
      </c>
      <c r="I142" s="207">
        <f t="shared" si="17"/>
        <v>14.9325</v>
      </c>
      <c r="J142" s="214">
        <f t="shared" si="18"/>
        <v>0.19583606557377048</v>
      </c>
      <c r="K142" s="218">
        <f t="shared" si="19"/>
        <v>3.15655025</v>
      </c>
      <c r="L142" s="208">
        <f t="shared" si="20"/>
        <v>17.289137758235714</v>
      </c>
      <c r="M142" s="219">
        <v>50.504804</v>
      </c>
    </row>
    <row r="143" spans="1:13" s="7" customFormat="1" ht="15">
      <c r="A143" s="193" t="s">
        <v>152</v>
      </c>
      <c r="B143" s="179">
        <v>1350</v>
      </c>
      <c r="C143" s="284">
        <f>Volume!J143</f>
        <v>230.3</v>
      </c>
      <c r="D143" s="318">
        <v>24.69</v>
      </c>
      <c r="E143" s="206">
        <f t="shared" si="14"/>
        <v>33331.5</v>
      </c>
      <c r="F143" s="211">
        <f t="shared" si="15"/>
        <v>10.720798957881025</v>
      </c>
      <c r="G143" s="277">
        <f t="shared" si="16"/>
        <v>48876.75</v>
      </c>
      <c r="H143" s="275">
        <v>5</v>
      </c>
      <c r="I143" s="207">
        <f t="shared" si="17"/>
        <v>36.205</v>
      </c>
      <c r="J143" s="214">
        <f t="shared" si="18"/>
        <v>0.15720798957881024</v>
      </c>
      <c r="K143" s="218">
        <f t="shared" si="19"/>
        <v>1.588664125</v>
      </c>
      <c r="L143" s="208">
        <f t="shared" si="20"/>
        <v>8.701471775617069</v>
      </c>
      <c r="M143" s="219">
        <v>25.418626</v>
      </c>
    </row>
    <row r="144" spans="1:13" s="8" customFormat="1" ht="15">
      <c r="A144" s="193" t="s">
        <v>208</v>
      </c>
      <c r="B144" s="179">
        <v>412</v>
      </c>
      <c r="C144" s="284">
        <f>Volume!J144</f>
        <v>725.1</v>
      </c>
      <c r="D144" s="318">
        <v>82.26</v>
      </c>
      <c r="E144" s="206">
        <f t="shared" si="14"/>
        <v>33891.12</v>
      </c>
      <c r="F144" s="211">
        <f t="shared" si="15"/>
        <v>11.344642118328508</v>
      </c>
      <c r="G144" s="277">
        <f t="shared" si="16"/>
        <v>48828.18000000001</v>
      </c>
      <c r="H144" s="275">
        <v>5</v>
      </c>
      <c r="I144" s="207">
        <f t="shared" si="17"/>
        <v>118.51500000000001</v>
      </c>
      <c r="J144" s="214">
        <f t="shared" si="18"/>
        <v>0.1634464211832851</v>
      </c>
      <c r="K144" s="218">
        <f t="shared" si="19"/>
        <v>2.4501476875</v>
      </c>
      <c r="L144" s="208">
        <f t="shared" si="20"/>
        <v>13.420011576628685</v>
      </c>
      <c r="M144" s="219">
        <v>39.202363</v>
      </c>
    </row>
    <row r="145" spans="1:13" s="7" customFormat="1" ht="15">
      <c r="A145" s="193" t="s">
        <v>230</v>
      </c>
      <c r="B145" s="179">
        <v>400</v>
      </c>
      <c r="C145" s="284">
        <f>Volume!J145</f>
        <v>593</v>
      </c>
      <c r="D145" s="318">
        <v>65.17</v>
      </c>
      <c r="E145" s="206">
        <f t="shared" si="14"/>
        <v>26068</v>
      </c>
      <c r="F145" s="211">
        <f t="shared" si="15"/>
        <v>10.989881956155143</v>
      </c>
      <c r="G145" s="277">
        <f t="shared" si="16"/>
        <v>37928</v>
      </c>
      <c r="H145" s="275">
        <v>5</v>
      </c>
      <c r="I145" s="207">
        <f t="shared" si="17"/>
        <v>94.82</v>
      </c>
      <c r="J145" s="214">
        <f t="shared" si="18"/>
        <v>0.15989881956155141</v>
      </c>
      <c r="K145" s="218">
        <f t="shared" si="19"/>
        <v>2.229290125</v>
      </c>
      <c r="L145" s="208">
        <f t="shared" si="20"/>
        <v>12.210324886860114</v>
      </c>
      <c r="M145" s="219">
        <v>35.668642</v>
      </c>
    </row>
    <row r="146" spans="1:13" s="8" customFormat="1" ht="15">
      <c r="A146" s="193" t="s">
        <v>185</v>
      </c>
      <c r="B146" s="179">
        <v>675</v>
      </c>
      <c r="C146" s="284">
        <f>Volume!J146</f>
        <v>553.35</v>
      </c>
      <c r="D146" s="318">
        <v>80.04</v>
      </c>
      <c r="E146" s="206">
        <f t="shared" si="14"/>
        <v>54027.00000000001</v>
      </c>
      <c r="F146" s="211">
        <f t="shared" si="15"/>
        <v>14.464624559501221</v>
      </c>
      <c r="G146" s="277">
        <f t="shared" si="16"/>
        <v>72702.5625</v>
      </c>
      <c r="H146" s="275">
        <v>5</v>
      </c>
      <c r="I146" s="207">
        <f t="shared" si="17"/>
        <v>107.7075</v>
      </c>
      <c r="J146" s="214">
        <f t="shared" si="18"/>
        <v>0.19464624559501217</v>
      </c>
      <c r="K146" s="218">
        <f t="shared" si="19"/>
        <v>2.3935184375</v>
      </c>
      <c r="L146" s="208">
        <f t="shared" si="20"/>
        <v>13.109840400232692</v>
      </c>
      <c r="M146" s="219">
        <v>38.296295</v>
      </c>
    </row>
    <row r="147" spans="1:13" s="7" customFormat="1" ht="15">
      <c r="A147" s="193" t="s">
        <v>206</v>
      </c>
      <c r="B147" s="179">
        <v>550</v>
      </c>
      <c r="C147" s="284">
        <f>Volume!J147</f>
        <v>761.6</v>
      </c>
      <c r="D147" s="318">
        <v>121.83</v>
      </c>
      <c r="E147" s="206">
        <f t="shared" si="14"/>
        <v>67006.5</v>
      </c>
      <c r="F147" s="211">
        <f t="shared" si="15"/>
        <v>15.99658613445378</v>
      </c>
      <c r="G147" s="277">
        <f t="shared" si="16"/>
        <v>87950.5</v>
      </c>
      <c r="H147" s="275">
        <v>5</v>
      </c>
      <c r="I147" s="207">
        <f t="shared" si="17"/>
        <v>159.91</v>
      </c>
      <c r="J147" s="214">
        <f t="shared" si="18"/>
        <v>0.2099658613445378</v>
      </c>
      <c r="K147" s="218">
        <f t="shared" si="19"/>
        <v>1.6223405</v>
      </c>
      <c r="L147" s="208">
        <f t="shared" si="20"/>
        <v>8.885924878042099</v>
      </c>
      <c r="M147" s="219">
        <v>25.957448</v>
      </c>
    </row>
    <row r="148" spans="1:13" s="7" customFormat="1" ht="15">
      <c r="A148" s="193" t="s">
        <v>118</v>
      </c>
      <c r="B148" s="179">
        <v>250</v>
      </c>
      <c r="C148" s="284">
        <f>Volume!J148</f>
        <v>1266.55</v>
      </c>
      <c r="D148" s="318">
        <v>137.23</v>
      </c>
      <c r="E148" s="206">
        <f t="shared" si="14"/>
        <v>34307.5</v>
      </c>
      <c r="F148" s="211">
        <f t="shared" si="15"/>
        <v>10.834945323911413</v>
      </c>
      <c r="G148" s="277">
        <f t="shared" si="16"/>
        <v>50139.375</v>
      </c>
      <c r="H148" s="275">
        <v>5</v>
      </c>
      <c r="I148" s="207">
        <f t="shared" si="17"/>
        <v>200.5575</v>
      </c>
      <c r="J148" s="214">
        <f t="shared" si="18"/>
        <v>0.15834945323911415</v>
      </c>
      <c r="K148" s="218">
        <f t="shared" si="19"/>
        <v>2.07079775</v>
      </c>
      <c r="L148" s="208">
        <f t="shared" si="20"/>
        <v>11.342226397059436</v>
      </c>
      <c r="M148" s="219">
        <v>33.132764</v>
      </c>
    </row>
    <row r="149" spans="1:13" s="7" customFormat="1" ht="15">
      <c r="A149" s="193" t="s">
        <v>231</v>
      </c>
      <c r="B149" s="179">
        <v>206</v>
      </c>
      <c r="C149" s="284">
        <f>Volume!J149</f>
        <v>971.1</v>
      </c>
      <c r="D149" s="318">
        <v>125.88</v>
      </c>
      <c r="E149" s="206">
        <f t="shared" si="14"/>
        <v>25931.28</v>
      </c>
      <c r="F149" s="211">
        <f t="shared" si="15"/>
        <v>12.962619709607662</v>
      </c>
      <c r="G149" s="277">
        <f t="shared" si="16"/>
        <v>35933.61</v>
      </c>
      <c r="H149" s="275">
        <v>5</v>
      </c>
      <c r="I149" s="207">
        <f t="shared" si="17"/>
        <v>174.435</v>
      </c>
      <c r="J149" s="214">
        <f t="shared" si="18"/>
        <v>0.1796261970960766</v>
      </c>
      <c r="K149" s="218">
        <f t="shared" si="19"/>
        <v>3.570430625</v>
      </c>
      <c r="L149" s="208">
        <f t="shared" si="20"/>
        <v>19.55605393319769</v>
      </c>
      <c r="M149" s="219">
        <v>57.12689</v>
      </c>
    </row>
    <row r="150" spans="1:13" s="7" customFormat="1" ht="15">
      <c r="A150" s="193" t="s">
        <v>300</v>
      </c>
      <c r="B150" s="179">
        <v>7700</v>
      </c>
      <c r="C150" s="284">
        <f>Volume!J150</f>
        <v>49.8</v>
      </c>
      <c r="D150" s="318">
        <v>7.88</v>
      </c>
      <c r="E150" s="206">
        <f t="shared" si="14"/>
        <v>60676</v>
      </c>
      <c r="F150" s="211">
        <f t="shared" si="15"/>
        <v>15.823293172690764</v>
      </c>
      <c r="G150" s="277">
        <f t="shared" si="16"/>
        <v>79849</v>
      </c>
      <c r="H150" s="275">
        <v>5</v>
      </c>
      <c r="I150" s="207">
        <f t="shared" si="17"/>
        <v>10.37</v>
      </c>
      <c r="J150" s="214">
        <f t="shared" si="18"/>
        <v>0.20823293172690763</v>
      </c>
      <c r="K150" s="218">
        <f t="shared" si="19"/>
        <v>3.0576005625</v>
      </c>
      <c r="L150" s="208">
        <f t="shared" si="20"/>
        <v>16.747167999217343</v>
      </c>
      <c r="M150" s="219">
        <v>48.921609</v>
      </c>
    </row>
    <row r="151" spans="1:13" s="7" customFormat="1" ht="15">
      <c r="A151" s="193" t="s">
        <v>301</v>
      </c>
      <c r="B151" s="179">
        <v>10450</v>
      </c>
      <c r="C151" s="284">
        <f>Volume!J151</f>
        <v>28.7</v>
      </c>
      <c r="D151" s="318">
        <v>5.15</v>
      </c>
      <c r="E151" s="206">
        <f t="shared" si="14"/>
        <v>53817.50000000001</v>
      </c>
      <c r="F151" s="211">
        <f t="shared" si="15"/>
        <v>17.944250871080143</v>
      </c>
      <c r="G151" s="277">
        <f t="shared" si="16"/>
        <v>68813.25</v>
      </c>
      <c r="H151" s="275">
        <v>5</v>
      </c>
      <c r="I151" s="207">
        <f t="shared" si="17"/>
        <v>6.585</v>
      </c>
      <c r="J151" s="214">
        <f t="shared" si="18"/>
        <v>0.2294425087108014</v>
      </c>
      <c r="K151" s="218">
        <f t="shared" si="19"/>
        <v>3.3860664375</v>
      </c>
      <c r="L151" s="208">
        <f t="shared" si="20"/>
        <v>18.546249690299067</v>
      </c>
      <c r="M151" s="219">
        <v>54.177063</v>
      </c>
    </row>
    <row r="152" spans="1:13" s="8" customFormat="1" ht="15">
      <c r="A152" s="193" t="s">
        <v>173</v>
      </c>
      <c r="B152" s="179">
        <v>2950</v>
      </c>
      <c r="C152" s="284">
        <f>Volume!J152</f>
        <v>61.65</v>
      </c>
      <c r="D152" s="318">
        <v>8.29</v>
      </c>
      <c r="E152" s="206">
        <f t="shared" si="14"/>
        <v>24455.499999999996</v>
      </c>
      <c r="F152" s="211">
        <f t="shared" si="15"/>
        <v>13.446877534468774</v>
      </c>
      <c r="G152" s="277">
        <f t="shared" si="16"/>
        <v>33548.875</v>
      </c>
      <c r="H152" s="275">
        <v>5</v>
      </c>
      <c r="I152" s="207">
        <f t="shared" si="17"/>
        <v>11.3725</v>
      </c>
      <c r="J152" s="214">
        <f t="shared" si="18"/>
        <v>0.18446877534468775</v>
      </c>
      <c r="K152" s="218">
        <f t="shared" si="19"/>
        <v>2.736723</v>
      </c>
      <c r="L152" s="208">
        <f t="shared" si="20"/>
        <v>14.989649207432107</v>
      </c>
      <c r="M152" s="219">
        <v>43.787568</v>
      </c>
    </row>
    <row r="153" spans="1:13" s="7" customFormat="1" ht="15">
      <c r="A153" s="193" t="s">
        <v>302</v>
      </c>
      <c r="B153" s="179">
        <v>200</v>
      </c>
      <c r="C153" s="284">
        <f>Volume!J153</f>
        <v>817.8</v>
      </c>
      <c r="D153" s="318">
        <v>107.97</v>
      </c>
      <c r="E153" s="206">
        <f t="shared" si="14"/>
        <v>21594</v>
      </c>
      <c r="F153" s="211">
        <f t="shared" si="15"/>
        <v>13.202494497432134</v>
      </c>
      <c r="G153" s="277">
        <f t="shared" si="16"/>
        <v>29772</v>
      </c>
      <c r="H153" s="275">
        <v>5</v>
      </c>
      <c r="I153" s="207">
        <f t="shared" si="17"/>
        <v>148.86</v>
      </c>
      <c r="J153" s="214">
        <f t="shared" si="18"/>
        <v>0.18202494497432137</v>
      </c>
      <c r="K153" s="218">
        <f t="shared" si="19"/>
        <v>2.5993168125</v>
      </c>
      <c r="L153" s="208">
        <f t="shared" si="20"/>
        <v>14.237044523086764</v>
      </c>
      <c r="M153" s="219">
        <v>41.589069</v>
      </c>
    </row>
    <row r="154" spans="1:13" s="7" customFormat="1" ht="15">
      <c r="A154" s="193" t="s">
        <v>82</v>
      </c>
      <c r="B154" s="179">
        <v>2100</v>
      </c>
      <c r="C154" s="284">
        <f>Volume!J154</f>
        <v>107.35</v>
      </c>
      <c r="D154" s="318">
        <v>13.65</v>
      </c>
      <c r="E154" s="206">
        <f t="shared" si="14"/>
        <v>28665</v>
      </c>
      <c r="F154" s="211">
        <f t="shared" si="15"/>
        <v>12.715416860735912</v>
      </c>
      <c r="G154" s="277">
        <f t="shared" si="16"/>
        <v>39936.75</v>
      </c>
      <c r="H154" s="275">
        <v>5</v>
      </c>
      <c r="I154" s="207">
        <f t="shared" si="17"/>
        <v>19.0175</v>
      </c>
      <c r="J154" s="214">
        <f t="shared" si="18"/>
        <v>0.1771541686073591</v>
      </c>
      <c r="K154" s="218">
        <f t="shared" si="19"/>
        <v>3.184963</v>
      </c>
      <c r="L154" s="208">
        <f t="shared" si="20"/>
        <v>17.444760799193265</v>
      </c>
      <c r="M154" s="219">
        <v>50.959408</v>
      </c>
    </row>
    <row r="155" spans="1:13" s="8" customFormat="1" ht="15">
      <c r="A155" s="193" t="s">
        <v>153</v>
      </c>
      <c r="B155" s="179">
        <v>450</v>
      </c>
      <c r="C155" s="284">
        <f>Volume!J155</f>
        <v>506.7</v>
      </c>
      <c r="D155" s="318">
        <v>78.6</v>
      </c>
      <c r="E155" s="206">
        <f t="shared" si="14"/>
        <v>35370</v>
      </c>
      <c r="F155" s="211">
        <f t="shared" si="15"/>
        <v>15.512137359384251</v>
      </c>
      <c r="G155" s="277">
        <f t="shared" si="16"/>
        <v>46770.75</v>
      </c>
      <c r="H155" s="275">
        <v>5</v>
      </c>
      <c r="I155" s="207">
        <f t="shared" si="17"/>
        <v>103.935</v>
      </c>
      <c r="J155" s="214">
        <f t="shared" si="18"/>
        <v>0.20512137359384253</v>
      </c>
      <c r="K155" s="218">
        <f t="shared" si="19"/>
        <v>2.238566375</v>
      </c>
      <c r="L155" s="208">
        <f t="shared" si="20"/>
        <v>12.261133000600688</v>
      </c>
      <c r="M155" s="219">
        <v>35.817062</v>
      </c>
    </row>
    <row r="156" spans="1:13" s="7" customFormat="1" ht="15">
      <c r="A156" s="193" t="s">
        <v>154</v>
      </c>
      <c r="B156" s="179">
        <v>6900</v>
      </c>
      <c r="C156" s="284">
        <f>Volume!J156</f>
        <v>47.5</v>
      </c>
      <c r="D156" s="318">
        <v>8.48</v>
      </c>
      <c r="E156" s="206">
        <f t="shared" si="14"/>
        <v>58512</v>
      </c>
      <c r="F156" s="211">
        <f t="shared" si="15"/>
        <v>17.85263157894737</v>
      </c>
      <c r="G156" s="277">
        <f t="shared" si="16"/>
        <v>74899.5</v>
      </c>
      <c r="H156" s="275">
        <v>5</v>
      </c>
      <c r="I156" s="207">
        <f t="shared" si="17"/>
        <v>10.855</v>
      </c>
      <c r="J156" s="214">
        <f t="shared" si="18"/>
        <v>0.2285263157894737</v>
      </c>
      <c r="K156" s="218">
        <f t="shared" si="19"/>
        <v>2.8847229375</v>
      </c>
      <c r="L156" s="208">
        <f t="shared" si="20"/>
        <v>15.800278250213154</v>
      </c>
      <c r="M156" s="219">
        <v>46.155567</v>
      </c>
    </row>
    <row r="157" spans="1:13" s="7" customFormat="1" ht="15">
      <c r="A157" s="193" t="s">
        <v>303</v>
      </c>
      <c r="B157" s="179">
        <v>3600</v>
      </c>
      <c r="C157" s="284">
        <f>Volume!J157</f>
        <v>93.45</v>
      </c>
      <c r="D157" s="318">
        <v>11.33</v>
      </c>
      <c r="E157" s="206">
        <f t="shared" si="14"/>
        <v>40788</v>
      </c>
      <c r="F157" s="211">
        <f t="shared" si="15"/>
        <v>12.124130551096842</v>
      </c>
      <c r="G157" s="277">
        <f t="shared" si="16"/>
        <v>57609</v>
      </c>
      <c r="H157" s="275">
        <v>5</v>
      </c>
      <c r="I157" s="207">
        <f t="shared" si="17"/>
        <v>16.0025</v>
      </c>
      <c r="J157" s="214">
        <f t="shared" si="18"/>
        <v>0.17124130551096844</v>
      </c>
      <c r="K157" s="218">
        <f t="shared" si="19"/>
        <v>3.3780660625</v>
      </c>
      <c r="L157" s="208">
        <f t="shared" si="20"/>
        <v>18.50242983173906</v>
      </c>
      <c r="M157" s="219">
        <v>54.049057</v>
      </c>
    </row>
    <row r="158" spans="1:13" s="8" customFormat="1" ht="15">
      <c r="A158" s="193" t="s">
        <v>155</v>
      </c>
      <c r="B158" s="179">
        <v>525</v>
      </c>
      <c r="C158" s="284">
        <f>Volume!J158</f>
        <v>449.05</v>
      </c>
      <c r="D158" s="318">
        <v>48.58</v>
      </c>
      <c r="E158" s="206">
        <f t="shared" si="14"/>
        <v>25504.5</v>
      </c>
      <c r="F158" s="211">
        <f t="shared" si="15"/>
        <v>10.818394388152766</v>
      </c>
      <c r="G158" s="277">
        <f t="shared" si="16"/>
        <v>37292.0625</v>
      </c>
      <c r="H158" s="275">
        <v>5</v>
      </c>
      <c r="I158" s="207">
        <f t="shared" si="17"/>
        <v>71.0325</v>
      </c>
      <c r="J158" s="214">
        <f t="shared" si="18"/>
        <v>0.15818394388152765</v>
      </c>
      <c r="K158" s="218">
        <f t="shared" si="19"/>
        <v>2.8725259375</v>
      </c>
      <c r="L158" s="208">
        <f t="shared" si="20"/>
        <v>15.733472529874248</v>
      </c>
      <c r="M158" s="219">
        <v>45.960415</v>
      </c>
    </row>
    <row r="159" spans="1:13" s="7" customFormat="1" ht="15">
      <c r="A159" s="193" t="s">
        <v>38</v>
      </c>
      <c r="B159" s="179">
        <v>600</v>
      </c>
      <c r="C159" s="284">
        <f>Volume!J159</f>
        <v>547.35</v>
      </c>
      <c r="D159" s="318">
        <v>64.04</v>
      </c>
      <c r="E159" s="206">
        <f t="shared" si="14"/>
        <v>38424.00000000001</v>
      </c>
      <c r="F159" s="211">
        <f t="shared" si="15"/>
        <v>11.70000913492281</v>
      </c>
      <c r="G159" s="277">
        <f t="shared" si="16"/>
        <v>54844.50000000001</v>
      </c>
      <c r="H159" s="275">
        <v>5</v>
      </c>
      <c r="I159" s="207">
        <f t="shared" si="17"/>
        <v>91.40750000000001</v>
      </c>
      <c r="J159" s="214">
        <f t="shared" si="18"/>
        <v>0.1670000913492281</v>
      </c>
      <c r="K159" s="218">
        <f t="shared" si="19"/>
        <v>2.2368231875</v>
      </c>
      <c r="L159" s="208">
        <f t="shared" si="20"/>
        <v>12.251585169443578</v>
      </c>
      <c r="M159" s="219">
        <v>35.789171</v>
      </c>
    </row>
    <row r="160" spans="1:13" s="8" customFormat="1" ht="15">
      <c r="A160" s="193" t="s">
        <v>156</v>
      </c>
      <c r="B160" s="179">
        <v>600</v>
      </c>
      <c r="C160" s="284">
        <f>Volume!J160</f>
        <v>411.25</v>
      </c>
      <c r="D160" s="318">
        <v>45.44</v>
      </c>
      <c r="E160" s="206">
        <f t="shared" si="14"/>
        <v>27264</v>
      </c>
      <c r="F160" s="211">
        <f t="shared" si="15"/>
        <v>11.049240121580546</v>
      </c>
      <c r="G160" s="277">
        <f t="shared" si="16"/>
        <v>39601.5</v>
      </c>
      <c r="H160" s="275">
        <v>5</v>
      </c>
      <c r="I160" s="207">
        <f t="shared" si="17"/>
        <v>66.0025</v>
      </c>
      <c r="J160" s="214">
        <f t="shared" si="18"/>
        <v>0.16049240121580546</v>
      </c>
      <c r="K160" s="218">
        <f t="shared" si="19"/>
        <v>2.1191735</v>
      </c>
      <c r="L160" s="208">
        <f t="shared" si="20"/>
        <v>11.607191292171741</v>
      </c>
      <c r="M160" s="219">
        <v>33.906776</v>
      </c>
    </row>
    <row r="161" spans="1:13" s="7" customFormat="1" ht="15">
      <c r="A161" s="193" t="s">
        <v>395</v>
      </c>
      <c r="B161" s="179">
        <v>700</v>
      </c>
      <c r="C161" s="284">
        <f>Volume!J161</f>
        <v>286.75</v>
      </c>
      <c r="D161" s="318">
        <v>43.65</v>
      </c>
      <c r="E161" s="206">
        <f t="shared" si="14"/>
        <v>30555</v>
      </c>
      <c r="F161" s="211">
        <f t="shared" si="15"/>
        <v>15.222319093286835</v>
      </c>
      <c r="G161" s="277">
        <f t="shared" si="16"/>
        <v>40591.25</v>
      </c>
      <c r="H161" s="275">
        <v>5</v>
      </c>
      <c r="I161" s="207">
        <f t="shared" si="17"/>
        <v>57.9875</v>
      </c>
      <c r="J161" s="214">
        <f t="shared" si="18"/>
        <v>0.20222319093286834</v>
      </c>
      <c r="K161" s="218">
        <f t="shared" si="19"/>
        <v>3.3919564375</v>
      </c>
      <c r="L161" s="208">
        <f t="shared" si="20"/>
        <v>18.578510548936123</v>
      </c>
      <c r="M161" s="219">
        <v>54.271303</v>
      </c>
    </row>
    <row r="162" spans="3:13" ht="14.25">
      <c r="C162" s="2"/>
      <c r="D162" s="111"/>
      <c r="H162" s="275"/>
      <c r="M162" s="71"/>
    </row>
    <row r="163" spans="3:13" ht="14.25">
      <c r="C163" s="2"/>
      <c r="D163" s="112"/>
      <c r="F163" s="67"/>
      <c r="H163" s="275"/>
      <c r="M163" s="71"/>
    </row>
    <row r="164" spans="3:13" ht="12.75">
      <c r="C164" s="2"/>
      <c r="D164" s="113"/>
      <c r="M164" s="71"/>
    </row>
    <row r="165" spans="3:13" ht="12.75">
      <c r="C165" s="2"/>
      <c r="D165" s="113"/>
      <c r="M165" s="1"/>
    </row>
    <row r="166" spans="3:13" ht="12.75">
      <c r="C166" s="2"/>
      <c r="D166" s="113"/>
      <c r="M166" s="1"/>
    </row>
    <row r="167" spans="3:13" ht="12.75">
      <c r="C167" s="2"/>
      <c r="D167" s="113"/>
      <c r="M167" s="1"/>
    </row>
    <row r="168" spans="3:13" ht="12.75">
      <c r="C168" s="2"/>
      <c r="D168" s="113"/>
      <c r="M168" s="1"/>
    </row>
    <row r="169" spans="3:13" ht="12.75">
      <c r="C169" s="2"/>
      <c r="D169" s="113"/>
      <c r="E169" s="2"/>
      <c r="F169" s="5"/>
      <c r="M169" s="1"/>
    </row>
    <row r="170" spans="3:13" ht="12.75">
      <c r="C170" s="2"/>
      <c r="D170" s="113"/>
      <c r="M170" s="1"/>
    </row>
    <row r="171" spans="3:13" ht="12.75">
      <c r="C171" s="2"/>
      <c r="D171" s="112"/>
      <c r="M171" s="1"/>
    </row>
    <row r="172" spans="3:13" ht="12.75">
      <c r="C172" s="2"/>
      <c r="D172" s="112"/>
      <c r="M172" s="1"/>
    </row>
    <row r="173" spans="3:13" ht="12.75">
      <c r="C173" s="2"/>
      <c r="D173" s="112"/>
      <c r="M173" s="1"/>
    </row>
    <row r="174" spans="3:13" ht="12.75">
      <c r="C174" s="2"/>
      <c r="D174" s="112"/>
      <c r="M174" s="1"/>
    </row>
    <row r="175" spans="3:13" ht="12.75">
      <c r="C175" s="2"/>
      <c r="D175" s="112"/>
      <c r="M175" s="1"/>
    </row>
    <row r="176" spans="1:13" ht="12.75">
      <c r="A176" s="76"/>
      <c r="C176" s="2"/>
      <c r="D176" s="112"/>
      <c r="M176" s="1"/>
    </row>
    <row r="177" spans="3:13" ht="12.75">
      <c r="C177" s="2"/>
      <c r="D177" s="112"/>
      <c r="M177" s="1"/>
    </row>
    <row r="178" spans="3:13" ht="12.75">
      <c r="C178" s="2"/>
      <c r="D178" s="112"/>
      <c r="M178" s="1"/>
    </row>
    <row r="179" spans="3:13" ht="12.75">
      <c r="C179" s="2"/>
      <c r="D179" s="112"/>
      <c r="M179" s="1"/>
    </row>
    <row r="180" spans="3:13" ht="12.75">
      <c r="C180" s="2"/>
      <c r="D180" s="112"/>
      <c r="M180" s="1"/>
    </row>
    <row r="181" spans="3:13" ht="12.75">
      <c r="C181" s="2"/>
      <c r="D181" s="112"/>
      <c r="M181" s="1"/>
    </row>
    <row r="182" spans="3:13" ht="12.75">
      <c r="C182" s="2"/>
      <c r="D182" s="112"/>
      <c r="M182" s="1"/>
    </row>
    <row r="183" spans="3:13" ht="12.75">
      <c r="C183" s="2"/>
      <c r="D183" s="112"/>
      <c r="M183" s="1"/>
    </row>
    <row r="184" spans="3:13" ht="12.75">
      <c r="C184" s="2"/>
      <c r="D184" s="112"/>
      <c r="M184" s="1"/>
    </row>
    <row r="185" spans="3:13" ht="12.75">
      <c r="C185" s="2"/>
      <c r="D185" s="112"/>
      <c r="M185" s="1"/>
    </row>
    <row r="186" spans="3:13" ht="12.75">
      <c r="C186" s="2"/>
      <c r="D186" s="112"/>
      <c r="M186" s="1"/>
    </row>
    <row r="187" spans="3:13" ht="12.75">
      <c r="C187" s="2"/>
      <c r="D187" s="112"/>
      <c r="M187" s="1"/>
    </row>
    <row r="188" spans="3:13" ht="12.75">
      <c r="C188" s="2"/>
      <c r="D188" s="112"/>
      <c r="M188" s="1"/>
    </row>
    <row r="189" spans="3:13" ht="12.75">
      <c r="C189" s="2"/>
      <c r="D189" s="112"/>
      <c r="M189" s="1"/>
    </row>
    <row r="190" spans="3:13" ht="12.75">
      <c r="C190" s="2"/>
      <c r="D190" s="112"/>
      <c r="M190" s="1"/>
    </row>
    <row r="191" spans="3:13" ht="12.75">
      <c r="C191" s="2"/>
      <c r="D191" s="112"/>
      <c r="M191" s="1"/>
    </row>
    <row r="192" spans="3:13" ht="12.75">
      <c r="C192" s="2"/>
      <c r="D192" s="112"/>
      <c r="M192" s="1"/>
    </row>
    <row r="193" spans="3:13" ht="12.75">
      <c r="C193" s="2"/>
      <c r="M193" s="1"/>
    </row>
    <row r="194" spans="3:13" ht="12.75">
      <c r="C194" s="2"/>
      <c r="M194" s="1"/>
    </row>
    <row r="195" ht="12.75">
      <c r="M195" s="1"/>
    </row>
    <row r="196" ht="12.75">
      <c r="M196" s="1"/>
    </row>
    <row r="197" ht="12.75">
      <c r="M197" s="1"/>
    </row>
    <row r="198" ht="12.75">
      <c r="M198" s="1"/>
    </row>
    <row r="199" ht="12.75">
      <c r="M199" s="1"/>
    </row>
    <row r="200" ht="12.75">
      <c r="M200" s="1"/>
    </row>
    <row r="201" ht="12.75">
      <c r="M201" s="1"/>
    </row>
    <row r="202" ht="12.75">
      <c r="M202" s="1"/>
    </row>
    <row r="203" ht="12.75">
      <c r="M203" s="1"/>
    </row>
    <row r="204" ht="12.75">
      <c r="M204" s="1"/>
    </row>
    <row r="205" ht="12.75">
      <c r="M205" s="1"/>
    </row>
    <row r="206" ht="12.75">
      <c r="M206" s="1"/>
    </row>
    <row r="207" ht="12.75">
      <c r="M207" s="1"/>
    </row>
    <row r="208" ht="12.75">
      <c r="M208" s="1"/>
    </row>
    <row r="209" ht="12.75">
      <c r="M209" s="1"/>
    </row>
    <row r="210" ht="12.75">
      <c r="M210" s="1"/>
    </row>
    <row r="211" ht="12.75">
      <c r="M211" s="1"/>
    </row>
    <row r="212" ht="12.75">
      <c r="M212" s="1"/>
    </row>
    <row r="213" ht="12.75">
      <c r="M213" s="1"/>
    </row>
    <row r="214" ht="12.75">
      <c r="M214" s="1"/>
    </row>
    <row r="215" ht="12.75">
      <c r="M215" s="1"/>
    </row>
    <row r="216" ht="12.75">
      <c r="M216" s="1"/>
    </row>
    <row r="217" ht="12.75">
      <c r="M217" s="1"/>
    </row>
    <row r="218" ht="12.75">
      <c r="M218" s="1"/>
    </row>
    <row r="219" ht="12.75">
      <c r="M219" s="1"/>
    </row>
    <row r="220" ht="12.75">
      <c r="M220" s="1"/>
    </row>
    <row r="221" ht="12.75">
      <c r="M221" s="1"/>
    </row>
    <row r="222" ht="12.75">
      <c r="M222" s="1"/>
    </row>
    <row r="223" ht="12.75">
      <c r="M223" s="1"/>
    </row>
    <row r="224" ht="12.75">
      <c r="M224" s="1"/>
    </row>
    <row r="225" ht="12.75">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1"/>
    </row>
    <row r="293" ht="12.75">
      <c r="M293" s="5"/>
    </row>
    <row r="294" ht="12.75">
      <c r="M294" s="5"/>
    </row>
    <row r="295" ht="12.75">
      <c r="M295" s="5"/>
    </row>
    <row r="296" ht="12.75">
      <c r="M296" s="5"/>
    </row>
    <row r="297" ht="12.75">
      <c r="M297" s="5"/>
    </row>
    <row r="298" ht="12.75">
      <c r="M298" s="5"/>
    </row>
    <row r="299" ht="12.75">
      <c r="M299" s="5"/>
    </row>
    <row r="300" ht="12.75">
      <c r="M300" s="5"/>
    </row>
    <row r="301" ht="12.75">
      <c r="M301" s="5"/>
    </row>
    <row r="302" ht="12.75">
      <c r="M302" s="5"/>
    </row>
    <row r="303" ht="12.75">
      <c r="M303" s="5"/>
    </row>
    <row r="304" ht="12.75">
      <c r="M304" s="5"/>
    </row>
    <row r="305" ht="12.75">
      <c r="M305" s="5"/>
    </row>
    <row r="306" ht="12.75">
      <c r="M306" s="5"/>
    </row>
    <row r="307" ht="12.75">
      <c r="M307" s="5"/>
    </row>
    <row r="308" ht="12.75">
      <c r="M308" s="5"/>
    </row>
    <row r="309" ht="12.75">
      <c r="M309" s="5"/>
    </row>
    <row r="310" ht="12.75">
      <c r="M310" s="5"/>
    </row>
    <row r="311" ht="12.75">
      <c r="M311" s="5"/>
    </row>
    <row r="312" ht="12.75">
      <c r="M312" s="5"/>
    </row>
    <row r="313" ht="12.75">
      <c r="M313" s="5"/>
    </row>
    <row r="314" ht="12.75">
      <c r="M314" s="5"/>
    </row>
    <row r="315" ht="12.75">
      <c r="M315" s="5"/>
    </row>
    <row r="316" ht="12.75">
      <c r="M316" s="5"/>
    </row>
    <row r="317" ht="12.75">
      <c r="M317" s="5"/>
    </row>
    <row r="318" ht="12.75">
      <c r="M318" s="5"/>
    </row>
    <row r="319" ht="12.75">
      <c r="M319" s="5"/>
    </row>
    <row r="320" ht="12.75">
      <c r="M320" s="5"/>
    </row>
    <row r="321" ht="12.75">
      <c r="M321" s="5"/>
    </row>
    <row r="322" ht="12.75">
      <c r="M322" s="5"/>
    </row>
    <row r="323" ht="12.75">
      <c r="M323" s="5"/>
    </row>
    <row r="324" ht="12.75">
      <c r="M324" s="5"/>
    </row>
    <row r="325" ht="12.75">
      <c r="M325" s="5"/>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5"/>
    </row>
    <row r="446" ht="12.75">
      <c r="M446" s="2"/>
    </row>
    <row r="447" ht="12.75">
      <c r="M447" s="2"/>
    </row>
    <row r="448" ht="12.75">
      <c r="M448" s="2"/>
    </row>
    <row r="449" ht="12.75">
      <c r="M449" s="2"/>
    </row>
    <row r="450" ht="12.75">
      <c r="M450" s="2"/>
    </row>
    <row r="451" ht="12.75">
      <c r="M451"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santosh</cp:lastModifiedBy>
  <cp:lastPrinted>2007-02-23T11:19:05Z</cp:lastPrinted>
  <dcterms:created xsi:type="dcterms:W3CDTF">2003-08-14T05:49:12Z</dcterms:created>
  <dcterms:modified xsi:type="dcterms:W3CDTF">2007-05-08T13:25:28Z</dcterms:modified>
  <cp:category/>
  <cp:version/>
  <cp:contentType/>
  <cp:contentStatus/>
</cp:coreProperties>
</file>