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<sst xmlns="http://schemas.openxmlformats.org/spreadsheetml/2006/main" count="1527" uniqueCount="418">
  <si>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</si>
  <si>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</si>
  <si>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</si>
  <si>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</si>
  <si>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</si>
  <si>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</si>
  <si>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</si>
  <si>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</si>
  <si>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</si>
  <si>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</si>
  <si>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</si>
  <si>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</si>
  <si>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</si>
  <si>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</si>
  <si>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</si>
  <si>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</si>
  <si>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</si>
  <si>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</si>
  <si>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</si>
  <si>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</si>
  <si>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</si>
  <si>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</si>
  <si>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</si>
  <si>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</si>
  <si>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</si>
  <si>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</si>
  <si>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</si>
  <si>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</si>
  <si>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</si>
  <si>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</si>
  <si>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</si>
  <si>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</si>
  <si>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</si>
  <si>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</si>
  <si>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</si>
  <si>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</si>
  <si>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</si>
  <si>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</si>
  <si>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</si>
  <si>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</si>
  <si>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</si>
  <si>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</si>
  <si>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</si>
  <si>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</si>
  <si>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</si>
  <si>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</si>
  <si>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</si>
  <si>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</si>
  <si>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</si>
  <si>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</si>
  <si>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</si>
  <si>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</si>
  <si>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</si>
  <si>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</si>
  <si>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</si>
  <si>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</si>
  <si>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</si>
  <si>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</si>
  <si>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</si>
  <si>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</si>
  <si>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</si>
  <si>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</si>
  <si>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</si>
  <si>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</si>
  <si>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</si>
  <si>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</si>
  <si>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</si>
  <si>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</si>
  <si>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</si>
  <si>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</si>
  <si>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</si>
  <si>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</si>
  <si>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</si>
  <si>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</si>
  <si>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</si>
  <si>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</si>
  <si>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</si>
  <si>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</si>
  <si>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</si>
  <si>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</si>
  <si>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</si>
  <si>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</si>
  <si>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</si>
  <si>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</si>
  <si>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</si>
  <si>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</si>
  <si>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</si>
  <si>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</si>
  <si>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</si>
  <si>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</si>
  <si>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</si>
  <si>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</si>
  <si>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</si>
  <si>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</si>
  <si>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</si>
  <si>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</si>
  <si>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</si>
  <si>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</si>
  <si>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</si>
  <si>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</si>
  <si>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</si>
  <si>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</si>
  <si>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</si>
  <si>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</si>
  <si>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</si>
  <si>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</si>
  <si>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</si>
  <si>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</si>
  <si>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</si>
  <si>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</si>
  <si>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</si>
  <si>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</si>
  <si>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</si>
  <si>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</si>
  <si>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</si>
  <si>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</si>
  <si>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</si>
  <si>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</si>
  <si>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</si>
  <si>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</si>
  <si>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</si>
  <si>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</si>
  <si>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</si>
  <si>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</si>
  <si>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</si>
  <si>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</si>
  <si>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</si>
  <si>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</si>
  <si>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</si>
  <si>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</si>
  <si>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</si>
  <si>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</si>
  <si>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</si>
  <si>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</si>
  <si>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</si>
  <si>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</si>
  <si>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</si>
  <si>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</si>
  <si>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</si>
  <si>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</si>
  <si>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</si>
  <si>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</si>
  <si>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</si>
  <si>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</si>
  <si>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</si>
  <si>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</si>
  <si>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</si>
  <si>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</si>
  <si>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</si>
  <si>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</si>
  <si>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</si>
  <si>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</si>
  <si>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</si>
  <si>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</si>
  <si>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</si>
  <si>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</si>
  <si>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</si>
  <si>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</si>
  <si>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</si>
  <si>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</si>
  <si>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</si>
  <si>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</si>
  <si>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</si>
  <si>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</si>
  <si>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</si>
  <si>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</si>
  <si>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</si>
  <si>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</si>
  <si>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</si>
  <si>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</si>
  <si>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</si>
  <si>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</si>
  <si>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</si>
  <si>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</si>
  <si>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</si>
  <si>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</si>
  <si>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</si>
  <si>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</si>
  <si>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</si>
  <si>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</si>
  <si>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</si>
  <si>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</si>
  <si>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</si>
  <si>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</si>
  <si>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</si>
  <si>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</si>
  <si>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</si>
  <si>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</si>
  <si>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</si>
  <si>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</si>
  <si>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</si>
  <si>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</si>
  <si>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</si>
  <si>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</si>
  <si>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</si>
  <si>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</si>
  <si>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</si>
  <si>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</si>
  <si>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</si>
  <si>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</si>
  <si>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</si>
  <si>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</si>
  <si>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</si>
  <si>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</si>
  <si>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</si>
  <si>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</si>
  <si>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</si>
  <si>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</si>
  <si>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</si>
  <si>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</si>
  <si>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</si>
  <si>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</si>
  <si>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</si>
  <si>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</si>
  <si>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</si>
  <si>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</si>
  <si>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</si>
  <si>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</si>
  <si>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</si>
  <si>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</si>
  <si>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</si>
  <si>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</si>
  <si>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</si>
  <si>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</si>
  <si>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</si>
  <si>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</si>
  <si>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</si>
  <si>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</si>
  <si>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</si>
  <si>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</si>
  <si>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</si>
  <si>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</si>
  <si>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</si>
  <si>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</si>
  <si>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</si>
  <si>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</si>
  <si>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</si>
  <si>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</si>
  <si>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</si>
  <si>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</si>
  <si>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</si>
  <si>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</si>
  <si>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</si>
  <si>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</si>
  <si>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</si>
  <si>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</si>
  <si>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</si>
  <si>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</si>
  <si>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</si>
  <si>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</si>
  <si>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</si>
  <si>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</si>
  <si>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</si>
  <si>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</si>
  <si>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</si>
  <si>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</si>
  <si>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</si>
  <si>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</si>
  <si>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</si>
  <si>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</si>
  <si>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</si>
  <si>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</si>
  <si>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</si>
  <si>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</si>
  <si>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</si>
  <si>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</si>
  <si>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</si>
  <si>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</si>
  <si>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</si>
  <si>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</si>
  <si>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</si>
  <si>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</si>
  <si>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</si>
  <si>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</si>
  <si>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</si>
  <si>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M</t>
  </si>
  <si>
    <t>SOBHA</t>
  </si>
  <si>
    <t>MPHASIS</t>
  </si>
  <si>
    <t>Mphasis</t>
  </si>
  <si>
    <t>ABAN</t>
  </si>
  <si>
    <t>AMTEKAUTO</t>
  </si>
  <si>
    <t>BAJAJHIND</t>
  </si>
  <si>
    <t>BALRAMCHIN</t>
  </si>
  <si>
    <t>BATAINDIA</t>
  </si>
  <si>
    <t>BEML</t>
  </si>
  <si>
    <t>BOMDYEING</t>
  </si>
  <si>
    <t>CROMPGREAV</t>
  </si>
  <si>
    <t>GDL</t>
  </si>
  <si>
    <t>GTL</t>
  </si>
  <si>
    <t>GUJALKALI</t>
  </si>
  <si>
    <t>HCC</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</si>
  <si>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</si>
  <si>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</si>
  <si>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</si>
  <si>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</si>
  <si>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</si>
  <si>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</si>
  <si>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</si>
  <si>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</si>
  <si>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</si>
  <si>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</si>
  <si>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</si>
  <si>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</si>
  <si>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</si>
  <si>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</si>
  <si>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</si>
  <si>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</si>
  <si>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</si>
  <si>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</si>
  <si>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</si>
  <si>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</si>
  <si>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</si>
  <si>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</si>
  <si>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</si>
  <si>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</si>
  <si>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</si>
  <si>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</si>
  <si>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</si>
  <si>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</si>
  <si>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</si>
  <si>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</si>
  <si>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</si>
  <si>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</si>
  <si>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</si>
  <si>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</si>
  <si>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</si>
  <si>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</si>
  <si>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</si>
  <si>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</si>
  <si>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</si>
  <si>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</si>
  <si>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</si>
  <si>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</si>
  <si>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</si>
  <si>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</si>
  <si>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</si>
  <si>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</si>
  <si>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</si>
  <si>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</si>
  <si>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</si>
  <si>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</si>
  <si>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</si>
  <si>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</si>
  <si>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</si>
  <si>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</si>
  <si>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</si>
  <si>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</si>
  <si>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</si>
  <si>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</si>
  <si>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</si>
  <si>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</si>
  <si>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</si>
  <si>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</si>
  <si>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</si>
  <si>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</si>
  <si>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</si>
  <si>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</si>
  <si>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</si>
  <si>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</si>
  <si>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</si>
  <si>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</si>
  <si>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</si>
  <si>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</si>
  <si>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</si>
  <si>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</si>
  <si>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</si>
  <si>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</si>
  <si>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</si>
  <si>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</si>
  <si>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</si>
  <si>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</si>
  <si>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</si>
  <si>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</si>
  <si>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</si>
  <si>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</si>
  <si>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</si>
  <si>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</si>
  <si>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</si>
  <si>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</si>
  <si>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</si>
  <si>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</si>
  <si>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</si>
  <si>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</si>
  <si>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</si>
  <si>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</si>
  <si>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</si>
  <si>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</si>
  <si>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</si>
  <si>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</si>
  <si>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</si>
  <si>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</si>
  <si>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</si>
  <si>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Apr</t>
  </si>
  <si>
    <t>CHENNPETRO</t>
  </si>
  <si>
    <t>PFC</t>
  </si>
  <si>
    <t>May</t>
  </si>
  <si>
    <t>ZEEL</t>
  </si>
  <si>
    <t>Indianb</t>
  </si>
  <si>
    <t>INDIANB</t>
  </si>
  <si>
    <t>IDEA</t>
  </si>
  <si>
    <t>2ND INTERIM DIVIDEND</t>
  </si>
  <si>
    <t>-</t>
  </si>
  <si>
    <t>INT DIV-RS.8.50 PER SHAREPURPOSE REVISED</t>
  </si>
  <si>
    <t>20/04/2007</t>
  </si>
  <si>
    <t>AGM/FIN DIV-RS.3/- PER SH</t>
  </si>
  <si>
    <t>INTERIM DIVIDEND-40%</t>
  </si>
  <si>
    <t>HEXAWARE</t>
  </si>
  <si>
    <t>18/04/2007</t>
  </si>
  <si>
    <t>AGM/FINAL DIVIDEND-40%</t>
  </si>
  <si>
    <t>2ND INTERIM DIVIDEND-25% PURPOSE REVISED</t>
  </si>
  <si>
    <t>Jun</t>
  </si>
  <si>
    <t>19/04/2007</t>
  </si>
  <si>
    <t>3RD INTERIM DIVIDEND</t>
  </si>
  <si>
    <t>14/05/2007</t>
  </si>
  <si>
    <t>AGM/DIV-RS.10/- PER SH</t>
  </si>
  <si>
    <t>17/05/2007</t>
  </si>
  <si>
    <t>AGM/DIVIDEND-45%</t>
  </si>
  <si>
    <t>Derivatives Info Kit for 19 Apr, 2007</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</si>
</sst>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9">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9"/>
      <name val="Trebuchet MS"/>
      <family val="2"/>
    </font>
    <font>
      <b/>
      <sz val="10"/>
      <name val="Arial"/>
      <family val="0"/>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1">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43">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9" fontId="12" fillId="0" borderId="24" xfId="22" applyFont="1" applyFill="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0" fontId="3" fillId="0" borderId="3" xfId="0" applyFont="1" applyBorder="1" applyAlignment="1">
      <alignment/>
    </xf>
    <xf numFmtId="1" fontId="12" fillId="0" borderId="20" xfId="0" applyNumberFormat="1" applyFont="1" applyFill="1" applyBorder="1" applyAlignment="1">
      <alignment wrapText="1"/>
    </xf>
    <xf numFmtId="1" fontId="3" fillId="0" borderId="26" xfId="0" applyNumberFormat="1" applyFont="1" applyBorder="1" applyAlignment="1">
      <alignment/>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14" fontId="0" fillId="0" borderId="0" xfId="0" applyNumberFormat="1" applyAlignment="1">
      <alignment/>
    </xf>
    <xf numFmtId="0" fontId="37" fillId="0" borderId="0" xfId="0" applyFont="1" applyAlignment="1">
      <alignment horizontal="left"/>
    </xf>
    <xf numFmtId="0" fontId="38" fillId="0" borderId="0" xfId="0" applyFont="1" applyAlignment="1">
      <alignment horizontal="center"/>
    </xf>
    <xf numFmtId="14" fontId="38" fillId="0" borderId="0" xfId="0" applyNumberFormat="1" applyFont="1" applyAlignment="1">
      <alignment horizontal="center"/>
    </xf>
    <xf numFmtId="0" fontId="38" fillId="0" borderId="0" xfId="0" applyFont="1" applyAlignment="1">
      <alignment horizontal="left"/>
    </xf>
    <xf numFmtId="0" fontId="38" fillId="0" borderId="0" xfId="0" applyFont="1" applyAlignment="1">
      <alignment horizontal="center"/>
    </xf>
    <xf numFmtId="0" fontId="38" fillId="0" borderId="0" xfId="0" applyFont="1" applyAlignment="1">
      <alignment horizontal="left"/>
    </xf>
    <xf numFmtId="1" fontId="12" fillId="0" borderId="0" xfId="0" applyNumberFormat="1" applyFont="1" applyFill="1" applyBorder="1" applyAlignment="1">
      <alignment horizontal="right" wrapText="1"/>
    </xf>
    <xf numFmtId="1" fontId="0" fillId="0" borderId="0" xfId="0" applyNumberFormat="1" applyAlignment="1">
      <alignment/>
    </xf>
    <xf numFmtId="0" fontId="38" fillId="0" borderId="0" xfId="0" applyFont="1" applyAlignment="1">
      <alignment/>
    </xf>
    <xf numFmtId="0" fontId="17" fillId="2" borderId="4" xfId="0" applyFont="1" applyFill="1" applyBorder="1" applyAlignment="1">
      <alignment horizontal="center"/>
    </xf>
    <xf numFmtId="0" fontId="17" fillId="2" borderId="5" xfId="0" applyFont="1" applyFill="1" applyBorder="1" applyAlignment="1">
      <alignment horizontal="center"/>
    </xf>
    <xf numFmtId="0" fontId="18" fillId="2" borderId="2" xfId="0" applyFont="1" applyFill="1" applyBorder="1" applyAlignment="1">
      <alignment/>
    </xf>
    <xf numFmtId="0" fontId="18" fillId="2" borderId="34" xfId="0" applyFont="1" applyFill="1" applyBorder="1" applyAlignment="1">
      <alignment/>
    </xf>
    <xf numFmtId="0" fontId="18" fillId="2" borderId="35"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4" xfId="0" applyFont="1" applyFill="1" applyBorder="1" applyAlignment="1">
      <alignment horizontal="center"/>
    </xf>
    <xf numFmtId="0" fontId="18" fillId="2" borderId="36" xfId="0" applyFont="1" applyFill="1" applyBorder="1" applyAlignment="1">
      <alignment wrapText="1"/>
    </xf>
    <xf numFmtId="0" fontId="19" fillId="2" borderId="37"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9" fontId="18" fillId="2" borderId="6" xfId="22" applyFont="1" applyFill="1" applyBorder="1" applyAlignment="1">
      <alignment horizontal="center"/>
    </xf>
    <xf numFmtId="0" fontId="16"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5"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4" xfId="0" applyBorder="1" applyAlignment="1">
      <alignment/>
    </xf>
    <xf numFmtId="0" fontId="0" fillId="0" borderId="35"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8" xfId="0" applyFont="1" applyFill="1" applyBorder="1" applyAlignment="1">
      <alignment horizontal="left" wrapText="1"/>
    </xf>
    <xf numFmtId="0" fontId="18" fillId="2" borderId="39" xfId="0" applyFont="1" applyFill="1" applyBorder="1" applyAlignment="1">
      <alignment horizontal="left"/>
    </xf>
    <xf numFmtId="0" fontId="18" fillId="2" borderId="36" xfId="0" applyFont="1" applyFill="1" applyBorder="1" applyAlignment="1">
      <alignment horizontal="center" wrapText="1"/>
    </xf>
    <xf numFmtId="0" fontId="18" fillId="2" borderId="40" xfId="0" applyFont="1" applyFill="1" applyBorder="1" applyAlignment="1">
      <alignment horizontal="center"/>
    </xf>
    <xf numFmtId="1" fontId="18" fillId="2" borderId="36" xfId="0" applyNumberFormat="1" applyFont="1" applyFill="1" applyBorder="1" applyAlignment="1">
      <alignment horizontal="center" wrapText="1"/>
    </xf>
    <xf numFmtId="0" fontId="16" fillId="2" borderId="40"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96"/>
  <sheetViews>
    <sheetView tabSelected="1" workbookViewId="0" topLeftCell="A1">
      <pane xSplit="1" ySplit="3" topLeftCell="B151" activePane="bottomRight" state="frozen"/>
      <selection pane="topLeft" activeCell="E255" sqref="E255"/>
      <selection pane="topRight" activeCell="E255" sqref="E255"/>
      <selection pane="bottomLeft" activeCell="E255" sqref="E255"/>
      <selection pane="bottomRight" activeCell="K252" sqref="K252"/>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6" t="s">
        <v>417</v>
      </c>
      <c r="B1" s="397"/>
      <c r="C1" s="397"/>
      <c r="D1" s="397"/>
      <c r="E1" s="397"/>
      <c r="F1" s="397"/>
      <c r="G1" s="397"/>
      <c r="H1" s="397"/>
      <c r="I1" s="397"/>
      <c r="J1" s="397"/>
      <c r="K1" s="397"/>
    </row>
    <row r="2" spans="1:11" ht="15.75" thickBot="1">
      <c r="A2" s="27"/>
      <c r="B2" s="102"/>
      <c r="C2" s="28"/>
      <c r="D2" s="393" t="s">
        <v>100</v>
      </c>
      <c r="E2" s="395"/>
      <c r="F2" s="395"/>
      <c r="G2" s="390" t="s">
        <v>103</v>
      </c>
      <c r="H2" s="391"/>
      <c r="I2" s="392"/>
      <c r="J2" s="393" t="s">
        <v>52</v>
      </c>
      <c r="K2" s="394"/>
    </row>
    <row r="3" spans="1:11" ht="28.5" thickBot="1">
      <c r="A3" s="200" t="s">
        <v>12</v>
      </c>
      <c r="B3" s="101" t="s">
        <v>101</v>
      </c>
      <c r="C3" s="49" t="s">
        <v>99</v>
      </c>
      <c r="D3" s="33" t="s">
        <v>69</v>
      </c>
      <c r="E3" s="48" t="s">
        <v>20</v>
      </c>
      <c r="F3" s="47" t="s">
        <v>59</v>
      </c>
      <c r="G3" s="88" t="s">
        <v>104</v>
      </c>
      <c r="H3" s="37" t="s">
        <v>105</v>
      </c>
      <c r="I3" s="106" t="s">
        <v>102</v>
      </c>
      <c r="J3" s="156" t="s">
        <v>42</v>
      </c>
      <c r="K3" s="158" t="s">
        <v>58</v>
      </c>
    </row>
    <row r="4" spans="1:11" ht="15">
      <c r="A4" s="29" t="s">
        <v>182</v>
      </c>
      <c r="B4" s="288">
        <f>Margins!B4</f>
        <v>50</v>
      </c>
      <c r="C4" s="288">
        <f>Volume!J4</f>
        <v>5540.3</v>
      </c>
      <c r="D4" s="180">
        <f>Volume!M4</f>
        <v>0.4951931797569415</v>
      </c>
      <c r="E4" s="181">
        <f>Volume!C4*100</f>
        <v>34</v>
      </c>
      <c r="F4" s="373">
        <f>'Open Int.'!D4*100</f>
        <v>11</v>
      </c>
      <c r="G4" s="374">
        <f>'Open Int.'!R4</f>
        <v>84.489575</v>
      </c>
      <c r="H4" s="374">
        <f>'Open Int.'!Z4</f>
        <v>8.906345000000002</v>
      </c>
      <c r="I4" s="375">
        <f>'Open Int.'!O4</f>
        <v>0.9763934426229508</v>
      </c>
      <c r="J4" s="183">
        <f>IF(Volume!D4=0,0,Volume!F4/Volume!D4)</f>
        <v>0</v>
      </c>
      <c r="K4" s="186">
        <f>IF('Open Int.'!E4=0,0,'Open Int.'!H4/'Open Int.'!E4)</f>
        <v>0</v>
      </c>
    </row>
    <row r="5" spans="1:11" ht="15">
      <c r="A5" s="201" t="s">
        <v>74</v>
      </c>
      <c r="B5" s="289">
        <f>Margins!B5</f>
        <v>50</v>
      </c>
      <c r="C5" s="289">
        <f>Volume!J5</f>
        <v>5325.1</v>
      </c>
      <c r="D5" s="182">
        <f>Volume!M5</f>
        <v>-0.9375872011905801</v>
      </c>
      <c r="E5" s="175">
        <f>Volume!C5*100</f>
        <v>110.00000000000001</v>
      </c>
      <c r="F5" s="349">
        <f>'Open Int.'!D5*100</f>
        <v>-5</v>
      </c>
      <c r="G5" s="176">
        <f>'Open Int.'!R5</f>
        <v>9.531929</v>
      </c>
      <c r="H5" s="176">
        <f>'Open Int.'!Z5</f>
        <v>-0.6277659999999994</v>
      </c>
      <c r="I5" s="171">
        <f>'Open Int.'!O5</f>
        <v>0.9692737430167597</v>
      </c>
      <c r="J5" s="185">
        <f>IF(Volume!D5=0,0,Volume!F5/Volume!D5)</f>
        <v>0</v>
      </c>
      <c r="K5" s="187">
        <f>IF('Open Int.'!E5=0,0,'Open Int.'!H5/'Open Int.'!E5)</f>
        <v>0</v>
      </c>
    </row>
    <row r="6" spans="1:11" ht="15">
      <c r="A6" s="201" t="s">
        <v>9</v>
      </c>
      <c r="B6" s="289">
        <f>Margins!B6</f>
        <v>50</v>
      </c>
      <c r="C6" s="289">
        <f>Volume!J6</f>
        <v>3997.65</v>
      </c>
      <c r="D6" s="182">
        <f>Volume!M6</f>
        <v>-0.34774154950642683</v>
      </c>
      <c r="E6" s="175">
        <f>Volume!C6*100</f>
        <v>55.00000000000001</v>
      </c>
      <c r="F6" s="349">
        <f>'Open Int.'!D6*100</f>
        <v>4</v>
      </c>
      <c r="G6" s="176">
        <f>'Open Int.'!R6</f>
        <v>31013.1690525</v>
      </c>
      <c r="H6" s="176">
        <f>'Open Int.'!Z6</f>
        <v>987.3860685</v>
      </c>
      <c r="I6" s="171">
        <f>'Open Int.'!O6</f>
        <v>0.7840941755769962</v>
      </c>
      <c r="J6" s="185">
        <f>IF(Volume!D6=0,0,Volume!F6/Volume!D6)</f>
        <v>1.056343414385417</v>
      </c>
      <c r="K6" s="187">
        <f>IF('Open Int.'!E6=0,0,'Open Int.'!H6/'Open Int.'!E6)</f>
        <v>1.1323396966599442</v>
      </c>
    </row>
    <row r="7" spans="1:11" ht="15">
      <c r="A7" s="201" t="s">
        <v>279</v>
      </c>
      <c r="B7" s="289">
        <f>Margins!B7</f>
        <v>200</v>
      </c>
      <c r="C7" s="289">
        <f>Volume!J7</f>
        <v>2254.5</v>
      </c>
      <c r="D7" s="182">
        <f>Volume!M7</f>
        <v>-1.4878416464573716</v>
      </c>
      <c r="E7" s="175">
        <f>Volume!C7*100</f>
        <v>-33</v>
      </c>
      <c r="F7" s="349">
        <f>'Open Int.'!D7*100</f>
        <v>-1</v>
      </c>
      <c r="G7" s="176">
        <f>'Open Int.'!R7</f>
        <v>108.30618</v>
      </c>
      <c r="H7" s="176">
        <f>'Open Int.'!Z7</f>
        <v>-2.4138690000000054</v>
      </c>
      <c r="I7" s="171">
        <f>'Open Int.'!O7</f>
        <v>0.929225645295587</v>
      </c>
      <c r="J7" s="185">
        <f>IF(Volume!D7=0,0,Volume!F7/Volume!D7)</f>
        <v>0</v>
      </c>
      <c r="K7" s="187">
        <f>IF('Open Int.'!E7=0,0,'Open Int.'!H7/'Open Int.'!E7)</f>
        <v>0.23076923076923078</v>
      </c>
    </row>
    <row r="8" spans="1:11" ht="15">
      <c r="A8" s="201" t="s">
        <v>134</v>
      </c>
      <c r="B8" s="289">
        <f>Margins!B8</f>
        <v>100</v>
      </c>
      <c r="C8" s="289">
        <f>Volume!J8</f>
        <v>3754.4</v>
      </c>
      <c r="D8" s="182">
        <f>Volume!M8</f>
        <v>0.9654430549952961</v>
      </c>
      <c r="E8" s="175">
        <f>Volume!C8*100</f>
        <v>113.99999999999999</v>
      </c>
      <c r="F8" s="349">
        <f>'Open Int.'!D8*100</f>
        <v>3</v>
      </c>
      <c r="G8" s="176">
        <f>'Open Int.'!R8</f>
        <v>102.457576</v>
      </c>
      <c r="H8" s="176">
        <f>'Open Int.'!Z8</f>
        <v>4.21480600000001</v>
      </c>
      <c r="I8" s="171">
        <f>'Open Int.'!O8</f>
        <v>0.9655551484060095</v>
      </c>
      <c r="J8" s="185">
        <f>IF(Volume!D8=0,0,Volume!F8/Volume!D8)</f>
        <v>0</v>
      </c>
      <c r="K8" s="187">
        <f>IF('Open Int.'!E8=0,0,'Open Int.'!H8/'Open Int.'!E8)</f>
        <v>0.325</v>
      </c>
    </row>
    <row r="9" spans="1:11" ht="15">
      <c r="A9" s="201" t="s">
        <v>0</v>
      </c>
      <c r="B9" s="289">
        <f>Margins!B9</f>
        <v>375</v>
      </c>
      <c r="C9" s="289">
        <f>Volume!J9</f>
        <v>788.75</v>
      </c>
      <c r="D9" s="182">
        <f>Volume!M9</f>
        <v>-3.374984687002322</v>
      </c>
      <c r="E9" s="175">
        <f>Volume!C9*100</f>
        <v>104</v>
      </c>
      <c r="F9" s="349">
        <f>'Open Int.'!D9*100</f>
        <v>-1</v>
      </c>
      <c r="G9" s="176">
        <f>'Open Int.'!R9</f>
        <v>359.167171875</v>
      </c>
      <c r="H9" s="176">
        <f>'Open Int.'!Z9</f>
        <v>-4.433255625000015</v>
      </c>
      <c r="I9" s="171">
        <f>'Open Int.'!O9</f>
        <v>0.9064481594334184</v>
      </c>
      <c r="J9" s="185">
        <f>IF(Volume!D9=0,0,Volume!F9/Volume!D9)</f>
        <v>0.40408805031446543</v>
      </c>
      <c r="K9" s="187">
        <f>IF('Open Int.'!E9=0,0,'Open Int.'!H9/'Open Int.'!E9)</f>
        <v>0.5299684542586751</v>
      </c>
    </row>
    <row r="10" spans="1:11" ht="15">
      <c r="A10" s="201" t="s">
        <v>135</v>
      </c>
      <c r="B10" s="289">
        <f>Margins!B10</f>
        <v>2450</v>
      </c>
      <c r="C10" s="289">
        <f>Volume!J10</f>
        <v>75.9</v>
      </c>
      <c r="D10" s="182">
        <f>Volume!M10</f>
        <v>0.26420079260238155</v>
      </c>
      <c r="E10" s="175">
        <f>Volume!C10*100</f>
        <v>-2</v>
      </c>
      <c r="F10" s="349">
        <f>'Open Int.'!D10*100</f>
        <v>1</v>
      </c>
      <c r="G10" s="176">
        <f>'Open Int.'!R10</f>
        <v>21.570780000000003</v>
      </c>
      <c r="H10" s="176">
        <f>'Open Int.'!Z10</f>
        <v>0.2979445000000034</v>
      </c>
      <c r="I10" s="171">
        <f>'Open Int.'!O10</f>
        <v>0.9508620689655173</v>
      </c>
      <c r="J10" s="185">
        <f>IF(Volume!D10=0,0,Volume!F10/Volume!D10)</f>
        <v>0</v>
      </c>
      <c r="K10" s="187">
        <f>IF('Open Int.'!E10=0,0,'Open Int.'!H10/'Open Int.'!E10)</f>
        <v>0</v>
      </c>
    </row>
    <row r="11" spans="1:11" ht="15">
      <c r="A11" s="201" t="s">
        <v>174</v>
      </c>
      <c r="B11" s="289">
        <f>Margins!B11</f>
        <v>3350</v>
      </c>
      <c r="C11" s="289">
        <f>Volume!J11</f>
        <v>60.35</v>
      </c>
      <c r="D11" s="182">
        <f>Volume!M11</f>
        <v>1.856540084388188</v>
      </c>
      <c r="E11" s="175">
        <f>Volume!C11*100</f>
        <v>-14.000000000000002</v>
      </c>
      <c r="F11" s="349">
        <f>'Open Int.'!D11*100</f>
        <v>0</v>
      </c>
      <c r="G11" s="176">
        <f>'Open Int.'!R11</f>
        <v>37.8871265</v>
      </c>
      <c r="H11" s="176">
        <f>'Open Int.'!Z11</f>
        <v>0.7104177499999977</v>
      </c>
      <c r="I11" s="171">
        <f>'Open Int.'!O11</f>
        <v>0.7881536819637139</v>
      </c>
      <c r="J11" s="185">
        <f>IF(Volume!D11=0,0,Volume!F11/Volume!D11)</f>
        <v>0.07142857142857142</v>
      </c>
      <c r="K11" s="187">
        <f>IF('Open Int.'!E11=0,0,'Open Int.'!H11/'Open Int.'!E11)</f>
        <v>0.078125</v>
      </c>
    </row>
    <row r="12" spans="1:11" ht="15">
      <c r="A12" s="201" t="s">
        <v>280</v>
      </c>
      <c r="B12" s="289">
        <f>Margins!B12</f>
        <v>600</v>
      </c>
      <c r="C12" s="289">
        <f>Volume!J12</f>
        <v>378.9</v>
      </c>
      <c r="D12" s="182">
        <f>Volume!M12</f>
        <v>-2.571355104139882</v>
      </c>
      <c r="E12" s="175">
        <f>Volume!C12*100</f>
        <v>24</v>
      </c>
      <c r="F12" s="349">
        <f>'Open Int.'!D12*100</f>
        <v>8</v>
      </c>
      <c r="G12" s="176">
        <f>'Open Int.'!R12</f>
        <v>42.17157</v>
      </c>
      <c r="H12" s="176">
        <f>'Open Int.'!Z12</f>
        <v>2.177094000000004</v>
      </c>
      <c r="I12" s="171">
        <f>'Open Int.'!O12</f>
        <v>0.9638814016172507</v>
      </c>
      <c r="J12" s="185">
        <f>IF(Volume!D12=0,0,Volume!F12/Volume!D12)</f>
        <v>0</v>
      </c>
      <c r="K12" s="187">
        <f>IF('Open Int.'!E12=0,0,'Open Int.'!H12/'Open Int.'!E12)</f>
        <v>0</v>
      </c>
    </row>
    <row r="13" spans="1:11" ht="15">
      <c r="A13" s="201" t="s">
        <v>75</v>
      </c>
      <c r="B13" s="289">
        <f>Margins!B13</f>
        <v>2300</v>
      </c>
      <c r="C13" s="289">
        <f>Volume!J13</f>
        <v>84.7</v>
      </c>
      <c r="D13" s="182">
        <f>Volume!M13</f>
        <v>2.7912621359223264</v>
      </c>
      <c r="E13" s="175">
        <f>Volume!C13*100</f>
        <v>75</v>
      </c>
      <c r="F13" s="349">
        <f>'Open Int.'!D13*100</f>
        <v>21</v>
      </c>
      <c r="G13" s="176">
        <f>'Open Int.'!R13</f>
        <v>23.883706</v>
      </c>
      <c r="H13" s="176">
        <f>'Open Int.'!Z13</f>
        <v>4.68533</v>
      </c>
      <c r="I13" s="171">
        <f>'Open Int.'!O13</f>
        <v>0.9584013050570962</v>
      </c>
      <c r="J13" s="185">
        <f>IF(Volume!D13=0,0,Volume!F13/Volume!D13)</f>
        <v>0.058823529411764705</v>
      </c>
      <c r="K13" s="187">
        <f>IF('Open Int.'!E13=0,0,'Open Int.'!H13/'Open Int.'!E13)</f>
        <v>0.041666666666666664</v>
      </c>
    </row>
    <row r="14" spans="1:11" ht="15">
      <c r="A14" s="201" t="s">
        <v>88</v>
      </c>
      <c r="B14" s="289">
        <f>Margins!B14</f>
        <v>4300</v>
      </c>
      <c r="C14" s="289">
        <f>Volume!J14</f>
        <v>45.05</v>
      </c>
      <c r="D14" s="182">
        <f>Volume!M14</f>
        <v>-3.7393162393162394</v>
      </c>
      <c r="E14" s="175">
        <f>Volume!C14*100</f>
        <v>78</v>
      </c>
      <c r="F14" s="349">
        <f>'Open Int.'!D14*100</f>
        <v>3</v>
      </c>
      <c r="G14" s="176">
        <f>'Open Int.'!R14</f>
        <v>103.05637999999999</v>
      </c>
      <c r="H14" s="176">
        <f>'Open Int.'!Z14</f>
        <v>-1.0249479999999949</v>
      </c>
      <c r="I14" s="171">
        <f>'Open Int.'!O14</f>
        <v>0.8956766917293233</v>
      </c>
      <c r="J14" s="185">
        <f>IF(Volume!D14=0,0,Volume!F14/Volume!D14)</f>
        <v>0.07692307692307693</v>
      </c>
      <c r="K14" s="187">
        <f>IF('Open Int.'!E14=0,0,'Open Int.'!H14/'Open Int.'!E14)</f>
        <v>0.09343065693430656</v>
      </c>
    </row>
    <row r="15" spans="1:11" ht="15">
      <c r="A15" s="201" t="s">
        <v>136</v>
      </c>
      <c r="B15" s="289">
        <f>Margins!B15</f>
        <v>4775</v>
      </c>
      <c r="C15" s="289">
        <f>Volume!J15</f>
        <v>37.35</v>
      </c>
      <c r="D15" s="182">
        <f>Volume!M15</f>
        <v>-0.9283819628647251</v>
      </c>
      <c r="E15" s="175">
        <f>Volume!C15*100</f>
        <v>23</v>
      </c>
      <c r="F15" s="349">
        <f>'Open Int.'!D15*100</f>
        <v>1</v>
      </c>
      <c r="G15" s="176">
        <f>'Open Int.'!R15</f>
        <v>115.942897125</v>
      </c>
      <c r="H15" s="176">
        <f>'Open Int.'!Z15</f>
        <v>0.353660375000004</v>
      </c>
      <c r="I15" s="171">
        <f>'Open Int.'!O15</f>
        <v>0.915089986155976</v>
      </c>
      <c r="J15" s="185">
        <f>IF(Volume!D15=0,0,Volume!F15/Volume!D15)</f>
        <v>0.225</v>
      </c>
      <c r="K15" s="187">
        <f>IF('Open Int.'!E15=0,0,'Open Int.'!H15/'Open Int.'!E15)</f>
        <v>0.1960167714884696</v>
      </c>
    </row>
    <row r="16" spans="1:11" ht="15">
      <c r="A16" s="201" t="s">
        <v>157</v>
      </c>
      <c r="B16" s="289">
        <f>Margins!B16</f>
        <v>350</v>
      </c>
      <c r="C16" s="289">
        <f>Volume!J16</f>
        <v>678.9</v>
      </c>
      <c r="D16" s="182">
        <f>Volume!M16</f>
        <v>-1.3298452147372979</v>
      </c>
      <c r="E16" s="175">
        <f>Volume!C16*100</f>
        <v>-74</v>
      </c>
      <c r="F16" s="349">
        <f>'Open Int.'!D16*100</f>
        <v>3</v>
      </c>
      <c r="G16" s="176">
        <f>'Open Int.'!R16</f>
        <v>38.8500525</v>
      </c>
      <c r="H16" s="176">
        <f>'Open Int.'!Z16</f>
        <v>0.5600699999999961</v>
      </c>
      <c r="I16" s="171">
        <f>'Open Int.'!O16</f>
        <v>0.9700305810397554</v>
      </c>
      <c r="J16" s="185">
        <f>IF(Volume!D16=0,0,Volume!F16/Volume!D16)</f>
        <v>0</v>
      </c>
      <c r="K16" s="187">
        <f>IF('Open Int.'!E16=0,0,'Open Int.'!H16/'Open Int.'!E16)</f>
        <v>0</v>
      </c>
    </row>
    <row r="17" spans="1:11" s="8" customFormat="1" ht="15">
      <c r="A17" s="201" t="s">
        <v>193</v>
      </c>
      <c r="B17" s="289">
        <f>Margins!B17</f>
        <v>100</v>
      </c>
      <c r="C17" s="289">
        <f>Volume!J17</f>
        <v>2446.3</v>
      </c>
      <c r="D17" s="182">
        <f>Volume!M17</f>
        <v>-2.028474739181787</v>
      </c>
      <c r="E17" s="175">
        <f>Volume!C17*100</f>
        <v>10</v>
      </c>
      <c r="F17" s="349">
        <f>'Open Int.'!D17*100</f>
        <v>5</v>
      </c>
      <c r="G17" s="176">
        <f>'Open Int.'!R17</f>
        <v>196.95161300000004</v>
      </c>
      <c r="H17" s="176">
        <f>'Open Int.'!Z17</f>
        <v>4.811310500000047</v>
      </c>
      <c r="I17" s="171">
        <f>'Open Int.'!O17</f>
        <v>0.9176499813687741</v>
      </c>
      <c r="J17" s="185">
        <f>IF(Volume!D17=0,0,Volume!F17/Volume!D17)</f>
        <v>0</v>
      </c>
      <c r="K17" s="187">
        <f>IF('Open Int.'!E17=0,0,'Open Int.'!H17/'Open Int.'!E17)</f>
        <v>0.047619047619047616</v>
      </c>
    </row>
    <row r="18" spans="1:11" s="8" customFormat="1" ht="15">
      <c r="A18" s="201" t="s">
        <v>281</v>
      </c>
      <c r="B18" s="289">
        <f>Margins!B18</f>
        <v>950</v>
      </c>
      <c r="C18" s="289">
        <f>Volume!J18</f>
        <v>169.4</v>
      </c>
      <c r="D18" s="182">
        <f>Volume!M18</f>
        <v>-6.563706563706566</v>
      </c>
      <c r="E18" s="175">
        <f>Volume!C18*100</f>
        <v>59</v>
      </c>
      <c r="F18" s="349">
        <f>'Open Int.'!D18*100</f>
        <v>17</v>
      </c>
      <c r="G18" s="176">
        <f>'Open Int.'!R18</f>
        <v>84.874482</v>
      </c>
      <c r="H18" s="176">
        <f>'Open Int.'!Z18</f>
        <v>6.559227500000006</v>
      </c>
      <c r="I18" s="171">
        <f>'Open Int.'!O18</f>
        <v>0.90709139173303</v>
      </c>
      <c r="J18" s="185">
        <f>IF(Volume!D18=0,0,Volume!F18/Volume!D18)</f>
        <v>0.23770491803278687</v>
      </c>
      <c r="K18" s="187">
        <f>IF('Open Int.'!E18=0,0,'Open Int.'!H18/'Open Int.'!E18)</f>
        <v>0.20476190476190476</v>
      </c>
    </row>
    <row r="19" spans="1:11" s="8" customFormat="1" ht="15">
      <c r="A19" s="201" t="s">
        <v>282</v>
      </c>
      <c r="B19" s="289">
        <f>Margins!B19</f>
        <v>2400</v>
      </c>
      <c r="C19" s="289">
        <f>Volume!J19</f>
        <v>63.65</v>
      </c>
      <c r="D19" s="182">
        <f>Volume!M19</f>
        <v>-3.851963746223571</v>
      </c>
      <c r="E19" s="175">
        <f>Volume!C19*100</f>
        <v>86</v>
      </c>
      <c r="F19" s="349">
        <f>'Open Int.'!D19*100</f>
        <v>15</v>
      </c>
      <c r="G19" s="176">
        <f>'Open Int.'!R19</f>
        <v>87.134304</v>
      </c>
      <c r="H19" s="176">
        <f>'Open Int.'!Z19</f>
        <v>7.138223999999994</v>
      </c>
      <c r="I19" s="171">
        <f>'Open Int.'!O19</f>
        <v>0.8790322580645161</v>
      </c>
      <c r="J19" s="185">
        <f>IF(Volume!D19=0,0,Volume!F19/Volume!D19)</f>
        <v>0.5213675213675214</v>
      </c>
      <c r="K19" s="187">
        <f>IF('Open Int.'!E19=0,0,'Open Int.'!H19/'Open Int.'!E19)</f>
        <v>0.23529411764705882</v>
      </c>
    </row>
    <row r="20" spans="1:11" ht="15">
      <c r="A20" s="201" t="s">
        <v>76</v>
      </c>
      <c r="B20" s="289">
        <f>Margins!B20</f>
        <v>1400</v>
      </c>
      <c r="C20" s="289">
        <f>Volume!J20</f>
        <v>232.5</v>
      </c>
      <c r="D20" s="182">
        <f>Volume!M20</f>
        <v>-0.5985463873450216</v>
      </c>
      <c r="E20" s="175">
        <f>Volume!C20*100</f>
        <v>89</v>
      </c>
      <c r="F20" s="349">
        <f>'Open Int.'!D20*100</f>
        <v>1</v>
      </c>
      <c r="G20" s="176">
        <f>'Open Int.'!R20</f>
        <v>148.9488</v>
      </c>
      <c r="H20" s="176">
        <f>'Open Int.'!Z20</f>
        <v>0.6421660000000031</v>
      </c>
      <c r="I20" s="171">
        <f>'Open Int.'!O20</f>
        <v>0.8533653846153846</v>
      </c>
      <c r="J20" s="185">
        <f>IF(Volume!D20=0,0,Volume!F20/Volume!D20)</f>
        <v>0.125</v>
      </c>
      <c r="K20" s="187">
        <f>IF('Open Int.'!E20=0,0,'Open Int.'!H20/'Open Int.'!E20)</f>
        <v>0.2857142857142857</v>
      </c>
    </row>
    <row r="21" spans="1:11" ht="15">
      <c r="A21" s="201" t="s">
        <v>77</v>
      </c>
      <c r="B21" s="289">
        <f>Margins!B21</f>
        <v>1900</v>
      </c>
      <c r="C21" s="289">
        <f>Volume!J21</f>
        <v>186.85</v>
      </c>
      <c r="D21" s="182">
        <f>Volume!M21</f>
        <v>-0.4528502930207749</v>
      </c>
      <c r="E21" s="175">
        <f>Volume!C21*100</f>
        <v>12</v>
      </c>
      <c r="F21" s="349">
        <f>'Open Int.'!D21*100</f>
        <v>12</v>
      </c>
      <c r="G21" s="176">
        <f>'Open Int.'!R21</f>
        <v>112.7882655</v>
      </c>
      <c r="H21" s="176">
        <f>'Open Int.'!Z21</f>
        <v>10.827748500000013</v>
      </c>
      <c r="I21" s="171">
        <f>'Open Int.'!O21</f>
        <v>0.9493232609379918</v>
      </c>
      <c r="J21" s="185">
        <f>IF(Volume!D21=0,0,Volume!F21/Volume!D21)</f>
        <v>0.15217391304347827</v>
      </c>
      <c r="K21" s="187">
        <f>IF('Open Int.'!E21=0,0,'Open Int.'!H21/'Open Int.'!E21)</f>
        <v>0.5377777777777778</v>
      </c>
    </row>
    <row r="22" spans="1:11" ht="15">
      <c r="A22" s="201" t="s">
        <v>283</v>
      </c>
      <c r="B22" s="289">
        <f>Margins!B22</f>
        <v>1050</v>
      </c>
      <c r="C22" s="289">
        <f>Volume!J22</f>
        <v>153.15</v>
      </c>
      <c r="D22" s="182">
        <f>Volume!M22</f>
        <v>-1.2572533849129521</v>
      </c>
      <c r="E22" s="175">
        <f>Volume!C22*100</f>
        <v>-70</v>
      </c>
      <c r="F22" s="349">
        <f>'Open Int.'!D22*100</f>
        <v>1</v>
      </c>
      <c r="G22" s="176">
        <f>'Open Int.'!R22</f>
        <v>19.4577075</v>
      </c>
      <c r="H22" s="176">
        <f>'Open Int.'!Z22</f>
        <v>-0.10117799999999733</v>
      </c>
      <c r="I22" s="171">
        <f>'Open Int.'!O22</f>
        <v>0.9578512396694215</v>
      </c>
      <c r="J22" s="185">
        <f>IF(Volume!D22=0,0,Volume!F22/Volume!D22)</f>
        <v>0</v>
      </c>
      <c r="K22" s="187">
        <f>IF('Open Int.'!E22=0,0,'Open Int.'!H22/'Open Int.'!E22)</f>
        <v>0</v>
      </c>
    </row>
    <row r="23" spans="1:11" s="8" customFormat="1" ht="15">
      <c r="A23" s="201" t="s">
        <v>34</v>
      </c>
      <c r="B23" s="289">
        <f>Margins!B23</f>
        <v>275</v>
      </c>
      <c r="C23" s="289">
        <f>Volume!J23</f>
        <v>1735.5</v>
      </c>
      <c r="D23" s="182">
        <f>Volume!M23</f>
        <v>2.4709945974670036</v>
      </c>
      <c r="E23" s="175">
        <f>Volume!C23*100</f>
        <v>-20</v>
      </c>
      <c r="F23" s="349">
        <f>'Open Int.'!D23*100</f>
        <v>1</v>
      </c>
      <c r="G23" s="176">
        <f>'Open Int.'!R23</f>
        <v>91.061685</v>
      </c>
      <c r="H23" s="176">
        <f>'Open Int.'!Z23</f>
        <v>3.173952374999999</v>
      </c>
      <c r="I23" s="171">
        <f>'Open Int.'!O23</f>
        <v>0.9837526205450734</v>
      </c>
      <c r="J23" s="185">
        <f>IF(Volume!D23=0,0,Volume!F23/Volume!D23)</f>
        <v>0</v>
      </c>
      <c r="K23" s="187">
        <f>IF('Open Int.'!E23=0,0,'Open Int.'!H23/'Open Int.'!E23)</f>
        <v>0</v>
      </c>
    </row>
    <row r="24" spans="1:11" s="8" customFormat="1" ht="15">
      <c r="A24" s="201" t="s">
        <v>284</v>
      </c>
      <c r="B24" s="289">
        <f>Margins!B24</f>
        <v>250</v>
      </c>
      <c r="C24" s="289">
        <f>Volume!J24</f>
        <v>952.35</v>
      </c>
      <c r="D24" s="182">
        <f>Volume!M24</f>
        <v>-1.6573729863692643</v>
      </c>
      <c r="E24" s="175">
        <f>Volume!C24*100</f>
        <v>7.000000000000001</v>
      </c>
      <c r="F24" s="349">
        <f>'Open Int.'!D24*100</f>
        <v>1</v>
      </c>
      <c r="G24" s="176">
        <f>'Open Int.'!R24</f>
        <v>61.617045</v>
      </c>
      <c r="H24" s="176">
        <f>'Open Int.'!Z24</f>
        <v>-0.4573950000000053</v>
      </c>
      <c r="I24" s="171">
        <f>'Open Int.'!O24</f>
        <v>0.9296754250386399</v>
      </c>
      <c r="J24" s="185">
        <f>IF(Volume!D24=0,0,Volume!F24/Volume!D24)</f>
        <v>0</v>
      </c>
      <c r="K24" s="187">
        <f>IF('Open Int.'!E24=0,0,'Open Int.'!H24/'Open Int.'!E24)</f>
        <v>0</v>
      </c>
    </row>
    <row r="25" spans="1:11" s="8" customFormat="1" ht="15">
      <c r="A25" s="201" t="s">
        <v>137</v>
      </c>
      <c r="B25" s="289">
        <f>Margins!B25</f>
        <v>1000</v>
      </c>
      <c r="C25" s="289">
        <f>Volume!J25</f>
        <v>323.6</v>
      </c>
      <c r="D25" s="182">
        <f>Volume!M25</f>
        <v>1.2357265759424514</v>
      </c>
      <c r="E25" s="175">
        <f>Volume!C25*100</f>
        <v>6</v>
      </c>
      <c r="F25" s="349">
        <f>'Open Int.'!D25*100</f>
        <v>-2</v>
      </c>
      <c r="G25" s="176">
        <f>'Open Int.'!R25</f>
        <v>100.44544</v>
      </c>
      <c r="H25" s="176">
        <f>'Open Int.'!Z25</f>
        <v>-0.7877149999999773</v>
      </c>
      <c r="I25" s="171">
        <f>'Open Int.'!O25</f>
        <v>0.9906572164948454</v>
      </c>
      <c r="J25" s="185">
        <f>IF(Volume!D25=0,0,Volume!F25/Volume!D25)</f>
        <v>0</v>
      </c>
      <c r="K25" s="187">
        <f>IF('Open Int.'!E25=0,0,'Open Int.'!H25/'Open Int.'!E25)</f>
        <v>0.3333333333333333</v>
      </c>
    </row>
    <row r="26" spans="1:11" s="8" customFormat="1" ht="15">
      <c r="A26" s="201" t="s">
        <v>232</v>
      </c>
      <c r="B26" s="289">
        <f>Margins!B26</f>
        <v>500</v>
      </c>
      <c r="C26" s="289">
        <f>Volume!J26</f>
        <v>818.4</v>
      </c>
      <c r="D26" s="182">
        <f>Volume!M26</f>
        <v>0.4479901810371252</v>
      </c>
      <c r="E26" s="175">
        <f>Volume!C26*100</f>
        <v>9</v>
      </c>
      <c r="F26" s="349">
        <f>'Open Int.'!D26*100</f>
        <v>2</v>
      </c>
      <c r="G26" s="176">
        <f>'Open Int.'!R26</f>
        <v>822.24648</v>
      </c>
      <c r="H26" s="176">
        <f>'Open Int.'!Z26</f>
        <v>20.65469250000001</v>
      </c>
      <c r="I26" s="171">
        <f>'Open Int.'!O26</f>
        <v>0.9197770478749876</v>
      </c>
      <c r="J26" s="185">
        <f>IF(Volume!D26=0,0,Volume!F26/Volume!D26)</f>
        <v>0.14935064935064934</v>
      </c>
      <c r="K26" s="187">
        <f>IF('Open Int.'!E26=0,0,'Open Int.'!H26/'Open Int.'!E26)</f>
        <v>0.16856492027334852</v>
      </c>
    </row>
    <row r="27" spans="1:11" ht="15">
      <c r="A27" s="201" t="s">
        <v>1</v>
      </c>
      <c r="B27" s="289">
        <f>Margins!B27</f>
        <v>150</v>
      </c>
      <c r="C27" s="289">
        <f>Volume!J27</f>
        <v>2503.9</v>
      </c>
      <c r="D27" s="182">
        <f>Volume!M27</f>
        <v>-1.9424319561386298</v>
      </c>
      <c r="E27" s="175">
        <f>Volume!C27*100</f>
        <v>28.999999999999996</v>
      </c>
      <c r="F27" s="349">
        <f>'Open Int.'!D27*100</f>
        <v>5</v>
      </c>
      <c r="G27" s="176">
        <f>'Open Int.'!R27</f>
        <v>372.9183465</v>
      </c>
      <c r="H27" s="176">
        <f>'Open Int.'!Z27</f>
        <v>10.691603999999984</v>
      </c>
      <c r="I27" s="171">
        <f>'Open Int.'!O27</f>
        <v>0.9439017020848021</v>
      </c>
      <c r="J27" s="185">
        <f>IF(Volume!D27=0,0,Volume!F27/Volume!D27)</f>
        <v>1</v>
      </c>
      <c r="K27" s="187">
        <f>IF('Open Int.'!E27=0,0,'Open Int.'!H27/'Open Int.'!E27)</f>
        <v>0.31932773109243695</v>
      </c>
    </row>
    <row r="28" spans="1:11" ht="15">
      <c r="A28" s="201" t="s">
        <v>158</v>
      </c>
      <c r="B28" s="289">
        <f>Margins!B28</f>
        <v>1900</v>
      </c>
      <c r="C28" s="289">
        <f>Volume!J28</f>
        <v>108.1</v>
      </c>
      <c r="D28" s="182">
        <f>Volume!M28</f>
        <v>-1.0978956999085112</v>
      </c>
      <c r="E28" s="175">
        <f>Volume!C28*100</f>
        <v>-39</v>
      </c>
      <c r="F28" s="349">
        <f>'Open Int.'!D28*100</f>
        <v>-1</v>
      </c>
      <c r="G28" s="176">
        <f>'Open Int.'!R28</f>
        <v>27.604416</v>
      </c>
      <c r="H28" s="176">
        <f>'Open Int.'!Z28</f>
        <v>-0.4518009999999997</v>
      </c>
      <c r="I28" s="171">
        <f>'Open Int.'!O28</f>
        <v>0.9635416666666666</v>
      </c>
      <c r="J28" s="185">
        <f>IF(Volume!D28=0,0,Volume!F28/Volume!D28)</f>
        <v>0</v>
      </c>
      <c r="K28" s="187">
        <f>IF('Open Int.'!E28=0,0,'Open Int.'!H28/'Open Int.'!E28)</f>
        <v>0.02702702702702703</v>
      </c>
    </row>
    <row r="29" spans="1:11" ht="15">
      <c r="A29" s="201" t="s">
        <v>285</v>
      </c>
      <c r="B29" s="289">
        <f>Margins!B29</f>
        <v>300</v>
      </c>
      <c r="C29" s="289">
        <f>Volume!J29</f>
        <v>538.8</v>
      </c>
      <c r="D29" s="182">
        <f>Volume!M29</f>
        <v>-1.813211845102514</v>
      </c>
      <c r="E29" s="175">
        <f>Volume!C29*100</f>
        <v>-44</v>
      </c>
      <c r="F29" s="349">
        <f>'Open Int.'!D29*100</f>
        <v>2</v>
      </c>
      <c r="G29" s="176">
        <f>'Open Int.'!R29</f>
        <v>31.180356</v>
      </c>
      <c r="H29" s="176">
        <f>'Open Int.'!Z29</f>
        <v>-0.016081499999998528</v>
      </c>
      <c r="I29" s="171">
        <f>'Open Int.'!O29</f>
        <v>0.960082944530845</v>
      </c>
      <c r="J29" s="185">
        <f>IF(Volume!D29=0,0,Volume!F29/Volume!D29)</f>
        <v>0</v>
      </c>
      <c r="K29" s="187">
        <f>IF('Open Int.'!E29=0,0,'Open Int.'!H29/'Open Int.'!E29)</f>
        <v>0</v>
      </c>
    </row>
    <row r="30" spans="1:11" ht="15">
      <c r="A30" s="201" t="s">
        <v>159</v>
      </c>
      <c r="B30" s="289">
        <f>Margins!B30</f>
        <v>4500</v>
      </c>
      <c r="C30" s="289">
        <f>Volume!J30</f>
        <v>43.8</v>
      </c>
      <c r="D30" s="182">
        <f>Volume!M30</f>
        <v>-1.1286681715575622</v>
      </c>
      <c r="E30" s="175">
        <f>Volume!C30*100</f>
        <v>-70</v>
      </c>
      <c r="F30" s="349">
        <f>'Open Int.'!D30*100</f>
        <v>3</v>
      </c>
      <c r="G30" s="176">
        <f>'Open Int.'!R30</f>
        <v>14.11236</v>
      </c>
      <c r="H30" s="176">
        <f>'Open Int.'!Z30</f>
        <v>0.3173400000000015</v>
      </c>
      <c r="I30" s="171">
        <f>'Open Int.'!O30</f>
        <v>0.909217877094972</v>
      </c>
      <c r="J30" s="185">
        <f>IF(Volume!D30=0,0,Volume!F30/Volume!D30)</f>
        <v>0</v>
      </c>
      <c r="K30" s="187">
        <f>IF('Open Int.'!E30=0,0,'Open Int.'!H30/'Open Int.'!E30)</f>
        <v>0</v>
      </c>
    </row>
    <row r="31" spans="1:11" ht="15">
      <c r="A31" s="201" t="s">
        <v>2</v>
      </c>
      <c r="B31" s="289">
        <f>Margins!B31</f>
        <v>1100</v>
      </c>
      <c r="C31" s="289">
        <f>Volume!J31</f>
        <v>318.75</v>
      </c>
      <c r="D31" s="182">
        <f>Volume!M31</f>
        <v>-0.5770430442919596</v>
      </c>
      <c r="E31" s="175">
        <f>Volume!C31*100</f>
        <v>-22</v>
      </c>
      <c r="F31" s="349">
        <f>'Open Int.'!D31*100</f>
        <v>2</v>
      </c>
      <c r="G31" s="176">
        <f>'Open Int.'!R31</f>
        <v>72.50925</v>
      </c>
      <c r="H31" s="176">
        <f>'Open Int.'!Z31</f>
        <v>0.6724079999999901</v>
      </c>
      <c r="I31" s="171">
        <f>'Open Int.'!O31</f>
        <v>0.9617988394584139</v>
      </c>
      <c r="J31" s="185">
        <f>IF(Volume!D31=0,0,Volume!F31/Volume!D31)</f>
        <v>0</v>
      </c>
      <c r="K31" s="187">
        <f>IF('Open Int.'!E31=0,0,'Open Int.'!H31/'Open Int.'!E31)</f>
        <v>0.05714285714285714</v>
      </c>
    </row>
    <row r="32" spans="1:11" ht="15">
      <c r="A32" s="201" t="s">
        <v>391</v>
      </c>
      <c r="B32" s="289">
        <f>Margins!B32</f>
        <v>1250</v>
      </c>
      <c r="C32" s="289">
        <f>Volume!J32</f>
        <v>130.9</v>
      </c>
      <c r="D32" s="182">
        <f>Volume!M32</f>
        <v>-0.7957559681697485</v>
      </c>
      <c r="E32" s="175">
        <f>Volume!C32*100</f>
        <v>-78</v>
      </c>
      <c r="F32" s="349">
        <f>'Open Int.'!D32*100</f>
        <v>0</v>
      </c>
      <c r="G32" s="176">
        <f>'Open Int.'!R32</f>
        <v>41.593475</v>
      </c>
      <c r="H32" s="176">
        <f>'Open Int.'!Z32</f>
        <v>-0.44909374999999585</v>
      </c>
      <c r="I32" s="171">
        <f>'Open Int.'!O32</f>
        <v>0.9697088906372935</v>
      </c>
      <c r="J32" s="185">
        <f>IF(Volume!D32=0,0,Volume!F32/Volume!D32)</f>
        <v>0</v>
      </c>
      <c r="K32" s="187">
        <f>IF('Open Int.'!E32=0,0,'Open Int.'!H32/'Open Int.'!E32)</f>
        <v>0.10569105691056911</v>
      </c>
    </row>
    <row r="33" spans="1:11" ht="15">
      <c r="A33" s="201" t="s">
        <v>78</v>
      </c>
      <c r="B33" s="289">
        <f>Margins!B33</f>
        <v>1600</v>
      </c>
      <c r="C33" s="289">
        <f>Volume!J33</f>
        <v>204.55</v>
      </c>
      <c r="D33" s="182">
        <f>Volume!M33</f>
        <v>-1.7531219980787593</v>
      </c>
      <c r="E33" s="175">
        <f>Volume!C33*100</f>
        <v>-10</v>
      </c>
      <c r="F33" s="349">
        <f>'Open Int.'!D33*100</f>
        <v>3</v>
      </c>
      <c r="G33" s="176">
        <f>'Open Int.'!R33</f>
        <v>48.92836</v>
      </c>
      <c r="H33" s="176">
        <f>'Open Int.'!Z33</f>
        <v>0.759208000000001</v>
      </c>
      <c r="I33" s="171">
        <f>'Open Int.'!O33</f>
        <v>0.8722408026755852</v>
      </c>
      <c r="J33" s="185">
        <f>IF(Volume!D33=0,0,Volume!F33/Volume!D33)</f>
        <v>0</v>
      </c>
      <c r="K33" s="187">
        <f>IF('Open Int.'!E33=0,0,'Open Int.'!H33/'Open Int.'!E33)</f>
        <v>0.2</v>
      </c>
    </row>
    <row r="34" spans="1:11" ht="15">
      <c r="A34" s="201" t="s">
        <v>138</v>
      </c>
      <c r="B34" s="289">
        <f>Margins!B34</f>
        <v>425</v>
      </c>
      <c r="C34" s="289">
        <f>Volume!J34</f>
        <v>560.05</v>
      </c>
      <c r="D34" s="182">
        <f>Volume!M34</f>
        <v>-0.5504750066589759</v>
      </c>
      <c r="E34" s="175">
        <f>Volume!C34*100</f>
        <v>6</v>
      </c>
      <c r="F34" s="349">
        <f>'Open Int.'!D34*100</f>
        <v>-1</v>
      </c>
      <c r="G34" s="176">
        <f>'Open Int.'!R34</f>
        <v>283.48330875</v>
      </c>
      <c r="H34" s="176">
        <f>'Open Int.'!Z34</f>
        <v>-4.943818875000034</v>
      </c>
      <c r="I34" s="171">
        <f>'Open Int.'!O34</f>
        <v>0.9632241813602015</v>
      </c>
      <c r="J34" s="185">
        <f>IF(Volume!D34=0,0,Volume!F34/Volume!D34)</f>
        <v>0.38461538461538464</v>
      </c>
      <c r="K34" s="187">
        <f>IF('Open Int.'!E34=0,0,'Open Int.'!H34/'Open Int.'!E34)</f>
        <v>0.3841059602649007</v>
      </c>
    </row>
    <row r="35" spans="1:11" ht="15">
      <c r="A35" s="201" t="s">
        <v>160</v>
      </c>
      <c r="B35" s="289">
        <f>Margins!B35</f>
        <v>550</v>
      </c>
      <c r="C35" s="289">
        <f>Volume!J35</f>
        <v>379.75</v>
      </c>
      <c r="D35" s="182">
        <f>Volume!M35</f>
        <v>-1.1067708333333335</v>
      </c>
      <c r="E35" s="175">
        <f>Volume!C35*100</f>
        <v>-60</v>
      </c>
      <c r="F35" s="349">
        <f>'Open Int.'!D35*100</f>
        <v>1</v>
      </c>
      <c r="G35" s="176">
        <f>'Open Int.'!R35</f>
        <v>119.2604875</v>
      </c>
      <c r="H35" s="176">
        <f>'Open Int.'!Z35</f>
        <v>-0.4054325000000034</v>
      </c>
      <c r="I35" s="171">
        <f>'Open Int.'!O35</f>
        <v>0.988091068301226</v>
      </c>
      <c r="J35" s="185">
        <f>IF(Volume!D35=0,0,Volume!F35/Volume!D35)</f>
        <v>0</v>
      </c>
      <c r="K35" s="187">
        <f>IF('Open Int.'!E35=0,0,'Open Int.'!H35/'Open Int.'!E35)</f>
        <v>0.032</v>
      </c>
    </row>
    <row r="36" spans="1:11" ht="15">
      <c r="A36" s="201" t="s">
        <v>161</v>
      </c>
      <c r="B36" s="289">
        <f>Margins!B36</f>
        <v>6900</v>
      </c>
      <c r="C36" s="289">
        <f>Volume!J36</f>
        <v>32.65</v>
      </c>
      <c r="D36" s="182">
        <f>Volume!M36</f>
        <v>-0.7598784194528876</v>
      </c>
      <c r="E36" s="175">
        <f>Volume!C36*100</f>
        <v>-6</v>
      </c>
      <c r="F36" s="349">
        <f>'Open Int.'!D36*100</f>
        <v>0</v>
      </c>
      <c r="G36" s="176">
        <f>'Open Int.'!R36</f>
        <v>12.886302</v>
      </c>
      <c r="H36" s="176">
        <f>'Open Int.'!Z36</f>
        <v>-0.1213709999999999</v>
      </c>
      <c r="I36" s="171">
        <f>'Open Int.'!O36</f>
        <v>0.958041958041958</v>
      </c>
      <c r="J36" s="185">
        <f>IF(Volume!D36=0,0,Volume!F36/Volume!D36)</f>
        <v>0</v>
      </c>
      <c r="K36" s="187">
        <f>IF('Open Int.'!E36=0,0,'Open Int.'!H36/'Open Int.'!E36)</f>
        <v>0</v>
      </c>
    </row>
    <row r="37" spans="1:11" ht="15">
      <c r="A37" s="201" t="s">
        <v>393</v>
      </c>
      <c r="B37" s="289">
        <f>Margins!B37</f>
        <v>900</v>
      </c>
      <c r="C37" s="289">
        <f>Volume!J37</f>
        <v>202.15</v>
      </c>
      <c r="D37" s="182">
        <f>Volume!M37</f>
        <v>-1.9165453663270202</v>
      </c>
      <c r="E37" s="175">
        <f>Volume!C37*100</f>
        <v>8</v>
      </c>
      <c r="F37" s="349">
        <f>'Open Int.'!D37*100</f>
        <v>-6</v>
      </c>
      <c r="G37" s="176">
        <f>'Open Int.'!R37</f>
        <v>0.5276115</v>
      </c>
      <c r="H37" s="176">
        <f>'Open Int.'!Z37</f>
        <v>-0.047407499999999936</v>
      </c>
      <c r="I37" s="171">
        <f>'Open Int.'!O37</f>
        <v>0.9310344827586207</v>
      </c>
      <c r="J37" s="185">
        <f>IF(Volume!D37=0,0,Volume!F37/Volume!D37)</f>
        <v>0</v>
      </c>
      <c r="K37" s="187">
        <f>IF('Open Int.'!E37=0,0,'Open Int.'!H37/'Open Int.'!E37)</f>
        <v>0</v>
      </c>
    </row>
    <row r="38" spans="1:11" ht="15">
      <c r="A38" s="201" t="s">
        <v>3</v>
      </c>
      <c r="B38" s="289">
        <f>Margins!B38</f>
        <v>1250</v>
      </c>
      <c r="C38" s="289">
        <f>Volume!J38</f>
        <v>234.3</v>
      </c>
      <c r="D38" s="182">
        <f>Volume!M38</f>
        <v>0.38560411311054227</v>
      </c>
      <c r="E38" s="175">
        <f>Volume!C38*100</f>
        <v>39</v>
      </c>
      <c r="F38" s="349">
        <f>'Open Int.'!D38*100</f>
        <v>-2</v>
      </c>
      <c r="G38" s="176">
        <f>'Open Int.'!R38</f>
        <v>79.9255875</v>
      </c>
      <c r="H38" s="176">
        <f>'Open Int.'!Z38</f>
        <v>-0.9183374999999927</v>
      </c>
      <c r="I38" s="171">
        <f>'Open Int.'!O38</f>
        <v>0.9450348112861854</v>
      </c>
      <c r="J38" s="185">
        <f>IF(Volume!D38=0,0,Volume!F38/Volume!D38)</f>
        <v>0</v>
      </c>
      <c r="K38" s="187">
        <f>IF('Open Int.'!E38=0,0,'Open Int.'!H38/'Open Int.'!E38)</f>
        <v>0.1111111111111111</v>
      </c>
    </row>
    <row r="39" spans="1:11" ht="15">
      <c r="A39" s="201" t="s">
        <v>218</v>
      </c>
      <c r="B39" s="289">
        <f>Margins!B39</f>
        <v>525</v>
      </c>
      <c r="C39" s="289">
        <f>Volume!J39</f>
        <v>351.5</v>
      </c>
      <c r="D39" s="182">
        <f>Volume!M39</f>
        <v>-0.5235602094240901</v>
      </c>
      <c r="E39" s="175">
        <f>Volume!C39*100</f>
        <v>-43</v>
      </c>
      <c r="F39" s="349">
        <f>'Open Int.'!D39*100</f>
        <v>-1</v>
      </c>
      <c r="G39" s="176">
        <f>'Open Int.'!R39</f>
        <v>11.42287125</v>
      </c>
      <c r="H39" s="176">
        <f>'Open Int.'!Z39</f>
        <v>-0.13432387499999976</v>
      </c>
      <c r="I39" s="171">
        <f>'Open Int.'!O39</f>
        <v>0.9838449111470113</v>
      </c>
      <c r="J39" s="185">
        <f>IF(Volume!D39=0,0,Volume!F39/Volume!D39)</f>
        <v>0</v>
      </c>
      <c r="K39" s="187">
        <f>IF('Open Int.'!E39=0,0,'Open Int.'!H39/'Open Int.'!E39)</f>
        <v>0</v>
      </c>
    </row>
    <row r="40" spans="1:11" ht="15">
      <c r="A40" s="201" t="s">
        <v>162</v>
      </c>
      <c r="B40" s="289">
        <f>Margins!B40</f>
        <v>1200</v>
      </c>
      <c r="C40" s="289">
        <f>Volume!J40</f>
        <v>308.85</v>
      </c>
      <c r="D40" s="182">
        <f>Volume!M40</f>
        <v>-0.6114239742558253</v>
      </c>
      <c r="E40" s="175">
        <f>Volume!C40*100</f>
        <v>-20</v>
      </c>
      <c r="F40" s="349">
        <f>'Open Int.'!D40*100</f>
        <v>-4</v>
      </c>
      <c r="G40" s="176">
        <f>'Open Int.'!R40</f>
        <v>14.973048</v>
      </c>
      <c r="H40" s="176">
        <f>'Open Int.'!Z40</f>
        <v>-0.6887519999999991</v>
      </c>
      <c r="I40" s="171">
        <f>'Open Int.'!O40</f>
        <v>0.948019801980198</v>
      </c>
      <c r="J40" s="185">
        <f>IF(Volume!D40=0,0,Volume!F40/Volume!D40)</f>
        <v>0</v>
      </c>
      <c r="K40" s="187">
        <f>IF('Open Int.'!E40=0,0,'Open Int.'!H40/'Open Int.'!E40)</f>
        <v>0</v>
      </c>
    </row>
    <row r="41" spans="1:11" ht="15">
      <c r="A41" s="201" t="s">
        <v>286</v>
      </c>
      <c r="B41" s="289">
        <f>Margins!B41</f>
        <v>1000</v>
      </c>
      <c r="C41" s="289">
        <f>Volume!J41</f>
        <v>210.55</v>
      </c>
      <c r="D41" s="182">
        <f>Volume!M41</f>
        <v>0.04751722499407115</v>
      </c>
      <c r="E41" s="175">
        <f>Volume!C41*100</f>
        <v>22</v>
      </c>
      <c r="F41" s="349">
        <f>'Open Int.'!D41*100</f>
        <v>-4</v>
      </c>
      <c r="G41" s="176">
        <f>'Open Int.'!R41</f>
        <v>7.5798</v>
      </c>
      <c r="H41" s="176">
        <f>'Open Int.'!Z41</f>
        <v>-0.3120750000000001</v>
      </c>
      <c r="I41" s="171">
        <f>'Open Int.'!O41</f>
        <v>0.9777777777777777</v>
      </c>
      <c r="J41" s="185">
        <f>IF(Volume!D41=0,0,Volume!F41/Volume!D41)</f>
        <v>0</v>
      </c>
      <c r="K41" s="187">
        <f>IF('Open Int.'!E41=0,0,'Open Int.'!H41/'Open Int.'!E41)</f>
        <v>0</v>
      </c>
    </row>
    <row r="42" spans="1:11" ht="15">
      <c r="A42" s="201" t="s">
        <v>183</v>
      </c>
      <c r="B42" s="289">
        <f>Margins!B42</f>
        <v>950</v>
      </c>
      <c r="C42" s="289">
        <f>Volume!J42</f>
        <v>280.15</v>
      </c>
      <c r="D42" s="182">
        <f>Volume!M42</f>
        <v>-2.0454545454545534</v>
      </c>
      <c r="E42" s="175">
        <f>Volume!C42*100</f>
        <v>-24</v>
      </c>
      <c r="F42" s="349">
        <f>'Open Int.'!D42*100</f>
        <v>2</v>
      </c>
      <c r="G42" s="176">
        <f>'Open Int.'!R42</f>
        <v>36.514751</v>
      </c>
      <c r="H42" s="176">
        <f>'Open Int.'!Z42</f>
        <v>-0.0017290000000045325</v>
      </c>
      <c r="I42" s="171">
        <f>'Open Int.'!O42</f>
        <v>0.9868804664723032</v>
      </c>
      <c r="J42" s="185">
        <f>IF(Volume!D42=0,0,Volume!F42/Volume!D42)</f>
        <v>0</v>
      </c>
      <c r="K42" s="187">
        <f>IF('Open Int.'!E42=0,0,'Open Int.'!H42/'Open Int.'!E42)</f>
        <v>0</v>
      </c>
    </row>
    <row r="43" spans="1:11" ht="15">
      <c r="A43" s="201" t="s">
        <v>219</v>
      </c>
      <c r="B43" s="289">
        <f>Margins!B43</f>
        <v>2700</v>
      </c>
      <c r="C43" s="289">
        <f>Volume!J43</f>
        <v>100.15</v>
      </c>
      <c r="D43" s="182">
        <f>Volume!M43</f>
        <v>1.1105502271580097</v>
      </c>
      <c r="E43" s="175">
        <f>Volume!C43*100</f>
        <v>-45</v>
      </c>
      <c r="F43" s="349">
        <f>'Open Int.'!D43*100</f>
        <v>1</v>
      </c>
      <c r="G43" s="176">
        <f>'Open Int.'!R43</f>
        <v>65.4109695</v>
      </c>
      <c r="H43" s="176">
        <f>'Open Int.'!Z43</f>
        <v>1.3602869999999996</v>
      </c>
      <c r="I43" s="171">
        <f>'Open Int.'!O43</f>
        <v>0.8879702356345598</v>
      </c>
      <c r="J43" s="185">
        <f>IF(Volume!D43=0,0,Volume!F43/Volume!D43)</f>
        <v>0</v>
      </c>
      <c r="K43" s="187">
        <f>IF('Open Int.'!E43=0,0,'Open Int.'!H43/'Open Int.'!E43)</f>
        <v>0</v>
      </c>
    </row>
    <row r="44" spans="1:11" ht="15">
      <c r="A44" s="201" t="s">
        <v>163</v>
      </c>
      <c r="B44" s="289">
        <f>Margins!B44</f>
        <v>250</v>
      </c>
      <c r="C44" s="289">
        <f>Volume!J44</f>
        <v>3428.75</v>
      </c>
      <c r="D44" s="182">
        <f>Volume!M44</f>
        <v>-1.0333232310112477</v>
      </c>
      <c r="E44" s="175">
        <f>Volume!C44*100</f>
        <v>-28.000000000000004</v>
      </c>
      <c r="F44" s="349">
        <f>'Open Int.'!D44*100</f>
        <v>3</v>
      </c>
      <c r="G44" s="176">
        <f>'Open Int.'!R44</f>
        <v>212.4110625</v>
      </c>
      <c r="H44" s="176">
        <f>'Open Int.'!Z44</f>
        <v>4.018380000000008</v>
      </c>
      <c r="I44" s="171">
        <f>'Open Int.'!O44</f>
        <v>0.847457627118644</v>
      </c>
      <c r="J44" s="185">
        <f>IF(Volume!D44=0,0,Volume!F44/Volume!D44)</f>
        <v>0</v>
      </c>
      <c r="K44" s="187">
        <f>IF('Open Int.'!E44=0,0,'Open Int.'!H44/'Open Int.'!E44)</f>
        <v>0.22</v>
      </c>
    </row>
    <row r="45" spans="1:11" ht="15">
      <c r="A45" s="201" t="s">
        <v>194</v>
      </c>
      <c r="B45" s="289">
        <f>Margins!B45</f>
        <v>400</v>
      </c>
      <c r="C45" s="289">
        <f>Volume!J45</f>
        <v>709.7</v>
      </c>
      <c r="D45" s="182">
        <f>Volume!M45</f>
        <v>-0.5674255691768763</v>
      </c>
      <c r="E45" s="175">
        <f>Volume!C45*100</f>
        <v>-25</v>
      </c>
      <c r="F45" s="349">
        <f>'Open Int.'!D45*100</f>
        <v>-1</v>
      </c>
      <c r="G45" s="176">
        <f>'Open Int.'!R45</f>
        <v>157.894056</v>
      </c>
      <c r="H45" s="176">
        <f>'Open Int.'!Z45</f>
        <v>-2.8995439999999917</v>
      </c>
      <c r="I45" s="171">
        <f>'Open Int.'!O45</f>
        <v>0.9216109313196692</v>
      </c>
      <c r="J45" s="185">
        <f>IF(Volume!D45=0,0,Volume!F45/Volume!D45)</f>
        <v>0</v>
      </c>
      <c r="K45" s="187">
        <f>IF('Open Int.'!E45=0,0,'Open Int.'!H45/'Open Int.'!E45)</f>
        <v>0.16806722689075632</v>
      </c>
    </row>
    <row r="46" spans="1:11" ht="15">
      <c r="A46" s="201" t="s">
        <v>220</v>
      </c>
      <c r="B46" s="289">
        <f>Margins!B46</f>
        <v>2400</v>
      </c>
      <c r="C46" s="289">
        <f>Volume!J46</f>
        <v>122.45</v>
      </c>
      <c r="D46" s="182">
        <f>Volume!M46</f>
        <v>-0.9304207119741031</v>
      </c>
      <c r="E46" s="175">
        <f>Volume!C46*100</f>
        <v>-33</v>
      </c>
      <c r="F46" s="349">
        <f>'Open Int.'!D46*100</f>
        <v>0</v>
      </c>
      <c r="G46" s="176">
        <f>'Open Int.'!R46</f>
        <v>51.546552</v>
      </c>
      <c r="H46" s="176">
        <f>'Open Int.'!Z46</f>
        <v>-0.4247760000000014</v>
      </c>
      <c r="I46" s="171">
        <f>'Open Int.'!O46</f>
        <v>0.976054732041049</v>
      </c>
      <c r="J46" s="185">
        <f>IF(Volume!D46=0,0,Volume!F46/Volume!D46)</f>
        <v>0</v>
      </c>
      <c r="K46" s="187">
        <f>IF('Open Int.'!E46=0,0,'Open Int.'!H46/'Open Int.'!E46)</f>
        <v>0.125</v>
      </c>
    </row>
    <row r="47" spans="1:11" ht="15">
      <c r="A47" s="201" t="s">
        <v>164</v>
      </c>
      <c r="B47" s="289">
        <f>Margins!B47</f>
        <v>5650</v>
      </c>
      <c r="C47" s="289">
        <f>Volume!J47</f>
        <v>55.2</v>
      </c>
      <c r="D47" s="182">
        <f>Volume!M47</f>
        <v>-1.9538188277086934</v>
      </c>
      <c r="E47" s="175">
        <f>Volume!C47*100</f>
        <v>-45</v>
      </c>
      <c r="F47" s="349">
        <f>'Open Int.'!D47*100</f>
        <v>-1</v>
      </c>
      <c r="G47" s="176">
        <f>'Open Int.'!R47</f>
        <v>125.126256</v>
      </c>
      <c r="H47" s="176">
        <f>'Open Int.'!Z47</f>
        <v>-3.5113620000000054</v>
      </c>
      <c r="I47" s="171">
        <f>'Open Int.'!O47</f>
        <v>0.8200398803589233</v>
      </c>
      <c r="J47" s="185">
        <f>IF(Volume!D47=0,0,Volume!F47/Volume!D47)</f>
        <v>0.3333333333333333</v>
      </c>
      <c r="K47" s="187">
        <f>IF('Open Int.'!E47=0,0,'Open Int.'!H47/'Open Int.'!E47)</f>
        <v>0.07692307692307693</v>
      </c>
    </row>
    <row r="48" spans="1:11" ht="15">
      <c r="A48" s="201" t="s">
        <v>165</v>
      </c>
      <c r="B48" s="289">
        <f>Margins!B48</f>
        <v>1300</v>
      </c>
      <c r="C48" s="289">
        <f>Volume!J48</f>
        <v>241.15</v>
      </c>
      <c r="D48" s="182">
        <f>Volume!M48</f>
        <v>0.47916666666666907</v>
      </c>
      <c r="E48" s="175">
        <f>Volume!C48*100</f>
        <v>20</v>
      </c>
      <c r="F48" s="349">
        <f>'Open Int.'!D48*100</f>
        <v>-1</v>
      </c>
      <c r="G48" s="176">
        <f>'Open Int.'!R48</f>
        <v>6.1131525</v>
      </c>
      <c r="H48" s="176">
        <f>'Open Int.'!Z48</f>
        <v>-0.033247499999999874</v>
      </c>
      <c r="I48" s="171">
        <f>'Open Int.'!O48</f>
        <v>0.9897435897435898</v>
      </c>
      <c r="J48" s="185">
        <f>IF(Volume!D48=0,0,Volume!F48/Volume!D48)</f>
        <v>0</v>
      </c>
      <c r="K48" s="187">
        <f>IF('Open Int.'!E48=0,0,'Open Int.'!H48/'Open Int.'!E48)</f>
        <v>0</v>
      </c>
    </row>
    <row r="49" spans="1:11" ht="15">
      <c r="A49" s="201" t="s">
        <v>89</v>
      </c>
      <c r="B49" s="289">
        <f>Margins!B49</f>
        <v>750</v>
      </c>
      <c r="C49" s="289">
        <f>Volume!J49</f>
        <v>288.3</v>
      </c>
      <c r="D49" s="182">
        <f>Volume!M49</f>
        <v>1.0692375109553063</v>
      </c>
      <c r="E49" s="175">
        <f>Volume!C49*100</f>
        <v>33</v>
      </c>
      <c r="F49" s="349">
        <f>'Open Int.'!D49*100</f>
        <v>4</v>
      </c>
      <c r="G49" s="176">
        <f>'Open Int.'!R49</f>
        <v>142.9463475</v>
      </c>
      <c r="H49" s="176">
        <f>'Open Int.'!Z49</f>
        <v>6.4114350000000115</v>
      </c>
      <c r="I49" s="171">
        <f>'Open Int.'!O49</f>
        <v>0.8372409620329754</v>
      </c>
      <c r="J49" s="185">
        <f>IF(Volume!D49=0,0,Volume!F49/Volume!D49)</f>
        <v>0.3</v>
      </c>
      <c r="K49" s="187">
        <f>IF('Open Int.'!E49=0,0,'Open Int.'!H49/'Open Int.'!E49)</f>
        <v>0.0945945945945946</v>
      </c>
    </row>
    <row r="50" spans="1:11" ht="15">
      <c r="A50" s="201" t="s">
        <v>287</v>
      </c>
      <c r="B50" s="289">
        <f>Margins!B50</f>
        <v>1000</v>
      </c>
      <c r="C50" s="289">
        <f>Volume!J50</f>
        <v>167.9</v>
      </c>
      <c r="D50" s="182">
        <f>Volume!M50</f>
        <v>-0.8562149394744544</v>
      </c>
      <c r="E50" s="175">
        <f>Volume!C50*100</f>
        <v>-30</v>
      </c>
      <c r="F50" s="349">
        <f>'Open Int.'!D50*100</f>
        <v>-2</v>
      </c>
      <c r="G50" s="176">
        <f>'Open Int.'!R50</f>
        <v>23.85859</v>
      </c>
      <c r="H50" s="176">
        <f>'Open Int.'!Z50</f>
        <v>-0.6463549999999998</v>
      </c>
      <c r="I50" s="171">
        <f>'Open Int.'!O50</f>
        <v>0.9655172413793104</v>
      </c>
      <c r="J50" s="185">
        <f>IF(Volume!D50=0,0,Volume!F50/Volume!D50)</f>
        <v>0</v>
      </c>
      <c r="K50" s="187">
        <f>IF('Open Int.'!E50=0,0,'Open Int.'!H50/'Open Int.'!E50)</f>
        <v>0</v>
      </c>
    </row>
    <row r="51" spans="1:11" ht="15">
      <c r="A51" s="201" t="s">
        <v>271</v>
      </c>
      <c r="B51" s="289">
        <f>Margins!B51</f>
        <v>600</v>
      </c>
      <c r="C51" s="289">
        <f>Volume!J51</f>
        <v>239.65</v>
      </c>
      <c r="D51" s="182">
        <f>Volume!M51</f>
        <v>-0.02085940759281725</v>
      </c>
      <c r="E51" s="175">
        <f>Volume!C51*100</f>
        <v>-34</v>
      </c>
      <c r="F51" s="349">
        <f>'Open Int.'!D51*100</f>
        <v>-4</v>
      </c>
      <c r="G51" s="176">
        <f>'Open Int.'!R51</f>
        <v>12.409077</v>
      </c>
      <c r="H51" s="176">
        <f>'Open Int.'!Z51</f>
        <v>-0.592251000000001</v>
      </c>
      <c r="I51" s="171">
        <f>'Open Int.'!O51</f>
        <v>0.9710312862108922</v>
      </c>
      <c r="J51" s="185">
        <f>IF(Volume!D51=0,0,Volume!F51/Volume!D51)</f>
        <v>0</v>
      </c>
      <c r="K51" s="187">
        <f>IF('Open Int.'!E51=0,0,'Open Int.'!H51/'Open Int.'!E51)</f>
        <v>0.047619047619047616</v>
      </c>
    </row>
    <row r="52" spans="1:11" ht="15">
      <c r="A52" s="201" t="s">
        <v>221</v>
      </c>
      <c r="B52" s="289">
        <f>Margins!B52</f>
        <v>300</v>
      </c>
      <c r="C52" s="289">
        <f>Volume!J52</f>
        <v>1178.15</v>
      </c>
      <c r="D52" s="182">
        <f>Volume!M52</f>
        <v>-0.9041971570359155</v>
      </c>
      <c r="E52" s="175">
        <f>Volume!C52*100</f>
        <v>-61</v>
      </c>
      <c r="F52" s="349">
        <f>'Open Int.'!D52*100</f>
        <v>2</v>
      </c>
      <c r="G52" s="176">
        <f>'Open Int.'!R52</f>
        <v>56.904645</v>
      </c>
      <c r="H52" s="176">
        <f>'Open Int.'!Z52</f>
        <v>0.8717880000000022</v>
      </c>
      <c r="I52" s="171">
        <f>'Open Int.'!O52</f>
        <v>0.8118012422360248</v>
      </c>
      <c r="J52" s="185">
        <f>IF(Volume!D52=0,0,Volume!F52/Volume!D52)</f>
        <v>0</v>
      </c>
      <c r="K52" s="187">
        <f>IF('Open Int.'!E52=0,0,'Open Int.'!H52/'Open Int.'!E52)</f>
        <v>0</v>
      </c>
    </row>
    <row r="53" spans="1:11" ht="15">
      <c r="A53" s="201" t="s">
        <v>233</v>
      </c>
      <c r="B53" s="289">
        <f>Margins!B53</f>
        <v>1000</v>
      </c>
      <c r="C53" s="289">
        <f>Volume!J53</f>
        <v>382.85</v>
      </c>
      <c r="D53" s="182">
        <f>Volume!M53</f>
        <v>-1.187249967737764</v>
      </c>
      <c r="E53" s="175">
        <f>Volume!C53*100</f>
        <v>-56.00000000000001</v>
      </c>
      <c r="F53" s="349">
        <f>'Open Int.'!D53*100</f>
        <v>-1</v>
      </c>
      <c r="G53" s="176">
        <f>'Open Int.'!R53</f>
        <v>96.286775</v>
      </c>
      <c r="H53" s="176">
        <f>'Open Int.'!Z53</f>
        <v>-2.1642699999999877</v>
      </c>
      <c r="I53" s="171">
        <f>'Open Int.'!O53</f>
        <v>0.9801192842942346</v>
      </c>
      <c r="J53" s="185">
        <f>IF(Volume!D53=0,0,Volume!F53/Volume!D53)</f>
        <v>0</v>
      </c>
      <c r="K53" s="187">
        <f>IF('Open Int.'!E53=0,0,'Open Int.'!H53/'Open Int.'!E53)</f>
        <v>0.1111111111111111</v>
      </c>
    </row>
    <row r="54" spans="1:11" ht="15">
      <c r="A54" s="201" t="s">
        <v>166</v>
      </c>
      <c r="B54" s="289">
        <f>Margins!B54</f>
        <v>2950</v>
      </c>
      <c r="C54" s="289">
        <f>Volume!J54</f>
        <v>93.65</v>
      </c>
      <c r="D54" s="182">
        <f>Volume!M54</f>
        <v>-0.5310674455655867</v>
      </c>
      <c r="E54" s="175">
        <f>Volume!C54*100</f>
        <v>72</v>
      </c>
      <c r="F54" s="349">
        <f>'Open Int.'!D54*100</f>
        <v>0</v>
      </c>
      <c r="G54" s="176">
        <f>'Open Int.'!R54</f>
        <v>38.48406275</v>
      </c>
      <c r="H54" s="176">
        <f>'Open Int.'!Z54</f>
        <v>0.016726499999997202</v>
      </c>
      <c r="I54" s="171">
        <f>'Open Int.'!O54</f>
        <v>0.9806173725771715</v>
      </c>
      <c r="J54" s="185">
        <f>IF(Volume!D54=0,0,Volume!F54/Volume!D54)</f>
        <v>0</v>
      </c>
      <c r="K54" s="187">
        <f>IF('Open Int.'!E54=0,0,'Open Int.'!H54/'Open Int.'!E54)</f>
        <v>0.03508771929824561</v>
      </c>
    </row>
    <row r="55" spans="1:11" ht="15">
      <c r="A55" s="201" t="s">
        <v>222</v>
      </c>
      <c r="B55" s="289">
        <f>Margins!B55</f>
        <v>175</v>
      </c>
      <c r="C55" s="289">
        <f>Volume!J55</f>
        <v>2362.25</v>
      </c>
      <c r="D55" s="182">
        <f>Volume!M55</f>
        <v>0.8431163287086447</v>
      </c>
      <c r="E55" s="175">
        <f>Volume!C55*100</f>
        <v>162</v>
      </c>
      <c r="F55" s="349">
        <f>'Open Int.'!D55*100</f>
        <v>2</v>
      </c>
      <c r="G55" s="176">
        <f>'Open Int.'!R55</f>
        <v>181.0664625</v>
      </c>
      <c r="H55" s="176">
        <f>'Open Int.'!Z55</f>
        <v>4.383399999999995</v>
      </c>
      <c r="I55" s="171">
        <f>'Open Int.'!O55</f>
        <v>0.8696347031963471</v>
      </c>
      <c r="J55" s="185">
        <f>IF(Volume!D55=0,0,Volume!F55/Volume!D55)</f>
        <v>0</v>
      </c>
      <c r="K55" s="187">
        <f>IF('Open Int.'!E55=0,0,'Open Int.'!H55/'Open Int.'!E55)</f>
        <v>0.3333333333333333</v>
      </c>
    </row>
    <row r="56" spans="1:11" ht="15">
      <c r="A56" s="201" t="s">
        <v>288</v>
      </c>
      <c r="B56" s="289">
        <f>Margins!B56</f>
        <v>1500</v>
      </c>
      <c r="C56" s="289">
        <f>Volume!J56</f>
        <v>165.1</v>
      </c>
      <c r="D56" s="182">
        <f>Volume!M56</f>
        <v>0.6707317073170697</v>
      </c>
      <c r="E56" s="175">
        <f>Volume!C56*100</f>
        <v>-36</v>
      </c>
      <c r="F56" s="349">
        <f>'Open Int.'!D56*100</f>
        <v>5</v>
      </c>
      <c r="G56" s="176">
        <f>'Open Int.'!R56</f>
        <v>139.005945</v>
      </c>
      <c r="H56" s="176">
        <f>'Open Int.'!Z56</f>
        <v>8.699745000000007</v>
      </c>
      <c r="I56" s="171">
        <f>'Open Int.'!O56</f>
        <v>0.9714947443434884</v>
      </c>
      <c r="J56" s="185">
        <f>IF(Volume!D56=0,0,Volume!F56/Volume!D56)</f>
        <v>0.1111111111111111</v>
      </c>
      <c r="K56" s="187">
        <f>IF('Open Int.'!E56=0,0,'Open Int.'!H56/'Open Int.'!E56)</f>
        <v>0.12949640287769784</v>
      </c>
    </row>
    <row r="57" spans="1:11" ht="15">
      <c r="A57" s="201" t="s">
        <v>289</v>
      </c>
      <c r="B57" s="289">
        <f>Margins!B57</f>
        <v>1400</v>
      </c>
      <c r="C57" s="289">
        <f>Volume!J57</f>
        <v>132.05</v>
      </c>
      <c r="D57" s="182">
        <f>Volume!M57</f>
        <v>-0.18896447467876037</v>
      </c>
      <c r="E57" s="175">
        <f>Volume!C57*100</f>
        <v>-8</v>
      </c>
      <c r="F57" s="349">
        <f>'Open Int.'!D57*100</f>
        <v>0</v>
      </c>
      <c r="G57" s="176">
        <f>'Open Int.'!R57</f>
        <v>25.068372000000004</v>
      </c>
      <c r="H57" s="176">
        <f>'Open Int.'!Z57</f>
        <v>-0.12154800000000066</v>
      </c>
      <c r="I57" s="171">
        <f>'Open Int.'!O57</f>
        <v>0.9682890855457227</v>
      </c>
      <c r="J57" s="185">
        <f>IF(Volume!D57=0,0,Volume!F57/Volume!D57)</f>
        <v>0</v>
      </c>
      <c r="K57" s="187">
        <f>IF('Open Int.'!E57=0,0,'Open Int.'!H57/'Open Int.'!E57)</f>
        <v>0</v>
      </c>
    </row>
    <row r="58" spans="1:11" ht="15">
      <c r="A58" s="201" t="s">
        <v>195</v>
      </c>
      <c r="B58" s="289">
        <f>Margins!B58</f>
        <v>2062</v>
      </c>
      <c r="C58" s="289">
        <f>Volume!J58</f>
        <v>113.6</v>
      </c>
      <c r="D58" s="182">
        <f>Volume!M58</f>
        <v>0.39770216526733415</v>
      </c>
      <c r="E58" s="175">
        <f>Volume!C58*100</f>
        <v>152</v>
      </c>
      <c r="F58" s="349">
        <f>'Open Int.'!D58*100</f>
        <v>8</v>
      </c>
      <c r="G58" s="176">
        <f>'Open Int.'!R58</f>
        <v>414.56361536</v>
      </c>
      <c r="H58" s="176">
        <f>'Open Int.'!Z58</f>
        <v>29.756691069999988</v>
      </c>
      <c r="I58" s="171">
        <f>'Open Int.'!O58</f>
        <v>0.9633856932986778</v>
      </c>
      <c r="J58" s="185">
        <f>IF(Volume!D58=0,0,Volume!F58/Volume!D58)</f>
        <v>0.2575107296137339</v>
      </c>
      <c r="K58" s="187">
        <f>IF('Open Int.'!E58=0,0,'Open Int.'!H58/'Open Int.'!E58)</f>
        <v>0.38346883468834686</v>
      </c>
    </row>
    <row r="59" spans="1:11" ht="15">
      <c r="A59" s="201" t="s">
        <v>290</v>
      </c>
      <c r="B59" s="289">
        <f>Margins!B59</f>
        <v>1400</v>
      </c>
      <c r="C59" s="289">
        <f>Volume!J59</f>
        <v>95.5</v>
      </c>
      <c r="D59" s="182">
        <f>Volume!M59</f>
        <v>-2.897813929842394</v>
      </c>
      <c r="E59" s="175">
        <f>Volume!C59*100</f>
        <v>2</v>
      </c>
      <c r="F59" s="349">
        <f>'Open Int.'!D59*100</f>
        <v>2</v>
      </c>
      <c r="G59" s="176">
        <f>'Open Int.'!R59</f>
        <v>76.18226</v>
      </c>
      <c r="H59" s="176">
        <f>'Open Int.'!Z59</f>
        <v>-0.5386079999999964</v>
      </c>
      <c r="I59" s="171">
        <f>'Open Int.'!O59</f>
        <v>0.8978588978588978</v>
      </c>
      <c r="J59" s="185">
        <f>IF(Volume!D59=0,0,Volume!F59/Volume!D59)</f>
        <v>0.2</v>
      </c>
      <c r="K59" s="187">
        <f>IF('Open Int.'!E59=0,0,'Open Int.'!H59/'Open Int.'!E59)</f>
        <v>0.1674641148325359</v>
      </c>
    </row>
    <row r="60" spans="1:11" ht="15">
      <c r="A60" s="201" t="s">
        <v>197</v>
      </c>
      <c r="B60" s="289">
        <f>Margins!B60</f>
        <v>650</v>
      </c>
      <c r="C60" s="289">
        <f>Volume!J60</f>
        <v>322.4</v>
      </c>
      <c r="D60" s="182">
        <f>Volume!M60</f>
        <v>-0.2783792143520056</v>
      </c>
      <c r="E60" s="175">
        <f>Volume!C60*100</f>
        <v>-21</v>
      </c>
      <c r="F60" s="349">
        <f>'Open Int.'!D60*100</f>
        <v>-1</v>
      </c>
      <c r="G60" s="176">
        <f>'Open Int.'!R60</f>
        <v>171.44103599999997</v>
      </c>
      <c r="H60" s="176">
        <f>'Open Int.'!Z60</f>
        <v>-1.4452555000000302</v>
      </c>
      <c r="I60" s="171">
        <f>'Open Int.'!O60</f>
        <v>0.8919447500305586</v>
      </c>
      <c r="J60" s="185">
        <f>IF(Volume!D60=0,0,Volume!F60/Volume!D60)</f>
        <v>0.05263157894736842</v>
      </c>
      <c r="K60" s="187">
        <f>IF('Open Int.'!E60=0,0,'Open Int.'!H60/'Open Int.'!E60)</f>
        <v>0.04</v>
      </c>
    </row>
    <row r="61" spans="1:11" ht="15">
      <c r="A61" s="201" t="s">
        <v>4</v>
      </c>
      <c r="B61" s="289">
        <f>Margins!B61</f>
        <v>150</v>
      </c>
      <c r="C61" s="289">
        <f>Volume!J61</f>
        <v>1561.9</v>
      </c>
      <c r="D61" s="182">
        <f>Volume!M61</f>
        <v>-1.955368632497402</v>
      </c>
      <c r="E61" s="175">
        <f>Volume!C61*100</f>
        <v>20</v>
      </c>
      <c r="F61" s="349">
        <f>'Open Int.'!D61*100</f>
        <v>2</v>
      </c>
      <c r="G61" s="176">
        <f>'Open Int.'!R61</f>
        <v>199.9153905</v>
      </c>
      <c r="H61" s="176">
        <f>'Open Int.'!Z61</f>
        <v>-0.21151574999998957</v>
      </c>
      <c r="I61" s="171">
        <f>'Open Int.'!O61</f>
        <v>0.9742177428805813</v>
      </c>
      <c r="J61" s="185">
        <f>IF(Volume!D61=0,0,Volume!F61/Volume!D61)</f>
        <v>0</v>
      </c>
      <c r="K61" s="187">
        <f>IF('Open Int.'!E61=0,0,'Open Int.'!H61/'Open Int.'!E61)</f>
        <v>0.6</v>
      </c>
    </row>
    <row r="62" spans="1:11" ht="15">
      <c r="A62" s="201" t="s">
        <v>79</v>
      </c>
      <c r="B62" s="289">
        <f>Margins!B62</f>
        <v>200</v>
      </c>
      <c r="C62" s="289">
        <f>Volume!J62</f>
        <v>982.45</v>
      </c>
      <c r="D62" s="182">
        <f>Volume!M62</f>
        <v>0.20909832721338925</v>
      </c>
      <c r="E62" s="175">
        <f>Volume!C62*100</f>
        <v>31</v>
      </c>
      <c r="F62" s="349">
        <f>'Open Int.'!D62*100</f>
        <v>1</v>
      </c>
      <c r="G62" s="176">
        <f>'Open Int.'!R62</f>
        <v>201.166462</v>
      </c>
      <c r="H62" s="176">
        <f>'Open Int.'!Z62</f>
        <v>1.6354539999999815</v>
      </c>
      <c r="I62" s="171">
        <f>'Open Int.'!O62</f>
        <v>0.9604414924789998</v>
      </c>
      <c r="J62" s="185">
        <f>IF(Volume!D62=0,0,Volume!F62/Volume!D62)</f>
        <v>0</v>
      </c>
      <c r="K62" s="187">
        <f>IF('Open Int.'!E62=0,0,'Open Int.'!H62/'Open Int.'!E62)</f>
        <v>0.2</v>
      </c>
    </row>
    <row r="63" spans="1:11" ht="15">
      <c r="A63" s="201" t="s">
        <v>196</v>
      </c>
      <c r="B63" s="289">
        <f>Margins!B63</f>
        <v>400</v>
      </c>
      <c r="C63" s="289">
        <f>Volume!J63</f>
        <v>657.15</v>
      </c>
      <c r="D63" s="182">
        <f>Volume!M63</f>
        <v>0.643234550884437</v>
      </c>
      <c r="E63" s="175">
        <f>Volume!C63*100</f>
        <v>-47</v>
      </c>
      <c r="F63" s="349">
        <f>'Open Int.'!D63*100</f>
        <v>3</v>
      </c>
      <c r="G63" s="176">
        <f>'Open Int.'!R63</f>
        <v>178.61337</v>
      </c>
      <c r="H63" s="176">
        <f>'Open Int.'!Z63</f>
        <v>6.86140199999997</v>
      </c>
      <c r="I63" s="171">
        <f>'Open Int.'!O63</f>
        <v>0.8852097130242825</v>
      </c>
      <c r="J63" s="185">
        <f>IF(Volume!D63=0,0,Volume!F63/Volume!D63)</f>
        <v>0</v>
      </c>
      <c r="K63" s="187">
        <f>IF('Open Int.'!E63=0,0,'Open Int.'!H63/'Open Int.'!E63)</f>
        <v>1</v>
      </c>
    </row>
    <row r="64" spans="1:11" ht="15">
      <c r="A64" s="201" t="s">
        <v>5</v>
      </c>
      <c r="B64" s="289">
        <f>Margins!B64</f>
        <v>1595</v>
      </c>
      <c r="C64" s="289">
        <f>Volume!J64</f>
        <v>145.45</v>
      </c>
      <c r="D64" s="182">
        <f>Volume!M64</f>
        <v>0.13769363166952747</v>
      </c>
      <c r="E64" s="175">
        <f>Volume!C64*100</f>
        <v>-37</v>
      </c>
      <c r="F64" s="349">
        <f>'Open Int.'!D64*100</f>
        <v>-5</v>
      </c>
      <c r="G64" s="176">
        <f>'Open Int.'!R64</f>
        <v>446.794837225</v>
      </c>
      <c r="H64" s="176">
        <f>'Open Int.'!Z64</f>
        <v>-18.776730775000033</v>
      </c>
      <c r="I64" s="171">
        <f>'Open Int.'!O64</f>
        <v>0.7876836803572356</v>
      </c>
      <c r="J64" s="185">
        <f>IF(Volume!D64=0,0,Volume!F64/Volume!D64)</f>
        <v>0.10545454545454545</v>
      </c>
      <c r="K64" s="187">
        <f>IF('Open Int.'!E64=0,0,'Open Int.'!H64/'Open Int.'!E64)</f>
        <v>0.19570135746606335</v>
      </c>
    </row>
    <row r="65" spans="1:11" ht="15">
      <c r="A65" s="201" t="s">
        <v>198</v>
      </c>
      <c r="B65" s="289">
        <f>Margins!B65</f>
        <v>1000</v>
      </c>
      <c r="C65" s="289">
        <f>Volume!J65</f>
        <v>207.05</v>
      </c>
      <c r="D65" s="182">
        <f>Volume!M65</f>
        <v>-0.5284650492433314</v>
      </c>
      <c r="E65" s="175">
        <f>Volume!C65*100</f>
        <v>42</v>
      </c>
      <c r="F65" s="349">
        <f>'Open Int.'!D65*100</f>
        <v>2</v>
      </c>
      <c r="G65" s="176">
        <f>'Open Int.'!R65</f>
        <v>229.639155</v>
      </c>
      <c r="H65" s="176">
        <f>'Open Int.'!Z65</f>
        <v>5.274270000000001</v>
      </c>
      <c r="I65" s="171">
        <f>'Open Int.'!O65</f>
        <v>0.9536561175728068</v>
      </c>
      <c r="J65" s="185">
        <f>IF(Volume!D65=0,0,Volume!F65/Volume!D65)</f>
        <v>0.1896551724137931</v>
      </c>
      <c r="K65" s="187">
        <f>IF('Open Int.'!E65=0,0,'Open Int.'!H65/'Open Int.'!E65)</f>
        <v>0.18124006359300476</v>
      </c>
    </row>
    <row r="66" spans="1:11" ht="15">
      <c r="A66" s="201" t="s">
        <v>199</v>
      </c>
      <c r="B66" s="289">
        <f>Margins!B66</f>
        <v>1300</v>
      </c>
      <c r="C66" s="289">
        <f>Volume!J66</f>
        <v>257.6</v>
      </c>
      <c r="D66" s="182">
        <f>Volume!M66</f>
        <v>0.5857087075361187</v>
      </c>
      <c r="E66" s="175">
        <f>Volume!C66*100</f>
        <v>-28.999999999999996</v>
      </c>
      <c r="F66" s="349">
        <f>'Open Int.'!D66*100</f>
        <v>-1</v>
      </c>
      <c r="G66" s="176">
        <f>'Open Int.'!R66</f>
        <v>99.22494400000001</v>
      </c>
      <c r="H66" s="176">
        <f>'Open Int.'!Z66</f>
        <v>-0.5541770000000099</v>
      </c>
      <c r="I66" s="171">
        <f>'Open Int.'!O66</f>
        <v>0.9547755653054337</v>
      </c>
      <c r="J66" s="185">
        <f>IF(Volume!D66=0,0,Volume!F66/Volume!D66)</f>
        <v>0.2</v>
      </c>
      <c r="K66" s="187">
        <f>IF('Open Int.'!E66=0,0,'Open Int.'!H66/'Open Int.'!E66)</f>
        <v>0.19736842105263158</v>
      </c>
    </row>
    <row r="67" spans="1:11" ht="15">
      <c r="A67" s="201" t="s">
        <v>43</v>
      </c>
      <c r="B67" s="289">
        <f>Margins!B67</f>
        <v>150</v>
      </c>
      <c r="C67" s="289">
        <f>Volume!J67</f>
        <v>2440.75</v>
      </c>
      <c r="D67" s="182">
        <f>Volume!M67</f>
        <v>-0.04095423364390294</v>
      </c>
      <c r="E67" s="175">
        <f>Volume!C67*100</f>
        <v>-61</v>
      </c>
      <c r="F67" s="349">
        <f>'Open Int.'!D67*100</f>
        <v>-2</v>
      </c>
      <c r="G67" s="176">
        <f>'Open Int.'!R67</f>
        <v>87.53749875</v>
      </c>
      <c r="H67" s="176">
        <f>'Open Int.'!Z67</f>
        <v>-1.7939250000000015</v>
      </c>
      <c r="I67" s="171">
        <f>'Open Int.'!O67</f>
        <v>0.8636553743203681</v>
      </c>
      <c r="J67" s="185">
        <f>IF(Volume!D67=0,0,Volume!F67/Volume!D67)</f>
        <v>0</v>
      </c>
      <c r="K67" s="187">
        <f>IF('Open Int.'!E67=0,0,'Open Int.'!H67/'Open Int.'!E67)</f>
        <v>0</v>
      </c>
    </row>
    <row r="68" spans="1:11" ht="15">
      <c r="A68" s="201" t="s">
        <v>200</v>
      </c>
      <c r="B68" s="289">
        <f>Margins!B68</f>
        <v>350</v>
      </c>
      <c r="C68" s="289">
        <f>Volume!J68</f>
        <v>905.15</v>
      </c>
      <c r="D68" s="182">
        <f>Volume!M68</f>
        <v>0.6896935313421138</v>
      </c>
      <c r="E68" s="175">
        <f>Volume!C68*100</f>
        <v>56.99999999999999</v>
      </c>
      <c r="F68" s="349">
        <f>'Open Int.'!D68*100</f>
        <v>5</v>
      </c>
      <c r="G68" s="176">
        <f>'Open Int.'!R68</f>
        <v>774.772194</v>
      </c>
      <c r="H68" s="176">
        <f>'Open Int.'!Z68</f>
        <v>42.02456474999997</v>
      </c>
      <c r="I68" s="171">
        <f>'Open Int.'!O68</f>
        <v>0.8416339548577036</v>
      </c>
      <c r="J68" s="185">
        <f>IF(Volume!D68=0,0,Volume!F68/Volume!D68)</f>
        <v>0.07407407407407407</v>
      </c>
      <c r="K68" s="187">
        <f>IF('Open Int.'!E68=0,0,'Open Int.'!H68/'Open Int.'!E68)</f>
        <v>0.37115384615384617</v>
      </c>
    </row>
    <row r="69" spans="1:11" ht="15">
      <c r="A69" s="201" t="s">
        <v>141</v>
      </c>
      <c r="B69" s="289">
        <f>Margins!B69</f>
        <v>2400</v>
      </c>
      <c r="C69" s="289">
        <f>Volume!J69</f>
        <v>83.75</v>
      </c>
      <c r="D69" s="182">
        <f>Volume!M69</f>
        <v>0.6610576923076888</v>
      </c>
      <c r="E69" s="175">
        <f>Volume!C69*100</f>
        <v>96</v>
      </c>
      <c r="F69" s="349">
        <f>'Open Int.'!D69*100</f>
        <v>2</v>
      </c>
      <c r="G69" s="176">
        <f>'Open Int.'!R69</f>
        <v>274.566</v>
      </c>
      <c r="H69" s="176">
        <f>'Open Int.'!Z69</f>
        <v>9.710447999999985</v>
      </c>
      <c r="I69" s="171">
        <f>'Open Int.'!O69</f>
        <v>0.9238653001464129</v>
      </c>
      <c r="J69" s="185">
        <f>IF(Volume!D69=0,0,Volume!F69/Volume!D69)</f>
        <v>0.14668367346938777</v>
      </c>
      <c r="K69" s="187">
        <f>IF('Open Int.'!E69=0,0,'Open Int.'!H69/'Open Int.'!E69)</f>
        <v>0.295807007466973</v>
      </c>
    </row>
    <row r="70" spans="1:11" ht="15">
      <c r="A70" s="201" t="s">
        <v>399</v>
      </c>
      <c r="B70" s="289">
        <f>Margins!B70</f>
        <v>2700</v>
      </c>
      <c r="C70" s="289">
        <f>Volume!J70</f>
        <v>103.95</v>
      </c>
      <c r="D70" s="182">
        <f>Volume!M70</f>
        <v>-0.09610764055741886</v>
      </c>
      <c r="E70" s="175">
        <f>Volume!C70*100</f>
        <v>14.000000000000002</v>
      </c>
      <c r="F70" s="349">
        <f>'Open Int.'!D70*100</f>
        <v>-3</v>
      </c>
      <c r="G70" s="176">
        <f>'Open Int.'!R70</f>
        <v>208.3376295</v>
      </c>
      <c r="H70" s="176">
        <f>'Open Int.'!Z70</f>
        <v>-3.1221450000000175</v>
      </c>
      <c r="I70" s="171">
        <f>'Open Int.'!O70</f>
        <v>0.9350666846288562</v>
      </c>
      <c r="J70" s="185">
        <f>IF(Volume!D70=0,0,Volume!F70/Volume!D70)</f>
        <v>0.1299638989169675</v>
      </c>
      <c r="K70" s="187">
        <f>IF('Open Int.'!E70=0,0,'Open Int.'!H70/'Open Int.'!E70)</f>
        <v>0.22593800978792822</v>
      </c>
    </row>
    <row r="71" spans="1:11" ht="15">
      <c r="A71" s="201" t="s">
        <v>184</v>
      </c>
      <c r="B71" s="289">
        <f>Margins!B71</f>
        <v>2950</v>
      </c>
      <c r="C71" s="289">
        <f>Volume!J71</f>
        <v>96.6</v>
      </c>
      <c r="D71" s="182">
        <f>Volume!M71</f>
        <v>-0.7704160246533128</v>
      </c>
      <c r="E71" s="175">
        <f>Volume!C71*100</f>
        <v>-28.999999999999996</v>
      </c>
      <c r="F71" s="349">
        <f>'Open Int.'!D71*100</f>
        <v>0</v>
      </c>
      <c r="G71" s="176">
        <f>'Open Int.'!R71</f>
        <v>202.69916099999998</v>
      </c>
      <c r="H71" s="176">
        <f>'Open Int.'!Z71</f>
        <v>0.4365262499999858</v>
      </c>
      <c r="I71" s="171">
        <f>'Open Int.'!O71</f>
        <v>0.9566990018276396</v>
      </c>
      <c r="J71" s="185">
        <f>IF(Volume!D71=0,0,Volume!F71/Volume!D71)</f>
        <v>0.2524752475247525</v>
      </c>
      <c r="K71" s="187">
        <f>IF('Open Int.'!E71=0,0,'Open Int.'!H71/'Open Int.'!E71)</f>
        <v>0.47104247104247104</v>
      </c>
    </row>
    <row r="72" spans="1:11" ht="15">
      <c r="A72" s="201" t="s">
        <v>175</v>
      </c>
      <c r="B72" s="289">
        <f>Margins!B72</f>
        <v>7875</v>
      </c>
      <c r="C72" s="289">
        <f>Volume!J72</f>
        <v>37.05</v>
      </c>
      <c r="D72" s="182">
        <f>Volume!M72</f>
        <v>0.5427408412482924</v>
      </c>
      <c r="E72" s="175">
        <f>Volume!C72*100</f>
        <v>22</v>
      </c>
      <c r="F72" s="349">
        <f>'Open Int.'!D72*100</f>
        <v>-4</v>
      </c>
      <c r="G72" s="176">
        <f>'Open Int.'!R72</f>
        <v>369.96277499999997</v>
      </c>
      <c r="H72" s="176">
        <f>'Open Int.'!Z72</f>
        <v>-13.876498125000012</v>
      </c>
      <c r="I72" s="171">
        <f>'Open Int.'!O72</f>
        <v>0.9787854889589905</v>
      </c>
      <c r="J72" s="185">
        <f>IF(Volume!D72=0,0,Volume!F72/Volume!D72)</f>
        <v>0.2339622641509434</v>
      </c>
      <c r="K72" s="187">
        <f>IF('Open Int.'!E72=0,0,'Open Int.'!H72/'Open Int.'!E72)</f>
        <v>0.37604790419161677</v>
      </c>
    </row>
    <row r="73" spans="1:11" ht="15">
      <c r="A73" s="201" t="s">
        <v>142</v>
      </c>
      <c r="B73" s="289">
        <f>Margins!B73</f>
        <v>1750</v>
      </c>
      <c r="C73" s="289">
        <f>Volume!J73</f>
        <v>145.95</v>
      </c>
      <c r="D73" s="182">
        <f>Volume!M73</f>
        <v>0.6551724137930955</v>
      </c>
      <c r="E73" s="175">
        <f>Volume!C73*100</f>
        <v>74</v>
      </c>
      <c r="F73" s="349">
        <f>'Open Int.'!D73*100</f>
        <v>0</v>
      </c>
      <c r="G73" s="176">
        <f>'Open Int.'!R73</f>
        <v>74.478285</v>
      </c>
      <c r="H73" s="176">
        <f>'Open Int.'!Z73</f>
        <v>0.8146600000000035</v>
      </c>
      <c r="I73" s="171">
        <f>'Open Int.'!O73</f>
        <v>0.894718792866941</v>
      </c>
      <c r="J73" s="185">
        <f>IF(Volume!D73=0,0,Volume!F73/Volume!D73)</f>
        <v>0</v>
      </c>
      <c r="K73" s="187">
        <f>IF('Open Int.'!E73=0,0,'Open Int.'!H73/'Open Int.'!E73)</f>
        <v>0.02127659574468085</v>
      </c>
    </row>
    <row r="74" spans="1:11" ht="15">
      <c r="A74" s="201" t="s">
        <v>176</v>
      </c>
      <c r="B74" s="289">
        <f>Margins!B74</f>
        <v>1450</v>
      </c>
      <c r="C74" s="289">
        <f>Volume!J74</f>
        <v>170.95</v>
      </c>
      <c r="D74" s="182">
        <f>Volume!M74</f>
        <v>-0.2916302128900554</v>
      </c>
      <c r="E74" s="175">
        <f>Volume!C74*100</f>
        <v>40</v>
      </c>
      <c r="F74" s="349">
        <f>'Open Int.'!D74*100</f>
        <v>-1</v>
      </c>
      <c r="G74" s="176">
        <f>'Open Int.'!R74</f>
        <v>284.04282725</v>
      </c>
      <c r="H74" s="176">
        <f>'Open Int.'!Z74</f>
        <v>-0.03524949999996352</v>
      </c>
      <c r="I74" s="171">
        <f>'Open Int.'!O74</f>
        <v>0.9453704511737498</v>
      </c>
      <c r="J74" s="185">
        <f>IF(Volume!D74=0,0,Volume!F74/Volume!D74)</f>
        <v>0.17932489451476794</v>
      </c>
      <c r="K74" s="187">
        <f>IF('Open Int.'!E74=0,0,'Open Int.'!H74/'Open Int.'!E74)</f>
        <v>0.3033800494641385</v>
      </c>
    </row>
    <row r="75" spans="1:11" ht="15">
      <c r="A75" s="201" t="s">
        <v>398</v>
      </c>
      <c r="B75" s="289">
        <f>Margins!B75</f>
        <v>2200</v>
      </c>
      <c r="C75" s="289">
        <f>Volume!J75</f>
        <v>96.85</v>
      </c>
      <c r="D75" s="182">
        <f>Volume!M75</f>
        <v>-0.10314595152141157</v>
      </c>
      <c r="E75" s="175">
        <f>Volume!C75*100</f>
        <v>-45</v>
      </c>
      <c r="F75" s="349">
        <f>'Open Int.'!D75*100</f>
        <v>21</v>
      </c>
      <c r="G75" s="176">
        <f>'Open Int.'!R75</f>
        <v>19.304142</v>
      </c>
      <c r="H75" s="176">
        <f>'Open Int.'!Z75</f>
        <v>3.3713789999999992</v>
      </c>
      <c r="I75" s="171">
        <f>'Open Int.'!O75</f>
        <v>0.9701986754966887</v>
      </c>
      <c r="J75" s="185">
        <f>IF(Volume!D75=0,0,Volume!F75/Volume!D75)</f>
        <v>0</v>
      </c>
      <c r="K75" s="187">
        <f>IF('Open Int.'!E75=0,0,'Open Int.'!H75/'Open Int.'!E75)</f>
        <v>0</v>
      </c>
    </row>
    <row r="76" spans="1:11" ht="15">
      <c r="A76" s="201" t="s">
        <v>167</v>
      </c>
      <c r="B76" s="289">
        <f>Margins!B76</f>
        <v>3850</v>
      </c>
      <c r="C76" s="289">
        <f>Volume!J76</f>
        <v>41.55</v>
      </c>
      <c r="D76" s="182">
        <f>Volume!M76</f>
        <v>-0.9535160905840421</v>
      </c>
      <c r="E76" s="175">
        <f>Volume!C76*100</f>
        <v>-36</v>
      </c>
      <c r="F76" s="349">
        <f>'Open Int.'!D76*100</f>
        <v>1</v>
      </c>
      <c r="G76" s="176">
        <f>'Open Int.'!R76</f>
        <v>64.13097075</v>
      </c>
      <c r="H76" s="176">
        <f>'Open Int.'!Z76</f>
        <v>-0.10056199999999649</v>
      </c>
      <c r="I76" s="171">
        <f>'Open Int.'!O76</f>
        <v>0.9458717884759291</v>
      </c>
      <c r="J76" s="185">
        <f>IF(Volume!D76=0,0,Volume!F76/Volume!D76)</f>
        <v>0</v>
      </c>
      <c r="K76" s="187">
        <f>IF('Open Int.'!E76=0,0,'Open Int.'!H76/'Open Int.'!E76)</f>
        <v>0.03164556962025317</v>
      </c>
    </row>
    <row r="77" spans="1:11" ht="15">
      <c r="A77" s="201" t="s">
        <v>201</v>
      </c>
      <c r="B77" s="289">
        <f>Margins!B77</f>
        <v>100</v>
      </c>
      <c r="C77" s="289">
        <f>Volume!J77</f>
        <v>2039.9</v>
      </c>
      <c r="D77" s="182">
        <f>Volume!M77</f>
        <v>-1.753118528151042</v>
      </c>
      <c r="E77" s="175">
        <f>Volume!C77*100</f>
        <v>8</v>
      </c>
      <c r="F77" s="349">
        <f>'Open Int.'!D77*100</f>
        <v>2</v>
      </c>
      <c r="G77" s="176">
        <f>'Open Int.'!R77</f>
        <v>1223.389227</v>
      </c>
      <c r="H77" s="176">
        <f>'Open Int.'!Z77</f>
        <v>-13.44192000000021</v>
      </c>
      <c r="I77" s="171">
        <f>'Open Int.'!O77</f>
        <v>0.8815133476731196</v>
      </c>
      <c r="J77" s="185">
        <f>IF(Volume!D77=0,0,Volume!F77/Volume!D77)</f>
        <v>0.6722103004291845</v>
      </c>
      <c r="K77" s="187">
        <f>IF('Open Int.'!E77=0,0,'Open Int.'!H77/'Open Int.'!E77)</f>
        <v>0.5378151260504201</v>
      </c>
    </row>
    <row r="78" spans="1:11" ht="15">
      <c r="A78" s="201" t="s">
        <v>143</v>
      </c>
      <c r="B78" s="289">
        <f>Margins!B78</f>
        <v>2950</v>
      </c>
      <c r="C78" s="289">
        <f>Volume!J78</f>
        <v>103.9</v>
      </c>
      <c r="D78" s="182">
        <f>Volume!M78</f>
        <v>-1.3295346628679883</v>
      </c>
      <c r="E78" s="175">
        <f>Volume!C78*100</f>
        <v>3</v>
      </c>
      <c r="F78" s="349">
        <f>'Open Int.'!D78*100</f>
        <v>12</v>
      </c>
      <c r="G78" s="176">
        <f>'Open Int.'!R78</f>
        <v>17.1949305</v>
      </c>
      <c r="H78" s="176">
        <f>'Open Int.'!Z78</f>
        <v>1.663180500000001</v>
      </c>
      <c r="I78" s="171">
        <f>'Open Int.'!O78</f>
        <v>0.893048128342246</v>
      </c>
      <c r="J78" s="185">
        <f>IF(Volume!D78=0,0,Volume!F78/Volume!D78)</f>
        <v>0</v>
      </c>
      <c r="K78" s="187">
        <f>IF('Open Int.'!E78=0,0,'Open Int.'!H78/'Open Int.'!E78)</f>
        <v>0</v>
      </c>
    </row>
    <row r="79" spans="1:11" ht="15">
      <c r="A79" s="201" t="s">
        <v>90</v>
      </c>
      <c r="B79" s="289">
        <f>Margins!B79</f>
        <v>600</v>
      </c>
      <c r="C79" s="289">
        <f>Volume!J79</f>
        <v>406.15</v>
      </c>
      <c r="D79" s="182">
        <f>Volume!M79</f>
        <v>-1.7775090689238264</v>
      </c>
      <c r="E79" s="175">
        <f>Volume!C79*100</f>
        <v>-42</v>
      </c>
      <c r="F79" s="349">
        <f>'Open Int.'!D79*100</f>
        <v>2</v>
      </c>
      <c r="G79" s="176">
        <f>'Open Int.'!R79</f>
        <v>46.3011</v>
      </c>
      <c r="H79" s="176">
        <f>'Open Int.'!Z79</f>
        <v>0.05525999999999698</v>
      </c>
      <c r="I79" s="171">
        <f>'Open Int.'!O79</f>
        <v>0.9257894736842105</v>
      </c>
      <c r="J79" s="185">
        <f>IF(Volume!D79=0,0,Volume!F79/Volume!D79)</f>
        <v>0</v>
      </c>
      <c r="K79" s="187">
        <f>IF('Open Int.'!E79=0,0,'Open Int.'!H79/'Open Int.'!E79)</f>
        <v>0</v>
      </c>
    </row>
    <row r="80" spans="1:11" ht="15">
      <c r="A80" s="201" t="s">
        <v>35</v>
      </c>
      <c r="B80" s="289">
        <f>Margins!B80</f>
        <v>1100</v>
      </c>
      <c r="C80" s="289">
        <f>Volume!J80</f>
        <v>296.5</v>
      </c>
      <c r="D80" s="182">
        <f>Volume!M80</f>
        <v>0.7133152173913121</v>
      </c>
      <c r="E80" s="175">
        <f>Volume!C80*100</f>
        <v>6</v>
      </c>
      <c r="F80" s="349">
        <f>'Open Int.'!D80*100</f>
        <v>-7.000000000000001</v>
      </c>
      <c r="G80" s="176">
        <f>'Open Int.'!R80</f>
        <v>91.45246</v>
      </c>
      <c r="H80" s="176">
        <f>'Open Int.'!Z80</f>
        <v>-6.120531999999983</v>
      </c>
      <c r="I80" s="171">
        <f>'Open Int.'!O80</f>
        <v>0.9300998573466477</v>
      </c>
      <c r="J80" s="185">
        <f>IF(Volume!D80=0,0,Volume!F80/Volume!D80)</f>
        <v>0</v>
      </c>
      <c r="K80" s="187">
        <f>IF('Open Int.'!E80=0,0,'Open Int.'!H80/'Open Int.'!E80)</f>
        <v>0.01098901098901099</v>
      </c>
    </row>
    <row r="81" spans="1:11" ht="15">
      <c r="A81" s="201" t="s">
        <v>6</v>
      </c>
      <c r="B81" s="289">
        <f>Margins!B81</f>
        <v>1125</v>
      </c>
      <c r="C81" s="289">
        <f>Volume!J81</f>
        <v>159.1</v>
      </c>
      <c r="D81" s="182">
        <f>Volume!M81</f>
        <v>1.4021669853409742</v>
      </c>
      <c r="E81" s="175">
        <f>Volume!C81*100</f>
        <v>60</v>
      </c>
      <c r="F81" s="349">
        <f>'Open Int.'!D81*100</f>
        <v>-5</v>
      </c>
      <c r="G81" s="176">
        <f>'Open Int.'!R81</f>
        <v>280.0438425</v>
      </c>
      <c r="H81" s="176">
        <f>'Open Int.'!Z81</f>
        <v>-9.330750000000023</v>
      </c>
      <c r="I81" s="171">
        <f>'Open Int.'!O81</f>
        <v>0.975840470407772</v>
      </c>
      <c r="J81" s="185">
        <f>IF(Volume!D81=0,0,Volume!F81/Volume!D81)</f>
        <v>0.15548780487804878</v>
      </c>
      <c r="K81" s="187">
        <f>IF('Open Int.'!E81=0,0,'Open Int.'!H81/'Open Int.'!E81)</f>
        <v>0.238182934315531</v>
      </c>
    </row>
    <row r="82" spans="1:11" ht="15">
      <c r="A82" s="201" t="s">
        <v>177</v>
      </c>
      <c r="B82" s="289">
        <f>Margins!B82</f>
        <v>500</v>
      </c>
      <c r="C82" s="289">
        <f>Volume!J82</f>
        <v>285.15</v>
      </c>
      <c r="D82" s="182">
        <f>Volume!M82</f>
        <v>-1.0926118626430918</v>
      </c>
      <c r="E82" s="175">
        <f>Volume!C82*100</f>
        <v>-28.000000000000004</v>
      </c>
      <c r="F82" s="349">
        <f>'Open Int.'!D82*100</f>
        <v>0</v>
      </c>
      <c r="G82" s="176">
        <f>'Open Int.'!R82</f>
        <v>158.9853825</v>
      </c>
      <c r="H82" s="176">
        <f>'Open Int.'!Z82</f>
        <v>-2.0013375000000053</v>
      </c>
      <c r="I82" s="171">
        <f>'Open Int.'!O82</f>
        <v>0.9508564254326967</v>
      </c>
      <c r="J82" s="185">
        <f>IF(Volume!D82=0,0,Volume!F82/Volume!D82)</f>
        <v>0.05263157894736842</v>
      </c>
      <c r="K82" s="187">
        <f>IF('Open Int.'!E82=0,0,'Open Int.'!H82/'Open Int.'!E82)</f>
        <v>0.07251264755480608</v>
      </c>
    </row>
    <row r="83" spans="1:11" ht="15">
      <c r="A83" s="201" t="s">
        <v>168</v>
      </c>
      <c r="B83" s="289">
        <f>Margins!B83</f>
        <v>300</v>
      </c>
      <c r="C83" s="289">
        <f>Volume!J83</f>
        <v>665.85</v>
      </c>
      <c r="D83" s="182">
        <f>Volume!M83</f>
        <v>0.3541823662396417</v>
      </c>
      <c r="E83" s="175">
        <f>Volume!C83*100</f>
        <v>-53</v>
      </c>
      <c r="F83" s="349">
        <f>'Open Int.'!D83*100</f>
        <v>-3</v>
      </c>
      <c r="G83" s="176">
        <f>'Open Int.'!R83</f>
        <v>10.267407</v>
      </c>
      <c r="H83" s="176">
        <f>'Open Int.'!Z83</f>
        <v>-0.302147999999999</v>
      </c>
      <c r="I83" s="171">
        <f>'Open Int.'!O83</f>
        <v>1</v>
      </c>
      <c r="J83" s="185">
        <f>IF(Volume!D83=0,0,Volume!F83/Volume!D83)</f>
        <v>0</v>
      </c>
      <c r="K83" s="187">
        <f>IF('Open Int.'!E83=0,0,'Open Int.'!H83/'Open Int.'!E83)</f>
        <v>0</v>
      </c>
    </row>
    <row r="84" spans="1:11" ht="15">
      <c r="A84" s="201" t="s">
        <v>132</v>
      </c>
      <c r="B84" s="289">
        <f>Margins!B84</f>
        <v>400</v>
      </c>
      <c r="C84" s="289">
        <f>Volume!J84</f>
        <v>641.15</v>
      </c>
      <c r="D84" s="182">
        <f>Volume!M84</f>
        <v>0.5016067089897219</v>
      </c>
      <c r="E84" s="175">
        <f>Volume!C84*100</f>
        <v>-8</v>
      </c>
      <c r="F84" s="349">
        <f>'Open Int.'!D84*100</f>
        <v>-3</v>
      </c>
      <c r="G84" s="176">
        <f>'Open Int.'!R84</f>
        <v>143.515016</v>
      </c>
      <c r="H84" s="176">
        <f>'Open Int.'!Z84</f>
        <v>-2.881750000000011</v>
      </c>
      <c r="I84" s="171">
        <f>'Open Int.'!O84</f>
        <v>0.9304860614724804</v>
      </c>
      <c r="J84" s="185">
        <f>IF(Volume!D84=0,0,Volume!F84/Volume!D84)</f>
        <v>0</v>
      </c>
      <c r="K84" s="187">
        <f>IF('Open Int.'!E84=0,0,'Open Int.'!H84/'Open Int.'!E84)</f>
        <v>0.05194805194805195</v>
      </c>
    </row>
    <row r="85" spans="1:11" ht="15">
      <c r="A85" s="201" t="s">
        <v>144</v>
      </c>
      <c r="B85" s="289">
        <f>Margins!B85</f>
        <v>125</v>
      </c>
      <c r="C85" s="289">
        <f>Volume!J85</f>
        <v>2534.45</v>
      </c>
      <c r="D85" s="182">
        <f>Volume!M85</f>
        <v>-0.4477875758587541</v>
      </c>
      <c r="E85" s="175">
        <f>Volume!C85*100</f>
        <v>94</v>
      </c>
      <c r="F85" s="349">
        <f>'Open Int.'!D85*100</f>
        <v>-1</v>
      </c>
      <c r="G85" s="176">
        <f>'Open Int.'!R85</f>
        <v>58.73587875</v>
      </c>
      <c r="H85" s="176">
        <f>'Open Int.'!Z85</f>
        <v>-1.0279500000000041</v>
      </c>
      <c r="I85" s="171">
        <f>'Open Int.'!O85</f>
        <v>0.8063646170442287</v>
      </c>
      <c r="J85" s="185">
        <f>IF(Volume!D85=0,0,Volume!F85/Volume!D85)</f>
        <v>0</v>
      </c>
      <c r="K85" s="187">
        <f>IF('Open Int.'!E85=0,0,'Open Int.'!H85/'Open Int.'!E85)</f>
        <v>0</v>
      </c>
    </row>
    <row r="86" spans="1:11" ht="15">
      <c r="A86" s="201" t="s">
        <v>291</v>
      </c>
      <c r="B86" s="289">
        <f>Margins!B86</f>
        <v>300</v>
      </c>
      <c r="C86" s="289">
        <f>Volume!J86</f>
        <v>573.65</v>
      </c>
      <c r="D86" s="182">
        <f>Volume!M86</f>
        <v>0.3235396991955269</v>
      </c>
      <c r="E86" s="175">
        <f>Volume!C86*100</f>
        <v>3</v>
      </c>
      <c r="F86" s="349">
        <f>'Open Int.'!D86*100</f>
        <v>-2</v>
      </c>
      <c r="G86" s="176">
        <f>'Open Int.'!R86</f>
        <v>74.241783</v>
      </c>
      <c r="H86" s="176">
        <f>'Open Int.'!Z86</f>
        <v>-1.252970999999988</v>
      </c>
      <c r="I86" s="171">
        <f>'Open Int.'!O86</f>
        <v>0.9687065368567455</v>
      </c>
      <c r="J86" s="185">
        <f>IF(Volume!D86=0,0,Volume!F86/Volume!D86)</f>
        <v>0</v>
      </c>
      <c r="K86" s="187">
        <f>IF('Open Int.'!E86=0,0,'Open Int.'!H86/'Open Int.'!E86)</f>
        <v>0</v>
      </c>
    </row>
    <row r="87" spans="1:11" ht="15">
      <c r="A87" s="201" t="s">
        <v>133</v>
      </c>
      <c r="B87" s="289">
        <f>Margins!B87</f>
        <v>6250</v>
      </c>
      <c r="C87" s="289">
        <f>Volume!J87</f>
        <v>30.95</v>
      </c>
      <c r="D87" s="182">
        <f>Volume!M87</f>
        <v>1.1437908496731957</v>
      </c>
      <c r="E87" s="175">
        <f>Volume!C87*100</f>
        <v>46</v>
      </c>
      <c r="F87" s="349">
        <f>'Open Int.'!D87*100</f>
        <v>0</v>
      </c>
      <c r="G87" s="176">
        <f>'Open Int.'!R87</f>
        <v>86.75671875</v>
      </c>
      <c r="H87" s="176">
        <f>'Open Int.'!Z87</f>
        <v>1.5165937499999984</v>
      </c>
      <c r="I87" s="171">
        <f>'Open Int.'!O87</f>
        <v>0.8626532887402453</v>
      </c>
      <c r="J87" s="185">
        <f>IF(Volume!D87=0,0,Volume!F87/Volume!D87)</f>
        <v>0.16326530612244897</v>
      </c>
      <c r="K87" s="187">
        <f>IF('Open Int.'!E87=0,0,'Open Int.'!H87/'Open Int.'!E87)</f>
        <v>0.10457516339869281</v>
      </c>
    </row>
    <row r="88" spans="1:11" ht="15">
      <c r="A88" s="201" t="s">
        <v>169</v>
      </c>
      <c r="B88" s="289">
        <f>Margins!B88</f>
        <v>2000</v>
      </c>
      <c r="C88" s="289">
        <f>Volume!J88</f>
        <v>131.55</v>
      </c>
      <c r="D88" s="182">
        <f>Volume!M88</f>
        <v>1.3092029264536134</v>
      </c>
      <c r="E88" s="175">
        <f>Volume!C88*100</f>
        <v>134</v>
      </c>
      <c r="F88" s="349">
        <f>'Open Int.'!D88*100</f>
        <v>-2</v>
      </c>
      <c r="G88" s="176">
        <f>'Open Int.'!R88</f>
        <v>100.60944</v>
      </c>
      <c r="H88" s="176">
        <f>'Open Int.'!Z88</f>
        <v>-0.9851999999999919</v>
      </c>
      <c r="I88" s="171">
        <f>'Open Int.'!O88</f>
        <v>0.6979602510460251</v>
      </c>
      <c r="J88" s="185">
        <f>IF(Volume!D88=0,0,Volume!F88/Volume!D88)</f>
        <v>0</v>
      </c>
      <c r="K88" s="187">
        <f>IF('Open Int.'!E88=0,0,'Open Int.'!H88/'Open Int.'!E88)</f>
        <v>0</v>
      </c>
    </row>
    <row r="89" spans="1:11" ht="15">
      <c r="A89" s="201" t="s">
        <v>292</v>
      </c>
      <c r="B89" s="289">
        <f>Margins!B89</f>
        <v>550</v>
      </c>
      <c r="C89" s="289">
        <f>Volume!J89</f>
        <v>590</v>
      </c>
      <c r="D89" s="182">
        <f>Volume!M89</f>
        <v>2.903985349263099</v>
      </c>
      <c r="E89" s="175">
        <f>Volume!C89*100</f>
        <v>64</v>
      </c>
      <c r="F89" s="349">
        <f>'Open Int.'!D89*100</f>
        <v>-6</v>
      </c>
      <c r="G89" s="176">
        <f>'Open Int.'!R89</f>
        <v>183.11535</v>
      </c>
      <c r="H89" s="176">
        <f>'Open Int.'!Z89</f>
        <v>-6.02708149999998</v>
      </c>
      <c r="I89" s="171">
        <f>'Open Int.'!O89</f>
        <v>0.7407407407407407</v>
      </c>
      <c r="J89" s="185">
        <f>IF(Volume!D89=0,0,Volume!F89/Volume!D89)</f>
        <v>0</v>
      </c>
      <c r="K89" s="187">
        <f>IF('Open Int.'!E89=0,0,'Open Int.'!H89/'Open Int.'!E89)</f>
        <v>0.10714285714285714</v>
      </c>
    </row>
    <row r="90" spans="1:11" ht="15">
      <c r="A90" s="201" t="s">
        <v>293</v>
      </c>
      <c r="B90" s="289">
        <f>Margins!B90</f>
        <v>550</v>
      </c>
      <c r="C90" s="289">
        <f>Volume!J90</f>
        <v>498.6</v>
      </c>
      <c r="D90" s="182">
        <f>Volume!M90</f>
        <v>0.35221897957129916</v>
      </c>
      <c r="E90" s="175">
        <f>Volume!C90*100</f>
        <v>2</v>
      </c>
      <c r="F90" s="349">
        <f>'Open Int.'!D90*100</f>
        <v>5</v>
      </c>
      <c r="G90" s="176">
        <f>'Open Int.'!R90</f>
        <v>82.406115</v>
      </c>
      <c r="H90" s="176">
        <f>'Open Int.'!Z90</f>
        <v>4.087649499999998</v>
      </c>
      <c r="I90" s="171">
        <f>'Open Int.'!O90</f>
        <v>0.9733777038269551</v>
      </c>
      <c r="J90" s="185">
        <f>IF(Volume!D90=0,0,Volume!F90/Volume!D90)</f>
        <v>0</v>
      </c>
      <c r="K90" s="187">
        <f>IF('Open Int.'!E90=0,0,'Open Int.'!H90/'Open Int.'!E90)</f>
        <v>0</v>
      </c>
    </row>
    <row r="91" spans="1:11" ht="15">
      <c r="A91" s="201" t="s">
        <v>178</v>
      </c>
      <c r="B91" s="289">
        <f>Margins!B91</f>
        <v>1250</v>
      </c>
      <c r="C91" s="289">
        <f>Volume!J91</f>
        <v>164.5</v>
      </c>
      <c r="D91" s="182">
        <f>Volume!M91</f>
        <v>-1.5854023332336258</v>
      </c>
      <c r="E91" s="175">
        <f>Volume!C91*100</f>
        <v>-33</v>
      </c>
      <c r="F91" s="349">
        <f>'Open Int.'!D91*100</f>
        <v>8</v>
      </c>
      <c r="G91" s="176">
        <f>'Open Int.'!R91</f>
        <v>40.096875</v>
      </c>
      <c r="H91" s="176">
        <f>'Open Int.'!Z91</f>
        <v>2.4254437499999995</v>
      </c>
      <c r="I91" s="171">
        <f>'Open Int.'!O91</f>
        <v>0.9579487179487179</v>
      </c>
      <c r="J91" s="185">
        <f>IF(Volume!D91=0,0,Volume!F91/Volume!D91)</f>
        <v>0</v>
      </c>
      <c r="K91" s="187">
        <f>IF('Open Int.'!E91=0,0,'Open Int.'!H91/'Open Int.'!E91)</f>
        <v>0</v>
      </c>
    </row>
    <row r="92" spans="1:11" ht="15">
      <c r="A92" s="201" t="s">
        <v>145</v>
      </c>
      <c r="B92" s="289">
        <f>Margins!B92</f>
        <v>1700</v>
      </c>
      <c r="C92" s="289">
        <f>Volume!J92</f>
        <v>142.6</v>
      </c>
      <c r="D92" s="182">
        <f>Volume!M92</f>
        <v>-1.075268817204309</v>
      </c>
      <c r="E92" s="175">
        <f>Volume!C92*100</f>
        <v>12</v>
      </c>
      <c r="F92" s="349">
        <f>'Open Int.'!D92*100</f>
        <v>0</v>
      </c>
      <c r="G92" s="176">
        <f>'Open Int.'!R92</f>
        <v>30.811582</v>
      </c>
      <c r="H92" s="176">
        <f>'Open Int.'!Z92</f>
        <v>-0.35941399999999746</v>
      </c>
      <c r="I92" s="171">
        <f>'Open Int.'!O92</f>
        <v>0.939417781274587</v>
      </c>
      <c r="J92" s="185">
        <f>IF(Volume!D92=0,0,Volume!F92/Volume!D92)</f>
        <v>0</v>
      </c>
      <c r="K92" s="187">
        <f>IF('Open Int.'!E92=0,0,'Open Int.'!H92/'Open Int.'!E92)</f>
        <v>0.125</v>
      </c>
    </row>
    <row r="93" spans="1:11" ht="15">
      <c r="A93" s="201" t="s">
        <v>272</v>
      </c>
      <c r="B93" s="289">
        <f>Margins!B93</f>
        <v>850</v>
      </c>
      <c r="C93" s="289">
        <f>Volume!J93</f>
        <v>146.1</v>
      </c>
      <c r="D93" s="182">
        <f>Volume!M93</f>
        <v>-3.148823334438184</v>
      </c>
      <c r="E93" s="175">
        <f>Volume!C93*100</f>
        <v>53</v>
      </c>
      <c r="F93" s="349">
        <f>'Open Int.'!D93*100</f>
        <v>10</v>
      </c>
      <c r="G93" s="176">
        <f>'Open Int.'!R93</f>
        <v>63.259839</v>
      </c>
      <c r="H93" s="176">
        <f>'Open Int.'!Z93</f>
        <v>3.8799992499999973</v>
      </c>
      <c r="I93" s="171">
        <f>'Open Int.'!O93</f>
        <v>0.9018453082057323</v>
      </c>
      <c r="J93" s="185">
        <f>IF(Volume!D93=0,0,Volume!F93/Volume!D93)</f>
        <v>0.07142857142857142</v>
      </c>
      <c r="K93" s="187">
        <f>IF('Open Int.'!E93=0,0,'Open Int.'!H93/'Open Int.'!E93)</f>
        <v>0.11267605633802817</v>
      </c>
    </row>
    <row r="94" spans="1:11" ht="15">
      <c r="A94" s="201" t="s">
        <v>210</v>
      </c>
      <c r="B94" s="289">
        <f>Margins!B94</f>
        <v>200</v>
      </c>
      <c r="C94" s="289">
        <f>Volume!J94</f>
        <v>1661.45</v>
      </c>
      <c r="D94" s="182">
        <f>Volume!M94</f>
        <v>0.0391377649325681</v>
      </c>
      <c r="E94" s="175">
        <f>Volume!C94*100</f>
        <v>35</v>
      </c>
      <c r="F94" s="349">
        <f>'Open Int.'!D94*100</f>
        <v>6</v>
      </c>
      <c r="G94" s="176">
        <f>'Open Int.'!R94</f>
        <v>258.023185</v>
      </c>
      <c r="H94" s="176">
        <f>'Open Int.'!Z94</f>
        <v>14.848849000000001</v>
      </c>
      <c r="I94" s="171">
        <f>'Open Int.'!O94</f>
        <v>0.9589182227945912</v>
      </c>
      <c r="J94" s="185">
        <f>IF(Volume!D94=0,0,Volume!F94/Volume!D94)</f>
        <v>0</v>
      </c>
      <c r="K94" s="187">
        <f>IF('Open Int.'!E94=0,0,'Open Int.'!H94/'Open Int.'!E94)</f>
        <v>0.10743801652892562</v>
      </c>
    </row>
    <row r="95" spans="1:11" ht="15">
      <c r="A95" s="201" t="s">
        <v>294</v>
      </c>
      <c r="B95" s="289">
        <f>Margins!B95</f>
        <v>350</v>
      </c>
      <c r="C95" s="289">
        <f>Volume!J95</f>
        <v>666.25</v>
      </c>
      <c r="D95" s="182">
        <f>Volume!M95</f>
        <v>0.8323874385168369</v>
      </c>
      <c r="E95" s="175">
        <f>Volume!C95*100</f>
        <v>-36</v>
      </c>
      <c r="F95" s="349">
        <f>'Open Int.'!D95*100</f>
        <v>2</v>
      </c>
      <c r="G95" s="176">
        <f>'Open Int.'!R95</f>
        <v>100.66704375</v>
      </c>
      <c r="H95" s="176">
        <f>'Open Int.'!Z95</f>
        <v>2.6348700000000065</v>
      </c>
      <c r="I95" s="171">
        <f>'Open Int.'!O95</f>
        <v>0.9149872596710679</v>
      </c>
      <c r="J95" s="185">
        <f>IF(Volume!D95=0,0,Volume!F95/Volume!D95)</f>
        <v>0</v>
      </c>
      <c r="K95" s="187">
        <f>IF('Open Int.'!E95=0,0,'Open Int.'!H95/'Open Int.'!E95)</f>
        <v>0</v>
      </c>
    </row>
    <row r="96" spans="1:11" ht="15">
      <c r="A96" s="201" t="s">
        <v>7</v>
      </c>
      <c r="B96" s="289">
        <f>Margins!B96</f>
        <v>625</v>
      </c>
      <c r="C96" s="289">
        <f>Volume!J96</f>
        <v>733.9</v>
      </c>
      <c r="D96" s="182">
        <f>Volume!M96</f>
        <v>-1.6087947446038344</v>
      </c>
      <c r="E96" s="175">
        <f>Volume!C96*100</f>
        <v>24</v>
      </c>
      <c r="F96" s="349">
        <f>'Open Int.'!D96*100</f>
        <v>5</v>
      </c>
      <c r="G96" s="176">
        <f>'Open Int.'!R96</f>
        <v>169.02634375</v>
      </c>
      <c r="H96" s="176">
        <f>'Open Int.'!Z96</f>
        <v>4.881724999999989</v>
      </c>
      <c r="I96" s="171">
        <f>'Open Int.'!O96</f>
        <v>0.9305291723202171</v>
      </c>
      <c r="J96" s="185">
        <f>IF(Volume!D96=0,0,Volume!F96/Volume!D96)</f>
        <v>0</v>
      </c>
      <c r="K96" s="187">
        <f>IF('Open Int.'!E96=0,0,'Open Int.'!H96/'Open Int.'!E96)</f>
        <v>0.15436241610738255</v>
      </c>
    </row>
    <row r="97" spans="1:11" ht="15">
      <c r="A97" s="201" t="s">
        <v>170</v>
      </c>
      <c r="B97" s="289">
        <f>Margins!B97</f>
        <v>600</v>
      </c>
      <c r="C97" s="289">
        <f>Volume!J97</f>
        <v>523.95</v>
      </c>
      <c r="D97" s="182">
        <f>Volume!M97</f>
        <v>-0.9265387160820605</v>
      </c>
      <c r="E97" s="175">
        <f>Volume!C97*100</f>
        <v>294</v>
      </c>
      <c r="F97" s="349">
        <f>'Open Int.'!D97*100</f>
        <v>0</v>
      </c>
      <c r="G97" s="176">
        <f>'Open Int.'!R97</f>
        <v>98.14631400000002</v>
      </c>
      <c r="H97" s="176">
        <f>'Open Int.'!Z97</f>
        <v>-0.7592129999999884</v>
      </c>
      <c r="I97" s="171">
        <f>'Open Int.'!O97</f>
        <v>0.8513773222293401</v>
      </c>
      <c r="J97" s="185">
        <f>IF(Volume!D97=0,0,Volume!F97/Volume!D97)</f>
        <v>0</v>
      </c>
      <c r="K97" s="187">
        <f>IF('Open Int.'!E97=0,0,'Open Int.'!H97/'Open Int.'!E97)</f>
        <v>0</v>
      </c>
    </row>
    <row r="98" spans="1:11" ht="15">
      <c r="A98" s="201" t="s">
        <v>223</v>
      </c>
      <c r="B98" s="289">
        <f>Margins!B98</f>
        <v>400</v>
      </c>
      <c r="C98" s="289">
        <f>Volume!J98</f>
        <v>771.9</v>
      </c>
      <c r="D98" s="182">
        <f>Volume!M98</f>
        <v>1.0009813542688881</v>
      </c>
      <c r="E98" s="175">
        <f>Volume!C98*100</f>
        <v>9</v>
      </c>
      <c r="F98" s="349">
        <f>'Open Int.'!D98*100</f>
        <v>-3</v>
      </c>
      <c r="G98" s="176">
        <f>'Open Int.'!R98</f>
        <v>185.842644</v>
      </c>
      <c r="H98" s="176">
        <f>'Open Int.'!Z98</f>
        <v>-3.263375999999994</v>
      </c>
      <c r="I98" s="171">
        <f>'Open Int.'!O98</f>
        <v>0.9529822229606247</v>
      </c>
      <c r="J98" s="185">
        <f>IF(Volume!D98=0,0,Volume!F98/Volume!D98)</f>
        <v>0.15</v>
      </c>
      <c r="K98" s="187">
        <f>IF('Open Int.'!E98=0,0,'Open Int.'!H98/'Open Int.'!E98)</f>
        <v>0.22181818181818183</v>
      </c>
    </row>
    <row r="99" spans="1:11" ht="15">
      <c r="A99" s="201" t="s">
        <v>207</v>
      </c>
      <c r="B99" s="289">
        <f>Margins!B99</f>
        <v>1250</v>
      </c>
      <c r="C99" s="289">
        <f>Volume!J99</f>
        <v>186.95</v>
      </c>
      <c r="D99" s="182">
        <f>Volume!M99</f>
        <v>1.9356597600872316</v>
      </c>
      <c r="E99" s="175">
        <f>Volume!C99*100</f>
        <v>60</v>
      </c>
      <c r="F99" s="349">
        <f>'Open Int.'!D99*100</f>
        <v>-3</v>
      </c>
      <c r="G99" s="176">
        <f>'Open Int.'!R99</f>
        <v>74.78</v>
      </c>
      <c r="H99" s="176">
        <f>'Open Int.'!Z99</f>
        <v>-0.620324999999994</v>
      </c>
      <c r="I99" s="171">
        <f>'Open Int.'!O99</f>
        <v>0.9625</v>
      </c>
      <c r="J99" s="185">
        <f>IF(Volume!D99=0,0,Volume!F99/Volume!D99)</f>
        <v>0.18181818181818182</v>
      </c>
      <c r="K99" s="187">
        <f>IF('Open Int.'!E99=0,0,'Open Int.'!H99/'Open Int.'!E99)</f>
        <v>0.08333333333333333</v>
      </c>
    </row>
    <row r="100" spans="1:11" ht="15">
      <c r="A100" s="201" t="s">
        <v>295</v>
      </c>
      <c r="B100" s="289">
        <f>Margins!B100</f>
        <v>250</v>
      </c>
      <c r="C100" s="289">
        <f>Volume!J100</f>
        <v>856.1</v>
      </c>
      <c r="D100" s="182">
        <f>Volume!M100</f>
        <v>0.44585239938989424</v>
      </c>
      <c r="E100" s="175">
        <f>Volume!C100*100</f>
        <v>-20</v>
      </c>
      <c r="F100" s="349">
        <f>'Open Int.'!D100*100</f>
        <v>0</v>
      </c>
      <c r="G100" s="176">
        <f>'Open Int.'!R100</f>
        <v>26.1324525</v>
      </c>
      <c r="H100" s="176">
        <f>'Open Int.'!Z100</f>
        <v>-0.011849999999999028</v>
      </c>
      <c r="I100" s="171">
        <f>'Open Int.'!O100</f>
        <v>0.9811629811629812</v>
      </c>
      <c r="J100" s="185">
        <f>IF(Volume!D100=0,0,Volume!F100/Volume!D100)</f>
        <v>0</v>
      </c>
      <c r="K100" s="187">
        <f>IF('Open Int.'!E100=0,0,'Open Int.'!H100/'Open Int.'!E100)</f>
        <v>0</v>
      </c>
    </row>
    <row r="101" spans="1:11" ht="15">
      <c r="A101" s="201" t="s">
        <v>277</v>
      </c>
      <c r="B101" s="289">
        <f>Margins!B101</f>
        <v>800</v>
      </c>
      <c r="C101" s="289">
        <f>Volume!J101</f>
        <v>304.6</v>
      </c>
      <c r="D101" s="182">
        <f>Volume!M101</f>
        <v>2.266241396676179</v>
      </c>
      <c r="E101" s="175">
        <f>Volume!C101*100</f>
        <v>34</v>
      </c>
      <c r="F101" s="349">
        <f>'Open Int.'!D101*100</f>
        <v>2</v>
      </c>
      <c r="G101" s="176">
        <f>'Open Int.'!R101</f>
        <v>140.627728</v>
      </c>
      <c r="H101" s="176">
        <f>'Open Int.'!Z101</f>
        <v>5.21320399999999</v>
      </c>
      <c r="I101" s="171">
        <f>'Open Int.'!O101</f>
        <v>0.9445503378963784</v>
      </c>
      <c r="J101" s="185">
        <f>IF(Volume!D101=0,0,Volume!F101/Volume!D101)</f>
        <v>0</v>
      </c>
      <c r="K101" s="187">
        <f>IF('Open Int.'!E101=0,0,'Open Int.'!H101/'Open Int.'!E101)</f>
        <v>0.09375</v>
      </c>
    </row>
    <row r="102" spans="1:11" ht="15">
      <c r="A102" s="201" t="s">
        <v>146</v>
      </c>
      <c r="B102" s="289">
        <f>Margins!B102</f>
        <v>8900</v>
      </c>
      <c r="C102" s="289">
        <f>Volume!J102</f>
        <v>36.5</v>
      </c>
      <c r="D102" s="182">
        <f>Volume!M102</f>
        <v>-0.9497964721845357</v>
      </c>
      <c r="E102" s="175">
        <f>Volume!C102*100</f>
        <v>-52</v>
      </c>
      <c r="F102" s="349">
        <f>'Open Int.'!D102*100</f>
        <v>0</v>
      </c>
      <c r="G102" s="176">
        <f>'Open Int.'!R102</f>
        <v>31.90027</v>
      </c>
      <c r="H102" s="176">
        <f>'Open Int.'!Z102</f>
        <v>-0.2730965000000012</v>
      </c>
      <c r="I102" s="171">
        <f>'Open Int.'!O102</f>
        <v>0.9022403258655805</v>
      </c>
      <c r="J102" s="185">
        <f>IF(Volume!D102=0,0,Volume!F102/Volume!D102)</f>
        <v>0</v>
      </c>
      <c r="K102" s="187">
        <f>IF('Open Int.'!E102=0,0,'Open Int.'!H102/'Open Int.'!E102)</f>
        <v>0.09615384615384616</v>
      </c>
    </row>
    <row r="103" spans="1:11" ht="15">
      <c r="A103" s="201" t="s">
        <v>8</v>
      </c>
      <c r="B103" s="289">
        <f>Margins!B103</f>
        <v>1600</v>
      </c>
      <c r="C103" s="289">
        <f>Volume!J103</f>
        <v>162.5</v>
      </c>
      <c r="D103" s="182">
        <f>Volume!M103</f>
        <v>0.3705991352686809</v>
      </c>
      <c r="E103" s="175">
        <f>Volume!C103*100</f>
        <v>-20</v>
      </c>
      <c r="F103" s="349">
        <f>'Open Int.'!D103*100</f>
        <v>2</v>
      </c>
      <c r="G103" s="176">
        <f>'Open Int.'!R103</f>
        <v>364.026</v>
      </c>
      <c r="H103" s="176">
        <f>'Open Int.'!Z103</f>
        <v>9.115296</v>
      </c>
      <c r="I103" s="171">
        <f>'Open Int.'!O103</f>
        <v>0.9347189486465253</v>
      </c>
      <c r="J103" s="185">
        <f>IF(Volume!D103=0,0,Volume!F103/Volume!D103)</f>
        <v>0.22745098039215686</v>
      </c>
      <c r="K103" s="187">
        <f>IF('Open Int.'!E103=0,0,'Open Int.'!H103/'Open Int.'!E103)</f>
        <v>0.29229480737018426</v>
      </c>
    </row>
    <row r="104" spans="1:11" ht="15">
      <c r="A104" s="201" t="s">
        <v>296</v>
      </c>
      <c r="B104" s="289">
        <f>Margins!B104</f>
        <v>1000</v>
      </c>
      <c r="C104" s="289">
        <f>Volume!J104</f>
        <v>164.45</v>
      </c>
      <c r="D104" s="182">
        <f>Volume!M104</f>
        <v>-2.461447212336896</v>
      </c>
      <c r="E104" s="175">
        <f>Volume!C104*100</f>
        <v>-19</v>
      </c>
      <c r="F104" s="349">
        <f>'Open Int.'!D104*100</f>
        <v>2</v>
      </c>
      <c r="G104" s="176">
        <f>'Open Int.'!R104</f>
        <v>32.52821</v>
      </c>
      <c r="H104" s="176">
        <f>'Open Int.'!Z104</f>
        <v>-0.2139099999999985</v>
      </c>
      <c r="I104" s="171">
        <f>'Open Int.'!O104</f>
        <v>0.9716885743174924</v>
      </c>
      <c r="J104" s="185">
        <f>IF(Volume!D104=0,0,Volume!F104/Volume!D104)</f>
        <v>0</v>
      </c>
      <c r="K104" s="187">
        <f>IF('Open Int.'!E104=0,0,'Open Int.'!H104/'Open Int.'!E104)</f>
        <v>0.08333333333333333</v>
      </c>
    </row>
    <row r="105" spans="1:11" ht="15">
      <c r="A105" s="201" t="s">
        <v>179</v>
      </c>
      <c r="B105" s="289">
        <f>Margins!B105</f>
        <v>14000</v>
      </c>
      <c r="C105" s="289">
        <f>Volume!J105</f>
        <v>14.9</v>
      </c>
      <c r="D105" s="182">
        <f>Volume!M105</f>
        <v>-0.6666666666666643</v>
      </c>
      <c r="E105" s="175">
        <f>Volume!C105*100</f>
        <v>110.00000000000001</v>
      </c>
      <c r="F105" s="349">
        <f>'Open Int.'!D105*100</f>
        <v>1</v>
      </c>
      <c r="G105" s="176">
        <f>'Open Int.'!R105</f>
        <v>49.45906</v>
      </c>
      <c r="H105" s="176">
        <f>'Open Int.'!Z105</f>
        <v>0.15106000000000108</v>
      </c>
      <c r="I105" s="171">
        <f>'Open Int.'!O105</f>
        <v>0.8954027836355968</v>
      </c>
      <c r="J105" s="185">
        <f>IF(Volume!D105=0,0,Volume!F105/Volume!D105)</f>
        <v>0.2727272727272727</v>
      </c>
      <c r="K105" s="187">
        <f>IF('Open Int.'!E105=0,0,'Open Int.'!H105/'Open Int.'!E105)</f>
        <v>0.16377171215880892</v>
      </c>
    </row>
    <row r="106" spans="1:11" ht="15">
      <c r="A106" s="201" t="s">
        <v>202</v>
      </c>
      <c r="B106" s="289">
        <f>Margins!B106</f>
        <v>1150</v>
      </c>
      <c r="C106" s="289">
        <f>Volume!J106</f>
        <v>235.95</v>
      </c>
      <c r="D106" s="182">
        <f>Volume!M106</f>
        <v>-1.3174404015056487</v>
      </c>
      <c r="E106" s="175">
        <f>Volume!C106*100</f>
        <v>36</v>
      </c>
      <c r="F106" s="349">
        <f>'Open Int.'!D106*100</f>
        <v>-1</v>
      </c>
      <c r="G106" s="176">
        <f>'Open Int.'!R106</f>
        <v>83.43781875</v>
      </c>
      <c r="H106" s="176">
        <f>'Open Int.'!Z106</f>
        <v>-1.6088557499999894</v>
      </c>
      <c r="I106" s="171">
        <f>'Open Int.'!O106</f>
        <v>0.9021138211382114</v>
      </c>
      <c r="J106" s="185">
        <f>IF(Volume!D106=0,0,Volume!F106/Volume!D106)</f>
        <v>0</v>
      </c>
      <c r="K106" s="187">
        <f>IF('Open Int.'!E106=0,0,'Open Int.'!H106/'Open Int.'!E106)</f>
        <v>0.18309859154929578</v>
      </c>
    </row>
    <row r="107" spans="1:11" ht="15">
      <c r="A107" s="201" t="s">
        <v>171</v>
      </c>
      <c r="B107" s="289">
        <f>Margins!B107</f>
        <v>1100</v>
      </c>
      <c r="C107" s="289">
        <f>Volume!J107</f>
        <v>330.85</v>
      </c>
      <c r="D107" s="182">
        <f>Volume!M107</f>
        <v>-0.33137520710949414</v>
      </c>
      <c r="E107" s="175">
        <f>Volume!C107*100</f>
        <v>-44</v>
      </c>
      <c r="F107" s="349">
        <f>'Open Int.'!D107*100</f>
        <v>-3</v>
      </c>
      <c r="G107" s="176">
        <f>'Open Int.'!R107</f>
        <v>103.97622950000002</v>
      </c>
      <c r="H107" s="176">
        <f>'Open Int.'!Z107</f>
        <v>-3.303371499999983</v>
      </c>
      <c r="I107" s="171">
        <f>'Open Int.'!O107</f>
        <v>0.9877493874693735</v>
      </c>
      <c r="J107" s="185">
        <f>IF(Volume!D107=0,0,Volume!F107/Volume!D107)</f>
        <v>0</v>
      </c>
      <c r="K107" s="187">
        <f>IF('Open Int.'!E107=0,0,'Open Int.'!H107/'Open Int.'!E107)</f>
        <v>0.42857142857142855</v>
      </c>
    </row>
    <row r="108" spans="1:11" ht="15">
      <c r="A108" s="201" t="s">
        <v>147</v>
      </c>
      <c r="B108" s="289">
        <f>Margins!B108</f>
        <v>5900</v>
      </c>
      <c r="C108" s="289">
        <f>Volume!J108</f>
        <v>56.8</v>
      </c>
      <c r="D108" s="182">
        <f>Volume!M108</f>
        <v>0.4420866489832007</v>
      </c>
      <c r="E108" s="175">
        <f>Volume!C108*100</f>
        <v>64</v>
      </c>
      <c r="F108" s="349">
        <f>'Open Int.'!D108*100</f>
        <v>3</v>
      </c>
      <c r="G108" s="176">
        <f>'Open Int.'!R108</f>
        <v>20.877976</v>
      </c>
      <c r="H108" s="176">
        <f>'Open Int.'!Z108</f>
        <v>0.6924534999999992</v>
      </c>
      <c r="I108" s="171">
        <f>'Open Int.'!O108</f>
        <v>0.9309791332263242</v>
      </c>
      <c r="J108" s="185">
        <f>IF(Volume!D108=0,0,Volume!F108/Volume!D108)</f>
        <v>0</v>
      </c>
      <c r="K108" s="187">
        <f>IF('Open Int.'!E108=0,0,'Open Int.'!H108/'Open Int.'!E108)</f>
        <v>0.03125</v>
      </c>
    </row>
    <row r="109" spans="1:11" ht="15">
      <c r="A109" s="201" t="s">
        <v>148</v>
      </c>
      <c r="B109" s="289">
        <f>Margins!B109</f>
        <v>1045</v>
      </c>
      <c r="C109" s="289">
        <f>Volume!J109</f>
        <v>256.25</v>
      </c>
      <c r="D109" s="182">
        <f>Volume!M109</f>
        <v>-0.5047563579887444</v>
      </c>
      <c r="E109" s="175">
        <f>Volume!C109*100</f>
        <v>-41</v>
      </c>
      <c r="F109" s="349">
        <f>'Open Int.'!D109*100</f>
        <v>-1</v>
      </c>
      <c r="G109" s="176">
        <f>'Open Int.'!R109</f>
        <v>17.72711875</v>
      </c>
      <c r="H109" s="176">
        <f>'Open Int.'!Z109</f>
        <v>-0.33215847499999995</v>
      </c>
      <c r="I109" s="171">
        <f>'Open Int.'!O109</f>
        <v>0.9894259818731118</v>
      </c>
      <c r="J109" s="185">
        <f>IF(Volume!D109=0,0,Volume!F109/Volume!D109)</f>
        <v>0</v>
      </c>
      <c r="K109" s="187">
        <f>IF('Open Int.'!E109=0,0,'Open Int.'!H109/'Open Int.'!E109)</f>
        <v>0</v>
      </c>
    </row>
    <row r="110" spans="1:11" ht="15">
      <c r="A110" s="201" t="s">
        <v>122</v>
      </c>
      <c r="B110" s="289">
        <f>Margins!B110</f>
        <v>1625</v>
      </c>
      <c r="C110" s="289">
        <f>Volume!J110</f>
        <v>159.95</v>
      </c>
      <c r="D110" s="182">
        <f>Volume!M110</f>
        <v>-1.2958963282937503</v>
      </c>
      <c r="E110" s="175">
        <f>Volume!C110*100</f>
        <v>-33</v>
      </c>
      <c r="F110" s="349">
        <f>'Open Int.'!D110*100</f>
        <v>6</v>
      </c>
      <c r="G110" s="176">
        <f>'Open Int.'!R110</f>
        <v>215.05677375</v>
      </c>
      <c r="H110" s="176">
        <f>'Open Int.'!Z110</f>
        <v>6.998753124999979</v>
      </c>
      <c r="I110" s="171">
        <f>'Open Int.'!O110</f>
        <v>0.9583031182015953</v>
      </c>
      <c r="J110" s="185">
        <f>IF(Volume!D110=0,0,Volume!F110/Volume!D110)</f>
        <v>0.15204678362573099</v>
      </c>
      <c r="K110" s="187">
        <f>IF('Open Int.'!E110=0,0,'Open Int.'!H110/'Open Int.'!E110)</f>
        <v>0.510141364474493</v>
      </c>
    </row>
    <row r="111" spans="1:11" ht="15">
      <c r="A111" s="201" t="s">
        <v>36</v>
      </c>
      <c r="B111" s="289">
        <f>Margins!B111</f>
        <v>225</v>
      </c>
      <c r="C111" s="289">
        <f>Volume!J111</f>
        <v>895.55</v>
      </c>
      <c r="D111" s="182">
        <f>Volume!M111</f>
        <v>-1.0660627485638632</v>
      </c>
      <c r="E111" s="175">
        <f>Volume!C111*100</f>
        <v>28.999999999999996</v>
      </c>
      <c r="F111" s="349">
        <f>'Open Int.'!D111*100</f>
        <v>4</v>
      </c>
      <c r="G111" s="176">
        <f>'Open Int.'!R111</f>
        <v>782.01664875</v>
      </c>
      <c r="H111" s="176">
        <f>'Open Int.'!Z111</f>
        <v>23.997642749999955</v>
      </c>
      <c r="I111" s="171">
        <f>'Open Int.'!O111</f>
        <v>0.9392166967276475</v>
      </c>
      <c r="J111" s="185">
        <f>IF(Volume!D111=0,0,Volume!F111/Volume!D111)</f>
        <v>0.13008130081300814</v>
      </c>
      <c r="K111" s="187">
        <f>IF('Open Int.'!E111=0,0,'Open Int.'!H111/'Open Int.'!E111)</f>
        <v>0.08577878103837472</v>
      </c>
    </row>
    <row r="112" spans="1:11" ht="15">
      <c r="A112" s="201" t="s">
        <v>172</v>
      </c>
      <c r="B112" s="289">
        <f>Margins!B112</f>
        <v>1050</v>
      </c>
      <c r="C112" s="289">
        <f>Volume!J112</f>
        <v>265.3</v>
      </c>
      <c r="D112" s="182">
        <f>Volume!M112</f>
        <v>-0.8780123295348277</v>
      </c>
      <c r="E112" s="175">
        <f>Volume!C112*100</f>
        <v>-37</v>
      </c>
      <c r="F112" s="349">
        <f>'Open Int.'!D112*100</f>
        <v>0</v>
      </c>
      <c r="G112" s="176">
        <f>'Open Int.'!R112</f>
        <v>192.0148545</v>
      </c>
      <c r="H112" s="176">
        <f>'Open Int.'!Z112</f>
        <v>-0.7172339999999622</v>
      </c>
      <c r="I112" s="171">
        <f>'Open Int.'!O112</f>
        <v>0.9232554765704337</v>
      </c>
      <c r="J112" s="185">
        <f>IF(Volume!D112=0,0,Volume!F112/Volume!D112)</f>
        <v>0</v>
      </c>
      <c r="K112" s="187">
        <f>IF('Open Int.'!E112=0,0,'Open Int.'!H112/'Open Int.'!E112)</f>
        <v>0.03968253968253968</v>
      </c>
    </row>
    <row r="113" spans="1:11" ht="15">
      <c r="A113" s="201" t="s">
        <v>80</v>
      </c>
      <c r="B113" s="289">
        <f>Margins!B113</f>
        <v>1200</v>
      </c>
      <c r="C113" s="289">
        <f>Volume!J113</f>
        <v>192.95</v>
      </c>
      <c r="D113" s="182">
        <f>Volume!M113</f>
        <v>-1.1779769526248458</v>
      </c>
      <c r="E113" s="175">
        <f>Volume!C113*100</f>
        <v>-33</v>
      </c>
      <c r="F113" s="349">
        <f>'Open Int.'!D113*100</f>
        <v>1</v>
      </c>
      <c r="G113" s="176">
        <f>'Open Int.'!R113</f>
        <v>54.550824</v>
      </c>
      <c r="H113" s="176">
        <f>'Open Int.'!Z113</f>
        <v>-0.0645060000000015</v>
      </c>
      <c r="I113" s="171">
        <f>'Open Int.'!O113</f>
        <v>0.985144312393888</v>
      </c>
      <c r="J113" s="185">
        <f>IF(Volume!D113=0,0,Volume!F113/Volume!D113)</f>
        <v>0</v>
      </c>
      <c r="K113" s="187">
        <f>IF('Open Int.'!E113=0,0,'Open Int.'!H113/'Open Int.'!E113)</f>
        <v>0</v>
      </c>
    </row>
    <row r="114" spans="1:11" ht="15">
      <c r="A114" s="201" t="s">
        <v>274</v>
      </c>
      <c r="B114" s="289">
        <f>Margins!B114</f>
        <v>700</v>
      </c>
      <c r="C114" s="289">
        <f>Volume!J114</f>
        <v>303.45</v>
      </c>
      <c r="D114" s="182">
        <f>Volume!M114</f>
        <v>3.2142857142857104</v>
      </c>
      <c r="E114" s="175">
        <f>Volume!C114*100</f>
        <v>53</v>
      </c>
      <c r="F114" s="349">
        <f>'Open Int.'!D114*100</f>
        <v>11</v>
      </c>
      <c r="G114" s="176">
        <f>'Open Int.'!R114</f>
        <v>222.271056</v>
      </c>
      <c r="H114" s="176">
        <f>'Open Int.'!Z114</f>
        <v>27.584255999999982</v>
      </c>
      <c r="I114" s="171">
        <f>'Open Int.'!O114</f>
        <v>0.935493119266055</v>
      </c>
      <c r="J114" s="185">
        <f>IF(Volume!D114=0,0,Volume!F114/Volume!D114)</f>
        <v>0.03684210526315789</v>
      </c>
      <c r="K114" s="187">
        <f>IF('Open Int.'!E114=0,0,'Open Int.'!H114/'Open Int.'!E114)</f>
        <v>0.13404825737265416</v>
      </c>
    </row>
    <row r="115" spans="1:11" ht="15">
      <c r="A115" s="201" t="s">
        <v>224</v>
      </c>
      <c r="B115" s="289">
        <f>Margins!B115</f>
        <v>650</v>
      </c>
      <c r="C115" s="289">
        <f>Volume!J115</f>
        <v>430.75</v>
      </c>
      <c r="D115" s="182">
        <f>Volume!M115</f>
        <v>1.8803216650898742</v>
      </c>
      <c r="E115" s="175">
        <f>Volume!C115*100</f>
        <v>49</v>
      </c>
      <c r="F115" s="349">
        <f>'Open Int.'!D115*100</f>
        <v>-3</v>
      </c>
      <c r="G115" s="176">
        <f>'Open Int.'!R115</f>
        <v>22.1190125</v>
      </c>
      <c r="H115" s="176">
        <f>'Open Int.'!Z115</f>
        <v>-0.27881749999999883</v>
      </c>
      <c r="I115" s="171">
        <f>'Open Int.'!O115</f>
        <v>0.9936708860759493</v>
      </c>
      <c r="J115" s="185">
        <f>IF(Volume!D115=0,0,Volume!F115/Volume!D115)</f>
        <v>0</v>
      </c>
      <c r="K115" s="187">
        <f>IF('Open Int.'!E115=0,0,'Open Int.'!H115/'Open Int.'!E115)</f>
        <v>0</v>
      </c>
    </row>
    <row r="116" spans="1:11" ht="15">
      <c r="A116" s="201" t="s">
        <v>394</v>
      </c>
      <c r="B116" s="289">
        <f>Margins!B116</f>
        <v>2400</v>
      </c>
      <c r="C116" s="289">
        <f>Volume!J116</f>
        <v>109.95</v>
      </c>
      <c r="D116" s="182">
        <f>Volume!M116</f>
        <v>-1.6987036209208686</v>
      </c>
      <c r="E116" s="175">
        <f>Volume!C116*100</f>
        <v>-71</v>
      </c>
      <c r="F116" s="349">
        <f>'Open Int.'!D116*100</f>
        <v>8</v>
      </c>
      <c r="G116" s="176">
        <f>'Open Int.'!R116</f>
        <v>78.530688</v>
      </c>
      <c r="H116" s="176">
        <f>'Open Int.'!Z116</f>
        <v>4.548624000000004</v>
      </c>
      <c r="I116" s="171">
        <f>'Open Int.'!O116</f>
        <v>0.9825268817204301</v>
      </c>
      <c r="J116" s="185">
        <f>IF(Volume!D116=0,0,Volume!F116/Volume!D116)</f>
        <v>0.078125</v>
      </c>
      <c r="K116" s="187">
        <f>IF('Open Int.'!E116=0,0,'Open Int.'!H116/'Open Int.'!E116)</f>
        <v>0.11224489795918367</v>
      </c>
    </row>
    <row r="117" spans="1:11" ht="15">
      <c r="A117" s="201" t="s">
        <v>81</v>
      </c>
      <c r="B117" s="289">
        <f>Margins!B117</f>
        <v>600</v>
      </c>
      <c r="C117" s="289">
        <f>Volume!J117</f>
        <v>480.85</v>
      </c>
      <c r="D117" s="182">
        <f>Volume!M117</f>
        <v>1.0826150935463599</v>
      </c>
      <c r="E117" s="175">
        <f>Volume!C117*100</f>
        <v>7.000000000000001</v>
      </c>
      <c r="F117" s="349">
        <f>'Open Int.'!D117*100</f>
        <v>0</v>
      </c>
      <c r="G117" s="176">
        <f>'Open Int.'!R117</f>
        <v>235.654968</v>
      </c>
      <c r="H117" s="176">
        <f>'Open Int.'!Z117</f>
        <v>3.4372559999999908</v>
      </c>
      <c r="I117" s="171">
        <f>'Open Int.'!O117</f>
        <v>0.9887365328109696</v>
      </c>
      <c r="J117" s="185">
        <f>IF(Volume!D117=0,0,Volume!F117/Volume!D117)</f>
        <v>0</v>
      </c>
      <c r="K117" s="187">
        <f>IF('Open Int.'!E117=0,0,'Open Int.'!H117/'Open Int.'!E117)</f>
        <v>0</v>
      </c>
    </row>
    <row r="118" spans="1:11" ht="15">
      <c r="A118" s="201" t="s">
        <v>225</v>
      </c>
      <c r="B118" s="289">
        <f>Margins!B118</f>
        <v>1400</v>
      </c>
      <c r="C118" s="289">
        <f>Volume!J118</f>
        <v>195</v>
      </c>
      <c r="D118" s="182">
        <f>Volume!M118</f>
        <v>1.246105919003118</v>
      </c>
      <c r="E118" s="175">
        <f>Volume!C118*100</f>
        <v>26</v>
      </c>
      <c r="F118" s="349">
        <f>'Open Int.'!D118*100</f>
        <v>-1</v>
      </c>
      <c r="G118" s="176">
        <f>'Open Int.'!R118</f>
        <v>91.8645</v>
      </c>
      <c r="H118" s="176">
        <f>'Open Int.'!Z118</f>
        <v>1.0227840000000015</v>
      </c>
      <c r="I118" s="171">
        <f>'Open Int.'!O118</f>
        <v>0.9578008915304607</v>
      </c>
      <c r="J118" s="185">
        <f>IF(Volume!D118=0,0,Volume!F118/Volume!D118)</f>
        <v>0.05357142857142857</v>
      </c>
      <c r="K118" s="187">
        <f>IF('Open Int.'!E118=0,0,'Open Int.'!H118/'Open Int.'!E118)</f>
        <v>0.12702702702702703</v>
      </c>
    </row>
    <row r="119" spans="1:11" ht="15">
      <c r="A119" s="201" t="s">
        <v>297</v>
      </c>
      <c r="B119" s="289">
        <f>Margins!B119</f>
        <v>1100</v>
      </c>
      <c r="C119" s="289">
        <f>Volume!J119</f>
        <v>462.45</v>
      </c>
      <c r="D119" s="182">
        <f>Volume!M119</f>
        <v>0.8395115569123344</v>
      </c>
      <c r="E119" s="175">
        <f>Volume!C119*100</f>
        <v>-15</v>
      </c>
      <c r="F119" s="349">
        <f>'Open Int.'!D119*100</f>
        <v>2</v>
      </c>
      <c r="G119" s="176">
        <f>'Open Int.'!R119</f>
        <v>295.5009255</v>
      </c>
      <c r="H119" s="176">
        <f>'Open Int.'!Z119</f>
        <v>7.807387500000004</v>
      </c>
      <c r="I119" s="171">
        <f>'Open Int.'!O119</f>
        <v>0.9667756928903426</v>
      </c>
      <c r="J119" s="185">
        <f>IF(Volume!D119=0,0,Volume!F119/Volume!D119)</f>
        <v>0.08943089430894309</v>
      </c>
      <c r="K119" s="187">
        <f>IF('Open Int.'!E119=0,0,'Open Int.'!H119/'Open Int.'!E119)</f>
        <v>0.3558282208588957</v>
      </c>
    </row>
    <row r="120" spans="1:11" ht="15">
      <c r="A120" s="201" t="s">
        <v>226</v>
      </c>
      <c r="B120" s="289">
        <f>Margins!B120</f>
        <v>1500</v>
      </c>
      <c r="C120" s="289">
        <f>Volume!J120</f>
        <v>184.65</v>
      </c>
      <c r="D120" s="182">
        <f>Volume!M120</f>
        <v>1.1503697617091175</v>
      </c>
      <c r="E120" s="175">
        <f>Volume!C120*100</f>
        <v>14.000000000000002</v>
      </c>
      <c r="F120" s="349">
        <f>'Open Int.'!D120*100</f>
        <v>2</v>
      </c>
      <c r="G120" s="176">
        <f>'Open Int.'!R120</f>
        <v>162.805905</v>
      </c>
      <c r="H120" s="176">
        <f>'Open Int.'!Z120</f>
        <v>4.4802899999999966</v>
      </c>
      <c r="I120" s="171">
        <f>'Open Int.'!O120</f>
        <v>0.9499829874106839</v>
      </c>
      <c r="J120" s="185">
        <f>IF(Volume!D120=0,0,Volume!F120/Volume!D120)</f>
        <v>0</v>
      </c>
      <c r="K120" s="187">
        <f>IF('Open Int.'!E120=0,0,'Open Int.'!H120/'Open Int.'!E120)</f>
        <v>0</v>
      </c>
    </row>
    <row r="121" spans="1:11" ht="15">
      <c r="A121" s="201" t="s">
        <v>227</v>
      </c>
      <c r="B121" s="289">
        <f>Margins!B121</f>
        <v>800</v>
      </c>
      <c r="C121" s="289">
        <f>Volume!J121</f>
        <v>340.7</v>
      </c>
      <c r="D121" s="182">
        <f>Volume!M121</f>
        <v>0.14697236919459142</v>
      </c>
      <c r="E121" s="175">
        <f>Volume!C121*100</f>
        <v>2</v>
      </c>
      <c r="F121" s="349">
        <f>'Open Int.'!D121*100</f>
        <v>-5</v>
      </c>
      <c r="G121" s="176">
        <f>'Open Int.'!R121</f>
        <v>234.26532</v>
      </c>
      <c r="H121" s="176">
        <f>'Open Int.'!Z121</f>
        <v>-11.467943999999989</v>
      </c>
      <c r="I121" s="171">
        <f>'Open Int.'!O121</f>
        <v>0.9356602675974404</v>
      </c>
      <c r="J121" s="185">
        <f>IF(Volume!D121=0,0,Volume!F121/Volume!D121)</f>
        <v>0.02666666666666667</v>
      </c>
      <c r="K121" s="187">
        <f>IF('Open Int.'!E121=0,0,'Open Int.'!H121/'Open Int.'!E121)</f>
        <v>0.1343042071197411</v>
      </c>
    </row>
    <row r="122" spans="1:11" ht="15">
      <c r="A122" s="201" t="s">
        <v>234</v>
      </c>
      <c r="B122" s="289">
        <f>Margins!B122</f>
        <v>700</v>
      </c>
      <c r="C122" s="289">
        <f>Volume!J122</f>
        <v>434.95</v>
      </c>
      <c r="D122" s="182">
        <f>Volume!M122</f>
        <v>-0.13775685914361674</v>
      </c>
      <c r="E122" s="175">
        <f>Volume!C122*100</f>
        <v>28.999999999999996</v>
      </c>
      <c r="F122" s="349">
        <f>'Open Int.'!D122*100</f>
        <v>2</v>
      </c>
      <c r="G122" s="176">
        <f>'Open Int.'!R122</f>
        <v>723.104375</v>
      </c>
      <c r="H122" s="176">
        <f>'Open Int.'!Z122</f>
        <v>19.490771999999993</v>
      </c>
      <c r="I122" s="171">
        <f>'Open Int.'!O122</f>
        <v>0.8983157894736842</v>
      </c>
      <c r="J122" s="185">
        <f>IF(Volume!D122=0,0,Volume!F122/Volume!D122)</f>
        <v>0.18261964735516373</v>
      </c>
      <c r="K122" s="187">
        <f>IF('Open Int.'!E122=0,0,'Open Int.'!H122/'Open Int.'!E122)</f>
        <v>0.27939835916134914</v>
      </c>
    </row>
    <row r="123" spans="1:11" ht="15">
      <c r="A123" s="201" t="s">
        <v>98</v>
      </c>
      <c r="B123" s="289">
        <f>Margins!B123</f>
        <v>550</v>
      </c>
      <c r="C123" s="289">
        <f>Volume!J123</f>
        <v>505.8</v>
      </c>
      <c r="D123" s="182">
        <f>Volume!M123</f>
        <v>-0.8526903851808225</v>
      </c>
      <c r="E123" s="175">
        <f>Volume!C123*100</f>
        <v>-42</v>
      </c>
      <c r="F123" s="349">
        <f>'Open Int.'!D123*100</f>
        <v>0</v>
      </c>
      <c r="G123" s="176">
        <f>'Open Int.'!R123</f>
        <v>245.586132</v>
      </c>
      <c r="H123" s="176">
        <f>'Open Int.'!Z123</f>
        <v>-1.1020019999999988</v>
      </c>
      <c r="I123" s="171">
        <f>'Open Int.'!O123</f>
        <v>0.9723606705935659</v>
      </c>
      <c r="J123" s="185">
        <f>IF(Volume!D123=0,0,Volume!F123/Volume!D123)</f>
        <v>0</v>
      </c>
      <c r="K123" s="187">
        <f>IF('Open Int.'!E123=0,0,'Open Int.'!H123/'Open Int.'!E123)</f>
        <v>0</v>
      </c>
    </row>
    <row r="124" spans="1:11" ht="15">
      <c r="A124" s="201" t="s">
        <v>149</v>
      </c>
      <c r="B124" s="289">
        <f>Margins!B124</f>
        <v>550</v>
      </c>
      <c r="C124" s="289">
        <f>Volume!J124</f>
        <v>704.6</v>
      </c>
      <c r="D124" s="182">
        <f>Volume!M124</f>
        <v>-0.09924854671769912</v>
      </c>
      <c r="E124" s="175">
        <f>Volume!C124*100</f>
        <v>3</v>
      </c>
      <c r="F124" s="349">
        <f>'Open Int.'!D124*100</f>
        <v>1</v>
      </c>
      <c r="G124" s="176">
        <f>'Open Int.'!R124</f>
        <v>299.715702</v>
      </c>
      <c r="H124" s="176">
        <f>'Open Int.'!Z124</f>
        <v>5.2882170000000315</v>
      </c>
      <c r="I124" s="171">
        <f>'Open Int.'!O124</f>
        <v>0.965477114041893</v>
      </c>
      <c r="J124" s="185">
        <f>IF(Volume!D124=0,0,Volume!F124/Volume!D124)</f>
        <v>0.2222222222222222</v>
      </c>
      <c r="K124" s="187">
        <f>IF('Open Int.'!E124=0,0,'Open Int.'!H124/'Open Int.'!E124)</f>
        <v>0.41324921135646686</v>
      </c>
    </row>
    <row r="125" spans="1:11" ht="15">
      <c r="A125" s="201" t="s">
        <v>203</v>
      </c>
      <c r="B125" s="289">
        <f>Margins!B125</f>
        <v>150</v>
      </c>
      <c r="C125" s="289">
        <f>Volume!J125</f>
        <v>1492.35</v>
      </c>
      <c r="D125" s="182">
        <f>Volume!M125</f>
        <v>0.47126939778503385</v>
      </c>
      <c r="E125" s="175">
        <f>Volume!C125*100</f>
        <v>33</v>
      </c>
      <c r="F125" s="349">
        <f>'Open Int.'!D125*100</f>
        <v>3</v>
      </c>
      <c r="G125" s="176">
        <f>'Open Int.'!R125</f>
        <v>1677.9087989999998</v>
      </c>
      <c r="H125" s="176">
        <f>'Open Int.'!Z125</f>
        <v>85.71757350000007</v>
      </c>
      <c r="I125" s="171">
        <f>'Open Int.'!O125</f>
        <v>0.8714445808207482</v>
      </c>
      <c r="J125" s="185">
        <f>IF(Volume!D125=0,0,Volume!F125/Volume!D125)</f>
        <v>0.15485948477751757</v>
      </c>
      <c r="K125" s="187">
        <f>IF('Open Int.'!E125=0,0,'Open Int.'!H125/'Open Int.'!E125)</f>
        <v>0.36898665705012623</v>
      </c>
    </row>
    <row r="126" spans="1:11" ht="15">
      <c r="A126" s="201" t="s">
        <v>298</v>
      </c>
      <c r="B126" s="289">
        <f>Margins!B126</f>
        <v>500</v>
      </c>
      <c r="C126" s="289">
        <f>Volume!J126</f>
        <v>443.75</v>
      </c>
      <c r="D126" s="182">
        <f>Volume!M126</f>
        <v>-1.890338271059034</v>
      </c>
      <c r="E126" s="175">
        <f>Volume!C126*100</f>
        <v>-22</v>
      </c>
      <c r="F126" s="349">
        <f>'Open Int.'!D126*100</f>
        <v>-4</v>
      </c>
      <c r="G126" s="176">
        <f>'Open Int.'!R126</f>
        <v>36.29875</v>
      </c>
      <c r="H126" s="176">
        <f>'Open Int.'!Z126</f>
        <v>-2.305055000000003</v>
      </c>
      <c r="I126" s="171">
        <f>'Open Int.'!O126</f>
        <v>0.9755501222493888</v>
      </c>
      <c r="J126" s="185">
        <f>IF(Volume!D126=0,0,Volume!F126/Volume!D126)</f>
        <v>1</v>
      </c>
      <c r="K126" s="187">
        <f>IF('Open Int.'!E126=0,0,'Open Int.'!H126/'Open Int.'!E126)</f>
        <v>0.07692307692307693</v>
      </c>
    </row>
    <row r="127" spans="1:11" ht="15">
      <c r="A127" s="201" t="s">
        <v>216</v>
      </c>
      <c r="B127" s="289">
        <f>Margins!B127</f>
        <v>3350</v>
      </c>
      <c r="C127" s="289">
        <f>Volume!J127</f>
        <v>76.3</v>
      </c>
      <c r="D127" s="182">
        <f>Volume!M127</f>
        <v>0.13123359580051747</v>
      </c>
      <c r="E127" s="175">
        <f>Volume!C127*100</f>
        <v>-12</v>
      </c>
      <c r="F127" s="349">
        <f>'Open Int.'!D127*100</f>
        <v>1</v>
      </c>
      <c r="G127" s="176">
        <f>'Open Int.'!R127</f>
        <v>593.51481</v>
      </c>
      <c r="H127" s="176">
        <f>'Open Int.'!Z127</f>
        <v>8.15517299999999</v>
      </c>
      <c r="I127" s="171">
        <f>'Open Int.'!O127</f>
        <v>0.6011627906976744</v>
      </c>
      <c r="J127" s="185">
        <f>IF(Volume!D127=0,0,Volume!F127/Volume!D127)</f>
        <v>0.1475195822454308</v>
      </c>
      <c r="K127" s="187">
        <f>IF('Open Int.'!E127=0,0,'Open Int.'!H127/'Open Int.'!E127)</f>
        <v>0.23286150430197058</v>
      </c>
    </row>
    <row r="128" spans="1:11" ht="15">
      <c r="A128" s="201" t="s">
        <v>235</v>
      </c>
      <c r="B128" s="289">
        <f>Margins!B128</f>
        <v>2700</v>
      </c>
      <c r="C128" s="289">
        <f>Volume!J128</f>
        <v>125.8</v>
      </c>
      <c r="D128" s="182">
        <f>Volume!M128</f>
        <v>0.15923566878981119</v>
      </c>
      <c r="E128" s="175">
        <f>Volume!C128*100</f>
        <v>6</v>
      </c>
      <c r="F128" s="349">
        <f>'Open Int.'!D128*100</f>
        <v>-2</v>
      </c>
      <c r="G128" s="176">
        <f>'Open Int.'!R128</f>
        <v>465.300234</v>
      </c>
      <c r="H128" s="176">
        <f>'Open Int.'!Z128</f>
        <v>-6.415685999999994</v>
      </c>
      <c r="I128" s="171">
        <f>'Open Int.'!O128</f>
        <v>0.9411635885831082</v>
      </c>
      <c r="J128" s="185">
        <f>IF(Volume!D128=0,0,Volume!F128/Volume!D128)</f>
        <v>0.3323615160349854</v>
      </c>
      <c r="K128" s="187">
        <f>IF('Open Int.'!E128=0,0,'Open Int.'!H128/'Open Int.'!E128)</f>
        <v>0.6318181818181818</v>
      </c>
    </row>
    <row r="129" spans="1:11" ht="15">
      <c r="A129" s="201" t="s">
        <v>204</v>
      </c>
      <c r="B129" s="289">
        <f>Margins!B129</f>
        <v>600</v>
      </c>
      <c r="C129" s="289">
        <f>Volume!J129</f>
        <v>447.8</v>
      </c>
      <c r="D129" s="182">
        <f>Volume!M129</f>
        <v>-2.9896013864818047</v>
      </c>
      <c r="E129" s="175">
        <f>Volume!C129*100</f>
        <v>-21</v>
      </c>
      <c r="F129" s="349">
        <f>'Open Int.'!D129*100</f>
        <v>7.000000000000001</v>
      </c>
      <c r="G129" s="176">
        <f>'Open Int.'!R129</f>
        <v>713.21106</v>
      </c>
      <c r="H129" s="176">
        <f>'Open Int.'!Z129</f>
        <v>49.365635999999995</v>
      </c>
      <c r="I129" s="171">
        <f>'Open Int.'!O129</f>
        <v>0.6257298926351479</v>
      </c>
      <c r="J129" s="185">
        <f>IF(Volume!D129=0,0,Volume!F129/Volume!D129)</f>
        <v>0.19541484716157206</v>
      </c>
      <c r="K129" s="187">
        <f>IF('Open Int.'!E129=0,0,'Open Int.'!H129/'Open Int.'!E129)</f>
        <v>0.17023920472196336</v>
      </c>
    </row>
    <row r="130" spans="1:11" ht="15">
      <c r="A130" s="201" t="s">
        <v>205</v>
      </c>
      <c r="B130" s="289">
        <f>Margins!B130</f>
        <v>250</v>
      </c>
      <c r="C130" s="289">
        <f>Volume!J130</f>
        <v>1053.25</v>
      </c>
      <c r="D130" s="182">
        <f>Volume!M130</f>
        <v>1.8567767516077602</v>
      </c>
      <c r="E130" s="175">
        <f>Volume!C130*100</f>
        <v>85</v>
      </c>
      <c r="F130" s="349">
        <f>'Open Int.'!D130*100</f>
        <v>4</v>
      </c>
      <c r="G130" s="176">
        <f>'Open Int.'!R130</f>
        <v>857.029525</v>
      </c>
      <c r="H130" s="176">
        <f>'Open Int.'!Z130</f>
        <v>50.496376250000026</v>
      </c>
      <c r="I130" s="171">
        <f>'Open Int.'!O130</f>
        <v>0.9382757773135062</v>
      </c>
      <c r="J130" s="185">
        <f>IF(Volume!D130=0,0,Volume!F130/Volume!D130)</f>
        <v>0.17957446808510638</v>
      </c>
      <c r="K130" s="187">
        <f>IF('Open Int.'!E130=0,0,'Open Int.'!H130/'Open Int.'!E130)</f>
        <v>0.4841351074718526</v>
      </c>
    </row>
    <row r="131" spans="1:11" ht="15">
      <c r="A131" s="201" t="s">
        <v>37</v>
      </c>
      <c r="B131" s="289">
        <f>Margins!B131</f>
        <v>1600</v>
      </c>
      <c r="C131" s="289">
        <f>Volume!J131</f>
        <v>171.15</v>
      </c>
      <c r="D131" s="182">
        <f>Volume!M131</f>
        <v>-0.34934497816593557</v>
      </c>
      <c r="E131" s="175">
        <f>Volume!C131*100</f>
        <v>-37</v>
      </c>
      <c r="F131" s="349">
        <f>'Open Int.'!D131*100</f>
        <v>-11</v>
      </c>
      <c r="G131" s="176">
        <f>'Open Int.'!R131</f>
        <v>17.306688</v>
      </c>
      <c r="H131" s="176">
        <f>'Open Int.'!Z131</f>
        <v>-1.956792</v>
      </c>
      <c r="I131" s="171">
        <f>'Open Int.'!O131</f>
        <v>0.9825949367088608</v>
      </c>
      <c r="J131" s="185">
        <f>IF(Volume!D131=0,0,Volume!F131/Volume!D131)</f>
        <v>0</v>
      </c>
      <c r="K131" s="187">
        <f>IF('Open Int.'!E131=0,0,'Open Int.'!H131/'Open Int.'!E131)</f>
        <v>0.05084745762711865</v>
      </c>
    </row>
    <row r="132" spans="1:11" ht="15">
      <c r="A132" s="201" t="s">
        <v>299</v>
      </c>
      <c r="B132" s="289">
        <f>Margins!B132</f>
        <v>150</v>
      </c>
      <c r="C132" s="289">
        <f>Volume!J132</f>
        <v>1726.65</v>
      </c>
      <c r="D132" s="182">
        <f>Volume!M132</f>
        <v>-0.7415710959730887</v>
      </c>
      <c r="E132" s="175">
        <f>Volume!C132*100</f>
        <v>-48</v>
      </c>
      <c r="F132" s="349">
        <f>'Open Int.'!D132*100</f>
        <v>1</v>
      </c>
      <c r="G132" s="176">
        <f>'Open Int.'!R132</f>
        <v>425.999088</v>
      </c>
      <c r="H132" s="176">
        <f>'Open Int.'!Z132</f>
        <v>-0.28633725000003096</v>
      </c>
      <c r="I132" s="171">
        <f>'Open Int.'!O132</f>
        <v>0.8804717898832685</v>
      </c>
      <c r="J132" s="185">
        <f>IF(Volume!D132=0,0,Volume!F132/Volume!D132)</f>
        <v>0</v>
      </c>
      <c r="K132" s="187">
        <f>IF('Open Int.'!E132=0,0,'Open Int.'!H132/'Open Int.'!E132)</f>
        <v>0.04297994269340974</v>
      </c>
    </row>
    <row r="133" spans="1:11" ht="15">
      <c r="A133" s="201" t="s">
        <v>228</v>
      </c>
      <c r="B133" s="289">
        <f>Margins!B133</f>
        <v>375</v>
      </c>
      <c r="C133" s="289">
        <f>Volume!J133</f>
        <v>1051.5</v>
      </c>
      <c r="D133" s="182">
        <f>Volume!M133</f>
        <v>-0.9047215154085297</v>
      </c>
      <c r="E133" s="175">
        <f>Volume!C133*100</f>
        <v>-34</v>
      </c>
      <c r="F133" s="349">
        <f>'Open Int.'!D133*100</f>
        <v>10</v>
      </c>
      <c r="G133" s="176">
        <f>'Open Int.'!R133</f>
        <v>324.32203125</v>
      </c>
      <c r="H133" s="176">
        <f>'Open Int.'!Z133</f>
        <v>27.121185000000082</v>
      </c>
      <c r="I133" s="171">
        <f>'Open Int.'!O133</f>
        <v>0.8581155015197568</v>
      </c>
      <c r="J133" s="185">
        <f>IF(Volume!D133=0,0,Volume!F133/Volume!D133)</f>
        <v>0</v>
      </c>
      <c r="K133" s="187">
        <f>IF('Open Int.'!E133=0,0,'Open Int.'!H133/'Open Int.'!E133)</f>
        <v>0.047619047619047616</v>
      </c>
    </row>
    <row r="134" spans="1:11" ht="15">
      <c r="A134" s="201" t="s">
        <v>276</v>
      </c>
      <c r="B134" s="289">
        <f>Margins!B134</f>
        <v>350</v>
      </c>
      <c r="C134" s="289">
        <f>Volume!J134</f>
        <v>809.25</v>
      </c>
      <c r="D134" s="182">
        <f>Volume!M134</f>
        <v>-1.3109756097560976</v>
      </c>
      <c r="E134" s="175">
        <f>Volume!C134*100</f>
        <v>12</v>
      </c>
      <c r="F134" s="349">
        <f>'Open Int.'!D134*100</f>
        <v>6</v>
      </c>
      <c r="G134" s="176">
        <f>'Open Int.'!R134</f>
        <v>69.676425</v>
      </c>
      <c r="H134" s="176">
        <f>'Open Int.'!Z134</f>
        <v>3.1785249999999934</v>
      </c>
      <c r="I134" s="171">
        <f>'Open Int.'!O134</f>
        <v>0.9597560975609756</v>
      </c>
      <c r="J134" s="185">
        <f>IF(Volume!D134=0,0,Volume!F134/Volume!D134)</f>
        <v>0</v>
      </c>
      <c r="K134" s="187">
        <f>IF('Open Int.'!E134=0,0,'Open Int.'!H134/'Open Int.'!E134)</f>
        <v>0.4666666666666667</v>
      </c>
    </row>
    <row r="135" spans="1:11" ht="15">
      <c r="A135" s="201" t="s">
        <v>180</v>
      </c>
      <c r="B135" s="289">
        <f>Margins!B135</f>
        <v>1500</v>
      </c>
      <c r="C135" s="289">
        <f>Volume!J135</f>
        <v>147.8</v>
      </c>
      <c r="D135" s="182">
        <f>Volume!M135</f>
        <v>-1.6960425673428554</v>
      </c>
      <c r="E135" s="175">
        <f>Volume!C135*100</f>
        <v>18</v>
      </c>
      <c r="F135" s="349">
        <f>'Open Int.'!D135*100</f>
        <v>0</v>
      </c>
      <c r="G135" s="176">
        <f>'Open Int.'!R135</f>
        <v>98.10225000000001</v>
      </c>
      <c r="H135" s="176">
        <f>'Open Int.'!Z135</f>
        <v>-0.38451749999998697</v>
      </c>
      <c r="I135" s="171">
        <f>'Open Int.'!O135</f>
        <v>0.8662146892655367</v>
      </c>
      <c r="J135" s="185">
        <f>IF(Volume!D135=0,0,Volume!F135/Volume!D135)</f>
        <v>0.8461538461538461</v>
      </c>
      <c r="K135" s="187">
        <f>IF('Open Int.'!E135=0,0,'Open Int.'!H135/'Open Int.'!E135)</f>
        <v>0.27639751552795033</v>
      </c>
    </row>
    <row r="136" spans="1:11" ht="15">
      <c r="A136" s="201" t="s">
        <v>181</v>
      </c>
      <c r="B136" s="289">
        <f>Margins!B136</f>
        <v>850</v>
      </c>
      <c r="C136" s="289">
        <f>Volume!J136</f>
        <v>347.5</v>
      </c>
      <c r="D136" s="182">
        <f>Volume!M136</f>
        <v>1.9360516280434212</v>
      </c>
      <c r="E136" s="175">
        <f>Volume!C136*100</f>
        <v>249.00000000000003</v>
      </c>
      <c r="F136" s="349">
        <f>'Open Int.'!D136*100</f>
        <v>7.000000000000001</v>
      </c>
      <c r="G136" s="176">
        <f>'Open Int.'!R136</f>
        <v>11.519625</v>
      </c>
      <c r="H136" s="176">
        <f>'Open Int.'!Z136</f>
        <v>1.0011554999999994</v>
      </c>
      <c r="I136" s="171">
        <f>'Open Int.'!O136</f>
        <v>0.9871794871794872</v>
      </c>
      <c r="J136" s="185">
        <f>IF(Volume!D136=0,0,Volume!F136/Volume!D136)</f>
        <v>0</v>
      </c>
      <c r="K136" s="187">
        <f>IF('Open Int.'!E136=0,0,'Open Int.'!H136/'Open Int.'!E136)</f>
        <v>0</v>
      </c>
    </row>
    <row r="137" spans="1:11" ht="15">
      <c r="A137" s="201" t="s">
        <v>150</v>
      </c>
      <c r="B137" s="289">
        <f>Margins!B137</f>
        <v>875</v>
      </c>
      <c r="C137" s="289">
        <f>Volume!J137</f>
        <v>515.25</v>
      </c>
      <c r="D137" s="182">
        <f>Volume!M137</f>
        <v>-1.1131369350350169</v>
      </c>
      <c r="E137" s="175">
        <f>Volume!C137*100</f>
        <v>3</v>
      </c>
      <c r="F137" s="349">
        <f>'Open Int.'!D137*100</f>
        <v>4</v>
      </c>
      <c r="G137" s="176">
        <f>'Open Int.'!R137</f>
        <v>318.160434375</v>
      </c>
      <c r="H137" s="176">
        <f>'Open Int.'!Z137</f>
        <v>8.956338125000059</v>
      </c>
      <c r="I137" s="171">
        <f>'Open Int.'!O137</f>
        <v>0.9382173728213121</v>
      </c>
      <c r="J137" s="185">
        <f>IF(Volume!D137=0,0,Volume!F137/Volume!D137)</f>
        <v>0.25</v>
      </c>
      <c r="K137" s="187">
        <f>IF('Open Int.'!E137=0,0,'Open Int.'!H137/'Open Int.'!E137)</f>
        <v>0.34558823529411764</v>
      </c>
    </row>
    <row r="138" spans="1:11" ht="15">
      <c r="A138" s="201" t="s">
        <v>151</v>
      </c>
      <c r="B138" s="289">
        <f>Margins!B138</f>
        <v>225</v>
      </c>
      <c r="C138" s="289">
        <f>Volume!J138</f>
        <v>1157.8</v>
      </c>
      <c r="D138" s="182">
        <f>Volume!M138</f>
        <v>0.4991102816718025</v>
      </c>
      <c r="E138" s="175">
        <f>Volume!C138*100</f>
        <v>-33</v>
      </c>
      <c r="F138" s="349">
        <f>'Open Int.'!D138*100</f>
        <v>4</v>
      </c>
      <c r="G138" s="176">
        <f>'Open Int.'!R138</f>
        <v>207.36198</v>
      </c>
      <c r="H138" s="176">
        <f>'Open Int.'!Z138</f>
        <v>9.220900499999999</v>
      </c>
      <c r="I138" s="171">
        <f>'Open Int.'!O138</f>
        <v>0.9511306532663316</v>
      </c>
      <c r="J138" s="185">
        <f>IF(Volume!D138=0,0,Volume!F138/Volume!D138)</f>
        <v>0</v>
      </c>
      <c r="K138" s="187">
        <f>IF('Open Int.'!E138=0,0,'Open Int.'!H138/'Open Int.'!E138)</f>
        <v>0</v>
      </c>
    </row>
    <row r="139" spans="1:11" ht="15">
      <c r="A139" s="201" t="s">
        <v>214</v>
      </c>
      <c r="B139" s="289">
        <f>Margins!B139</f>
        <v>125</v>
      </c>
      <c r="C139" s="289">
        <f>Volume!J139</f>
        <v>1628.35</v>
      </c>
      <c r="D139" s="182">
        <f>Volume!M139</f>
        <v>-1.9863364131579742</v>
      </c>
      <c r="E139" s="175">
        <f>Volume!C139*100</f>
        <v>-32</v>
      </c>
      <c r="F139" s="349">
        <f>'Open Int.'!D139*100</f>
        <v>3</v>
      </c>
      <c r="G139" s="176">
        <f>'Open Int.'!R139</f>
        <v>54.936458125</v>
      </c>
      <c r="H139" s="176">
        <f>'Open Int.'!Z139</f>
        <v>0.7349143750000025</v>
      </c>
      <c r="I139" s="171">
        <f>'Open Int.'!O139</f>
        <v>0.981104112634309</v>
      </c>
      <c r="J139" s="185">
        <f>IF(Volume!D139=0,0,Volume!F139/Volume!D139)</f>
        <v>0</v>
      </c>
      <c r="K139" s="187">
        <f>IF('Open Int.'!E139=0,0,'Open Int.'!H139/'Open Int.'!E139)</f>
        <v>0</v>
      </c>
    </row>
    <row r="140" spans="1:11" ht="15">
      <c r="A140" s="201" t="s">
        <v>229</v>
      </c>
      <c r="B140" s="289">
        <f>Margins!B140</f>
        <v>200</v>
      </c>
      <c r="C140" s="289">
        <f>Volume!J140</f>
        <v>1180.2</v>
      </c>
      <c r="D140" s="182">
        <f>Volume!M140</f>
        <v>-0.03388107741825035</v>
      </c>
      <c r="E140" s="175">
        <f>Volume!C140*100</f>
        <v>35</v>
      </c>
      <c r="F140" s="349">
        <f>'Open Int.'!D140*100</f>
        <v>0</v>
      </c>
      <c r="G140" s="176">
        <f>'Open Int.'!R140</f>
        <v>211.37382</v>
      </c>
      <c r="H140" s="176">
        <f>'Open Int.'!Z140</f>
        <v>-0.6855519999999728</v>
      </c>
      <c r="I140" s="171">
        <f>'Open Int.'!O140</f>
        <v>0.9505304299274149</v>
      </c>
      <c r="J140" s="185">
        <f>IF(Volume!D140=0,0,Volume!F140/Volume!D140)</f>
        <v>0.2</v>
      </c>
      <c r="K140" s="187">
        <f>IF('Open Int.'!E140=0,0,'Open Int.'!H140/'Open Int.'!E140)</f>
        <v>0.6842105263157895</v>
      </c>
    </row>
    <row r="141" spans="1:11" ht="15">
      <c r="A141" s="201" t="s">
        <v>91</v>
      </c>
      <c r="B141" s="289">
        <f>Margins!B141</f>
        <v>3800</v>
      </c>
      <c r="C141" s="289">
        <f>Volume!J141</f>
        <v>74.35</v>
      </c>
      <c r="D141" s="182">
        <f>Volume!M141</f>
        <v>1.7099863201094392</v>
      </c>
      <c r="E141" s="175">
        <f>Volume!C141*100</f>
        <v>-1</v>
      </c>
      <c r="F141" s="349">
        <f>'Open Int.'!D141*100</f>
        <v>-3</v>
      </c>
      <c r="G141" s="176">
        <f>'Open Int.'!R141</f>
        <v>47.54979899999999</v>
      </c>
      <c r="H141" s="176">
        <f>'Open Int.'!Z141</f>
        <v>0.5494229999999973</v>
      </c>
      <c r="I141" s="171">
        <f>'Open Int.'!O141</f>
        <v>0.936423054070113</v>
      </c>
      <c r="J141" s="185">
        <f>IF(Volume!D141=0,0,Volume!F141/Volume!D141)</f>
        <v>0.14444444444444443</v>
      </c>
      <c r="K141" s="187">
        <f>IF('Open Int.'!E141=0,0,'Open Int.'!H141/'Open Int.'!E141)</f>
        <v>0.2901960784313726</v>
      </c>
    </row>
    <row r="142" spans="1:14" ht="15">
      <c r="A142" s="201" t="s">
        <v>152</v>
      </c>
      <c r="B142" s="289">
        <f>Margins!B142</f>
        <v>1350</v>
      </c>
      <c r="C142" s="289">
        <f>Volume!J142</f>
        <v>215.85</v>
      </c>
      <c r="D142" s="182">
        <f>Volume!M142</f>
        <v>2.419928825622773</v>
      </c>
      <c r="E142" s="175">
        <f>Volume!C142*100</f>
        <v>1189</v>
      </c>
      <c r="F142" s="349">
        <f>'Open Int.'!D142*100</f>
        <v>-4</v>
      </c>
      <c r="G142" s="176">
        <f>'Open Int.'!R142</f>
        <v>30.9464145</v>
      </c>
      <c r="H142" s="176">
        <f>'Open Int.'!Z142</f>
        <v>-0.29305800000000204</v>
      </c>
      <c r="I142" s="171">
        <f>'Open Int.'!O142</f>
        <v>0.9133709981167608</v>
      </c>
      <c r="J142" s="185">
        <f>IF(Volume!D142=0,0,Volume!F142/Volume!D142)</f>
        <v>0.2</v>
      </c>
      <c r="K142" s="187">
        <f>IF('Open Int.'!E142=0,0,'Open Int.'!H142/'Open Int.'!E142)</f>
        <v>0</v>
      </c>
      <c r="N142" s="96"/>
    </row>
    <row r="143" spans="1:14" ht="15">
      <c r="A143" s="201" t="s">
        <v>208</v>
      </c>
      <c r="B143" s="289">
        <f>Margins!B143</f>
        <v>412</v>
      </c>
      <c r="C143" s="289">
        <f>Volume!J143</f>
        <v>713.1</v>
      </c>
      <c r="D143" s="182">
        <f>Volume!M143</f>
        <v>-1.3010380622837339</v>
      </c>
      <c r="E143" s="175">
        <f>Volume!C143*100</f>
        <v>43</v>
      </c>
      <c r="F143" s="349">
        <f>'Open Int.'!D143*100</f>
        <v>4</v>
      </c>
      <c r="G143" s="176">
        <f>'Open Int.'!R143</f>
        <v>300.64267476</v>
      </c>
      <c r="H143" s="176">
        <f>'Open Int.'!Z143</f>
        <v>8.24143375999995</v>
      </c>
      <c r="I143" s="171">
        <f>'Open Int.'!O143</f>
        <v>0.9706830841395485</v>
      </c>
      <c r="J143" s="185">
        <f>IF(Volume!D143=0,0,Volume!F143/Volume!D143)</f>
        <v>0.36486486486486486</v>
      </c>
      <c r="K143" s="187">
        <f>IF('Open Int.'!E143=0,0,'Open Int.'!H143/'Open Int.'!E143)</f>
        <v>0.18491921005385997</v>
      </c>
      <c r="N143" s="96"/>
    </row>
    <row r="144" spans="1:14" ht="15">
      <c r="A144" s="177" t="s">
        <v>230</v>
      </c>
      <c r="B144" s="289">
        <f>Margins!B144</f>
        <v>400</v>
      </c>
      <c r="C144" s="289">
        <f>Volume!J144</f>
        <v>533.35</v>
      </c>
      <c r="D144" s="182">
        <f>Volume!M144</f>
        <v>-0.9287638153617535</v>
      </c>
      <c r="E144" s="175">
        <f>Volume!C144*100</f>
        <v>-27</v>
      </c>
      <c r="F144" s="349">
        <f>'Open Int.'!D144*100</f>
        <v>6</v>
      </c>
      <c r="G144" s="176">
        <f>'Open Int.'!R144</f>
        <v>65.047366</v>
      </c>
      <c r="H144" s="176">
        <f>'Open Int.'!Z144</f>
        <v>3.330921999999994</v>
      </c>
      <c r="I144" s="171">
        <f>'Open Int.'!O144</f>
        <v>0.9052148245326337</v>
      </c>
      <c r="J144" s="185">
        <f>IF(Volume!D144=0,0,Volume!F144/Volume!D144)</f>
        <v>0</v>
      </c>
      <c r="K144" s="187">
        <f>IF('Open Int.'!E144=0,0,'Open Int.'!H144/'Open Int.'!E144)</f>
        <v>0.05</v>
      </c>
      <c r="N144" s="96"/>
    </row>
    <row r="145" spans="1:14" ht="15">
      <c r="A145" s="177" t="s">
        <v>185</v>
      </c>
      <c r="B145" s="289">
        <f>Margins!B145</f>
        <v>675</v>
      </c>
      <c r="C145" s="289">
        <f>Volume!J145</f>
        <v>505.8</v>
      </c>
      <c r="D145" s="182">
        <f>Volume!M145</f>
        <v>-1.1143695014662736</v>
      </c>
      <c r="E145" s="175">
        <f>Volume!C145*100</f>
        <v>-55.00000000000001</v>
      </c>
      <c r="F145" s="349">
        <f>'Open Int.'!D145*100</f>
        <v>-1</v>
      </c>
      <c r="G145" s="176">
        <f>'Open Int.'!R145</f>
        <v>949.81653</v>
      </c>
      <c r="H145" s="176">
        <f>'Open Int.'!Z145</f>
        <v>-21.82119750000004</v>
      </c>
      <c r="I145" s="171">
        <f>'Open Int.'!O145</f>
        <v>0.9165348670021567</v>
      </c>
      <c r="J145" s="185">
        <f>IF(Volume!D145=0,0,Volume!F145/Volume!D145)</f>
        <v>0.653342522398346</v>
      </c>
      <c r="K145" s="187">
        <f>IF('Open Int.'!E145=0,0,'Open Int.'!H145/'Open Int.'!E145)</f>
        <v>0.6216676120249575</v>
      </c>
      <c r="N145" s="96"/>
    </row>
    <row r="146" spans="1:14" ht="15">
      <c r="A146" s="177" t="s">
        <v>206</v>
      </c>
      <c r="B146" s="289">
        <f>Margins!B146</f>
        <v>275</v>
      </c>
      <c r="C146" s="289">
        <f>Volume!J146</f>
        <v>685.4</v>
      </c>
      <c r="D146" s="182">
        <f>Volume!M146</f>
        <v>1.083990856131557</v>
      </c>
      <c r="E146" s="175">
        <f>Volume!C146*100</f>
        <v>56.99999999999999</v>
      </c>
      <c r="F146" s="349">
        <f>'Open Int.'!D146*100</f>
        <v>-3</v>
      </c>
      <c r="G146" s="176">
        <f>'Open Int.'!R146</f>
        <v>50.325495</v>
      </c>
      <c r="H146" s="176">
        <f>'Open Int.'!Z146</f>
        <v>-0.7469261249999946</v>
      </c>
      <c r="I146" s="171">
        <f>'Open Int.'!O146</f>
        <v>0.9895131086142323</v>
      </c>
      <c r="J146" s="185">
        <f>IF(Volume!D146=0,0,Volume!F146/Volume!D146)</f>
        <v>0</v>
      </c>
      <c r="K146" s="187">
        <f>IF('Open Int.'!E146=0,0,'Open Int.'!H146/'Open Int.'!E146)</f>
        <v>0</v>
      </c>
      <c r="N146" s="96"/>
    </row>
    <row r="147" spans="1:14" ht="15">
      <c r="A147" s="177" t="s">
        <v>118</v>
      </c>
      <c r="B147" s="289">
        <f>Margins!B147</f>
        <v>250</v>
      </c>
      <c r="C147" s="289">
        <f>Volume!J147</f>
        <v>1242.9</v>
      </c>
      <c r="D147" s="182">
        <f>Volume!M147</f>
        <v>-0.3687374749498925</v>
      </c>
      <c r="E147" s="175">
        <f>Volume!C147*100</f>
        <v>28.000000000000004</v>
      </c>
      <c r="F147" s="349">
        <f>'Open Int.'!D147*100</f>
        <v>-1</v>
      </c>
      <c r="G147" s="176">
        <f>'Open Int.'!R147</f>
        <v>678.8409075000001</v>
      </c>
      <c r="H147" s="176">
        <f>'Open Int.'!Z147</f>
        <v>-8.126154999999926</v>
      </c>
      <c r="I147" s="171">
        <f>'Open Int.'!O147</f>
        <v>0.935048290383119</v>
      </c>
      <c r="J147" s="185">
        <f>IF(Volume!D147=0,0,Volume!F147/Volume!D147)</f>
        <v>0.12440191387559808</v>
      </c>
      <c r="K147" s="187">
        <f>IF('Open Int.'!E147=0,0,'Open Int.'!H147/'Open Int.'!E147)</f>
        <v>0.13011494252873562</v>
      </c>
      <c r="N147" s="96"/>
    </row>
    <row r="148" spans="1:14" ht="15">
      <c r="A148" s="177" t="s">
        <v>231</v>
      </c>
      <c r="B148" s="289">
        <f>Margins!B148</f>
        <v>411</v>
      </c>
      <c r="C148" s="289">
        <f>Volume!J148</f>
        <v>988</v>
      </c>
      <c r="D148" s="182">
        <f>Volume!M148</f>
        <v>-0.6585893117490277</v>
      </c>
      <c r="E148" s="175">
        <f>Volume!C148*100</f>
        <v>15</v>
      </c>
      <c r="F148" s="349">
        <f>'Open Int.'!D148*100</f>
        <v>7.000000000000001</v>
      </c>
      <c r="G148" s="176">
        <f>'Open Int.'!R148</f>
        <v>139.890426</v>
      </c>
      <c r="H148" s="176">
        <f>'Open Int.'!Z148</f>
        <v>8.024433869999996</v>
      </c>
      <c r="I148" s="171">
        <f>'Open Int.'!O148</f>
        <v>0.9587808417997097</v>
      </c>
      <c r="J148" s="185">
        <f>IF(Volume!D148=0,0,Volume!F148/Volume!D148)</f>
        <v>0.5</v>
      </c>
      <c r="K148" s="187">
        <f>IF('Open Int.'!E148=0,0,'Open Int.'!H148/'Open Int.'!E148)</f>
        <v>0.15384615384615385</v>
      </c>
      <c r="N148" s="96"/>
    </row>
    <row r="149" spans="1:14" ht="15">
      <c r="A149" s="177" t="s">
        <v>300</v>
      </c>
      <c r="B149" s="289">
        <f>Margins!B149</f>
        <v>3850</v>
      </c>
      <c r="C149" s="289">
        <f>Volume!J149</f>
        <v>47.8</v>
      </c>
      <c r="D149" s="182">
        <f>Volume!M149</f>
        <v>-1.2396694214876063</v>
      </c>
      <c r="E149" s="175">
        <f>Volume!C149*100</f>
        <v>-1</v>
      </c>
      <c r="F149" s="349">
        <f>'Open Int.'!D149*100</f>
        <v>-1</v>
      </c>
      <c r="G149" s="176">
        <f>'Open Int.'!R149</f>
        <v>10.949785</v>
      </c>
      <c r="H149" s="176">
        <f>'Open Int.'!Z149</f>
        <v>-0.17471300000000056</v>
      </c>
      <c r="I149" s="171">
        <f>'Open Int.'!O149</f>
        <v>0.9428571428571428</v>
      </c>
      <c r="J149" s="185">
        <f>IF(Volume!D149=0,0,Volume!F149/Volume!D149)</f>
        <v>0</v>
      </c>
      <c r="K149" s="187">
        <f>IF('Open Int.'!E149=0,0,'Open Int.'!H149/'Open Int.'!E149)</f>
        <v>0</v>
      </c>
      <c r="N149" s="96"/>
    </row>
    <row r="150" spans="1:14" ht="15">
      <c r="A150" s="177" t="s">
        <v>301</v>
      </c>
      <c r="B150" s="289">
        <f>Margins!B150</f>
        <v>10450</v>
      </c>
      <c r="C150" s="289">
        <f>Volume!J150</f>
        <v>25.9</v>
      </c>
      <c r="D150" s="182">
        <f>Volume!M150</f>
        <v>7.46887966804978</v>
      </c>
      <c r="E150" s="175">
        <f>Volume!C150*100</f>
        <v>398</v>
      </c>
      <c r="F150" s="349">
        <f>'Open Int.'!D150*100</f>
        <v>14.000000000000002</v>
      </c>
      <c r="G150" s="176">
        <f>'Open Int.'!R150</f>
        <v>165.7220565</v>
      </c>
      <c r="H150" s="176">
        <f>'Open Int.'!Z150</f>
        <v>27.10656850000001</v>
      </c>
      <c r="I150" s="171">
        <f>'Open Int.'!O150</f>
        <v>0.8570961946758126</v>
      </c>
      <c r="J150" s="185">
        <f>IF(Volume!D150=0,0,Volume!F150/Volume!D150)</f>
        <v>0.1006993006993007</v>
      </c>
      <c r="K150" s="187">
        <f>IF('Open Int.'!E150=0,0,'Open Int.'!H150/'Open Int.'!E150)</f>
        <v>0.2625482625482625</v>
      </c>
      <c r="N150" s="96"/>
    </row>
    <row r="151" spans="1:14" ht="15">
      <c r="A151" s="177" t="s">
        <v>173</v>
      </c>
      <c r="B151" s="289">
        <f>Margins!B151</f>
        <v>2950</v>
      </c>
      <c r="C151" s="289">
        <f>Volume!J151</f>
        <v>56.7</v>
      </c>
      <c r="D151" s="182">
        <f>Volume!M151</f>
        <v>-2.0725388601036197</v>
      </c>
      <c r="E151" s="175">
        <f>Volume!C151*100</f>
        <v>47</v>
      </c>
      <c r="F151" s="349">
        <f>'Open Int.'!D151*100</f>
        <v>3</v>
      </c>
      <c r="G151" s="176">
        <f>'Open Int.'!R151</f>
        <v>46.4494905</v>
      </c>
      <c r="H151" s="176">
        <f>'Open Int.'!Z151</f>
        <v>0.5029455000000027</v>
      </c>
      <c r="I151" s="171">
        <f>'Open Int.'!O151</f>
        <v>0.9110550954267195</v>
      </c>
      <c r="J151" s="185">
        <f>IF(Volume!D151=0,0,Volume!F151/Volume!D151)</f>
        <v>0</v>
      </c>
      <c r="K151" s="187">
        <f>IF('Open Int.'!E151=0,0,'Open Int.'!H151/'Open Int.'!E151)</f>
        <v>0.03409090909090909</v>
      </c>
      <c r="N151" s="96"/>
    </row>
    <row r="152" spans="1:14" ht="15">
      <c r="A152" s="177" t="s">
        <v>302</v>
      </c>
      <c r="B152" s="289">
        <f>Margins!B152</f>
        <v>200</v>
      </c>
      <c r="C152" s="289">
        <f>Volume!J152</f>
        <v>815.05</v>
      </c>
      <c r="D152" s="182">
        <f>Volume!M152</f>
        <v>2.515565058801333</v>
      </c>
      <c r="E152" s="175">
        <f>Volume!C152*100</f>
        <v>91</v>
      </c>
      <c r="F152" s="349">
        <f>'Open Int.'!D152*100</f>
        <v>-3</v>
      </c>
      <c r="G152" s="176">
        <f>'Open Int.'!R152</f>
        <v>45.284178</v>
      </c>
      <c r="H152" s="176">
        <f>'Open Int.'!Z152</f>
        <v>-0.3516919999999999</v>
      </c>
      <c r="I152" s="171">
        <f>'Open Int.'!O152</f>
        <v>0.9971202303815695</v>
      </c>
      <c r="J152" s="185">
        <f>IF(Volume!D152=0,0,Volume!F152/Volume!D152)</f>
        <v>0</v>
      </c>
      <c r="K152" s="187">
        <f>IF('Open Int.'!E152=0,0,'Open Int.'!H152/'Open Int.'!E152)</f>
        <v>0</v>
      </c>
      <c r="N152" s="96"/>
    </row>
    <row r="153" spans="1:14" ht="15">
      <c r="A153" s="177" t="s">
        <v>82</v>
      </c>
      <c r="B153" s="289">
        <f>Margins!B153</f>
        <v>2100</v>
      </c>
      <c r="C153" s="289">
        <f>Volume!J153</f>
        <v>105.6</v>
      </c>
      <c r="D153" s="182">
        <f>Volume!M153</f>
        <v>-1.6301816488122962</v>
      </c>
      <c r="E153" s="175">
        <f>Volume!C153*100</f>
        <v>10</v>
      </c>
      <c r="F153" s="349">
        <f>'Open Int.'!D153*100</f>
        <v>0</v>
      </c>
      <c r="G153" s="176">
        <f>'Open Int.'!R153</f>
        <v>112.166208</v>
      </c>
      <c r="H153" s="176">
        <f>'Open Int.'!Z153</f>
        <v>-2.0842499999999973</v>
      </c>
      <c r="I153" s="171">
        <f>'Open Int.'!O153</f>
        <v>0.922499011466983</v>
      </c>
      <c r="J153" s="185">
        <f>IF(Volume!D153=0,0,Volume!F153/Volume!D153)</f>
        <v>0</v>
      </c>
      <c r="K153" s="187">
        <f>IF('Open Int.'!E153=0,0,'Open Int.'!H153/'Open Int.'!E153)</f>
        <v>0.05405405405405406</v>
      </c>
      <c r="N153" s="96"/>
    </row>
    <row r="154" spans="1:14" ht="15">
      <c r="A154" s="177" t="s">
        <v>153</v>
      </c>
      <c r="B154" s="289">
        <f>Margins!B154</f>
        <v>450</v>
      </c>
      <c r="C154" s="289">
        <f>Volume!J154</f>
        <v>464.6</v>
      </c>
      <c r="D154" s="182">
        <f>Volume!M154</f>
        <v>-1.4215998302567343</v>
      </c>
      <c r="E154" s="175">
        <f>Volume!C154*100</f>
        <v>-28.000000000000004</v>
      </c>
      <c r="F154" s="349">
        <f>'Open Int.'!D154*100</f>
        <v>5</v>
      </c>
      <c r="G154" s="176">
        <f>'Open Int.'!R154</f>
        <v>129.790656</v>
      </c>
      <c r="H154" s="176">
        <f>'Open Int.'!Z154</f>
        <v>4.533255000000011</v>
      </c>
      <c r="I154" s="171">
        <f>'Open Int.'!O154</f>
        <v>0.8724226804123711</v>
      </c>
      <c r="J154" s="185">
        <f>IF(Volume!D154=0,0,Volume!F154/Volume!D154)</f>
        <v>0</v>
      </c>
      <c r="K154" s="187">
        <f>IF('Open Int.'!E154=0,0,'Open Int.'!H154/'Open Int.'!E154)</f>
        <v>0</v>
      </c>
      <c r="N154" s="96"/>
    </row>
    <row r="155" spans="1:14" ht="15">
      <c r="A155" s="177" t="s">
        <v>154</v>
      </c>
      <c r="B155" s="289">
        <f>Margins!B155</f>
        <v>6900</v>
      </c>
      <c r="C155" s="289">
        <f>Volume!J155</f>
        <v>43.25</v>
      </c>
      <c r="D155" s="182">
        <f>Volume!M155</f>
        <v>1.5258215962441282</v>
      </c>
      <c r="E155" s="175">
        <f>Volume!C155*100</f>
        <v>-11</v>
      </c>
      <c r="F155" s="349">
        <f>'Open Int.'!D155*100</f>
        <v>2</v>
      </c>
      <c r="G155" s="176">
        <f>'Open Int.'!R155</f>
        <v>27.753525</v>
      </c>
      <c r="H155" s="176">
        <f>'Open Int.'!Z155</f>
        <v>0.9755910000000014</v>
      </c>
      <c r="I155" s="171">
        <f>'Open Int.'!O155</f>
        <v>0.8827956989247312</v>
      </c>
      <c r="J155" s="185">
        <f>IF(Volume!D155=0,0,Volume!F155/Volume!D155)</f>
        <v>0.16666666666666666</v>
      </c>
      <c r="K155" s="187">
        <f>IF('Open Int.'!E155=0,0,'Open Int.'!H155/'Open Int.'!E155)</f>
        <v>0.391304347826087</v>
      </c>
      <c r="N155" s="96"/>
    </row>
    <row r="156" spans="1:14" ht="15">
      <c r="A156" s="177" t="s">
        <v>303</v>
      </c>
      <c r="B156" s="289">
        <f>Margins!B156</f>
        <v>1800</v>
      </c>
      <c r="C156" s="289">
        <f>Volume!J156</f>
        <v>85</v>
      </c>
      <c r="D156" s="182">
        <f>Volume!M156</f>
        <v>-0.6428988895382785</v>
      </c>
      <c r="E156" s="175">
        <f>Volume!C156*100</f>
        <v>-28.999999999999996</v>
      </c>
      <c r="F156" s="349">
        <f>'Open Int.'!D156*100</f>
        <v>-3</v>
      </c>
      <c r="G156" s="176">
        <f>'Open Int.'!R156</f>
        <v>21.2058</v>
      </c>
      <c r="H156" s="176">
        <f>'Open Int.'!Z156</f>
        <v>-0.8301690000000015</v>
      </c>
      <c r="I156" s="171">
        <f>'Open Int.'!O156</f>
        <v>0.93001443001443</v>
      </c>
      <c r="J156" s="185">
        <f>IF(Volume!D156=0,0,Volume!F156/Volume!D156)</f>
        <v>0</v>
      </c>
      <c r="K156" s="187">
        <f>IF('Open Int.'!E156=0,0,'Open Int.'!H156/'Open Int.'!E156)</f>
        <v>0</v>
      </c>
      <c r="N156" s="96"/>
    </row>
    <row r="157" spans="1:14" ht="15">
      <c r="A157" s="177" t="s">
        <v>155</v>
      </c>
      <c r="B157" s="289">
        <f>Margins!B157</f>
        <v>525</v>
      </c>
      <c r="C157" s="289">
        <f>Volume!J157</f>
        <v>438.35</v>
      </c>
      <c r="D157" s="182">
        <f>Volume!M157</f>
        <v>0.32040279208148165</v>
      </c>
      <c r="E157" s="175">
        <f>Volume!C157*100</f>
        <v>-50</v>
      </c>
      <c r="F157" s="349">
        <f>'Open Int.'!D157*100</f>
        <v>-2</v>
      </c>
      <c r="G157" s="176">
        <f>'Open Int.'!R157</f>
        <v>68.53383075</v>
      </c>
      <c r="H157" s="176">
        <f>'Open Int.'!Z157</f>
        <v>-1.363968374999999</v>
      </c>
      <c r="I157" s="171">
        <f>'Open Int.'!O157</f>
        <v>0.9684351914036265</v>
      </c>
      <c r="J157" s="185">
        <f>IF(Volume!D157=0,0,Volume!F157/Volume!D157)</f>
        <v>0.1111111111111111</v>
      </c>
      <c r="K157" s="187">
        <f>IF('Open Int.'!E157=0,0,'Open Int.'!H157/'Open Int.'!E157)</f>
        <v>0.125</v>
      </c>
      <c r="N157" s="96"/>
    </row>
    <row r="158" spans="1:14" ht="15">
      <c r="A158" s="177" t="s">
        <v>38</v>
      </c>
      <c r="B158" s="289">
        <f>Margins!B158</f>
        <v>600</v>
      </c>
      <c r="C158" s="289">
        <f>Volume!J158</f>
        <v>575.85</v>
      </c>
      <c r="D158" s="182">
        <f>Volume!M158</f>
        <v>-1.7069215669539985</v>
      </c>
      <c r="E158" s="175">
        <f>Volume!C158*100</f>
        <v>57.99999999999999</v>
      </c>
      <c r="F158" s="349">
        <f>'Open Int.'!D158*100</f>
        <v>2</v>
      </c>
      <c r="G158" s="176">
        <f>'Open Int.'!R158</f>
        <v>334.211823</v>
      </c>
      <c r="H158" s="176">
        <f>'Open Int.'!Z158</f>
        <v>3.0542519999999627</v>
      </c>
      <c r="I158" s="171">
        <f>'Open Int.'!O158</f>
        <v>0.9446914090768117</v>
      </c>
      <c r="J158" s="185">
        <f>IF(Volume!D158=0,0,Volume!F158/Volume!D158)</f>
        <v>0.07142857142857142</v>
      </c>
      <c r="K158" s="187">
        <f>IF('Open Int.'!E158=0,0,'Open Int.'!H158/'Open Int.'!E158)</f>
        <v>0.13986013986013987</v>
      </c>
      <c r="N158" s="96"/>
    </row>
    <row r="159" spans="1:14" ht="15">
      <c r="A159" s="177" t="s">
        <v>156</v>
      </c>
      <c r="B159" s="289">
        <f>Margins!B159</f>
        <v>600</v>
      </c>
      <c r="C159" s="289">
        <f>Volume!J159</f>
        <v>414.9</v>
      </c>
      <c r="D159" s="182">
        <f>Volume!M159</f>
        <v>-1.8452803406671425</v>
      </c>
      <c r="E159" s="175">
        <f>Volume!C159*100</f>
        <v>-12</v>
      </c>
      <c r="F159" s="349">
        <f>'Open Int.'!D159*100</f>
        <v>0</v>
      </c>
      <c r="G159" s="176">
        <f>'Open Int.'!R159</f>
        <v>15.583644</v>
      </c>
      <c r="H159" s="176">
        <f>'Open Int.'!Z159</f>
        <v>-0.2676060000000007</v>
      </c>
      <c r="I159" s="171">
        <f>'Open Int.'!O159</f>
        <v>0.939297124600639</v>
      </c>
      <c r="J159" s="185">
        <f>IF(Volume!D159=0,0,Volume!F159/Volume!D159)</f>
        <v>0</v>
      </c>
      <c r="K159" s="187">
        <f>IF('Open Int.'!E159=0,0,'Open Int.'!H159/'Open Int.'!E159)</f>
        <v>0</v>
      </c>
      <c r="N159" s="96"/>
    </row>
    <row r="160" spans="1:14" ht="15">
      <c r="A160" s="177" t="s">
        <v>396</v>
      </c>
      <c r="B160" s="289">
        <f>Margins!B160</f>
        <v>700</v>
      </c>
      <c r="C160" s="289">
        <f>Volume!J160</f>
        <v>265.65</v>
      </c>
      <c r="D160" s="182">
        <f>Volume!M160</f>
        <v>-4.4252563410685415</v>
      </c>
      <c r="E160" s="175">
        <f>Volume!C160*100</f>
        <v>-20</v>
      </c>
      <c r="F160" s="349">
        <f>'Open Int.'!D160*100</f>
        <v>11</v>
      </c>
      <c r="G160" s="176">
        <f>'Open Int.'!R160</f>
        <v>66.0326205</v>
      </c>
      <c r="H160" s="176">
        <f>'Open Int.'!Z160</f>
        <v>3.8691029999999955</v>
      </c>
      <c r="I160" s="171">
        <f>'Open Int.'!O160</f>
        <v>0.9645170374542382</v>
      </c>
      <c r="J160" s="185">
        <f>IF(Volume!D160=0,0,Volume!F160/Volume!D160)</f>
        <v>0</v>
      </c>
      <c r="K160" s="187">
        <f>IF('Open Int.'!E160=0,0,'Open Int.'!H160/'Open Int.'!E160)</f>
        <v>0.15</v>
      </c>
      <c r="N160" s="96"/>
    </row>
    <row r="161" spans="6:9" ht="15" hidden="1">
      <c r="F161" s="10"/>
      <c r="G161" s="174">
        <f>'Open Int.'!R161</f>
        <v>58365.51926184499</v>
      </c>
      <c r="H161" s="131">
        <f>'Open Int.'!Z161</f>
        <v>1476.1182868250003</v>
      </c>
      <c r="I161" s="100"/>
    </row>
    <row r="162" spans="6:9" ht="15">
      <c r="F162" s="10"/>
      <c r="I162" s="100"/>
    </row>
    <row r="163" spans="6:9" ht="15">
      <c r="F163" s="10"/>
      <c r="I163" s="100"/>
    </row>
    <row r="164" spans="6:9" ht="15">
      <c r="F164" s="10"/>
      <c r="I164" s="100"/>
    </row>
    <row r="165" spans="1:8" ht="15.75">
      <c r="A165" s="13"/>
      <c r="B165" s="13"/>
      <c r="C165" s="13"/>
      <c r="D165" s="14"/>
      <c r="E165" s="15"/>
      <c r="F165" s="8"/>
      <c r="G165" s="73"/>
      <c r="H165" s="73"/>
    </row>
    <row r="166" spans="2:10" ht="15.75" thickBot="1">
      <c r="B166" s="40" t="s">
        <v>53</v>
      </c>
      <c r="C166" s="41"/>
      <c r="D166" s="16"/>
      <c r="E166" s="11"/>
      <c r="F166" s="11"/>
      <c r="G166" s="12"/>
      <c r="H166" s="17"/>
      <c r="I166" s="17"/>
      <c r="J166" s="7"/>
    </row>
    <row r="167" spans="1:11" ht="15.75" thickBot="1">
      <c r="A167" s="29"/>
      <c r="B167" s="130" t="s">
        <v>182</v>
      </c>
      <c r="C167" s="130" t="s">
        <v>74</v>
      </c>
      <c r="D167" s="253" t="s">
        <v>9</v>
      </c>
      <c r="E167" s="130" t="s">
        <v>84</v>
      </c>
      <c r="F167" s="130" t="s">
        <v>49</v>
      </c>
      <c r="G167" s="18"/>
      <c r="I167" s="11"/>
      <c r="K167" s="12"/>
    </row>
    <row r="168" spans="1:11" ht="15">
      <c r="A168" s="192" t="s">
        <v>60</v>
      </c>
      <c r="B168" s="236">
        <f>'Open Int.'!$V$4</f>
        <v>84.489575</v>
      </c>
      <c r="C168" s="236">
        <f>'Open Int.'!$V$5</f>
        <v>9.531929</v>
      </c>
      <c r="D168" s="236">
        <f>'Open Int.'!$V$6</f>
        <v>15585.37820775</v>
      </c>
      <c r="E168" s="250">
        <f>F168-(D168+C168+B168)</f>
        <v>24561.40675895</v>
      </c>
      <c r="F168" s="250">
        <f>'Open Int.'!$V$161</f>
        <v>40240.8064707</v>
      </c>
      <c r="G168" s="19"/>
      <c r="H168" s="42" t="s">
        <v>59</v>
      </c>
      <c r="I168" s="43"/>
      <c r="J168" s="65">
        <f>F171</f>
        <v>58365.51926184501</v>
      </c>
      <c r="K168" s="17"/>
    </row>
    <row r="169" spans="1:11" ht="15">
      <c r="A169" s="202" t="s">
        <v>61</v>
      </c>
      <c r="B169" s="237">
        <f>'Open Int.'!$W$4</f>
        <v>0</v>
      </c>
      <c r="C169" s="237">
        <f>'Open Int.'!$W$5</f>
        <v>0</v>
      </c>
      <c r="D169" s="237">
        <f>'Open Int.'!$W$6</f>
        <v>7235.1468525</v>
      </c>
      <c r="E169" s="252">
        <f>F169-(D169+C169+B169)</f>
        <v>1991.0148212999975</v>
      </c>
      <c r="F169" s="237">
        <f>'Open Int.'!$W$161</f>
        <v>9226.161673799998</v>
      </c>
      <c r="G169" s="20"/>
      <c r="H169" s="42" t="s">
        <v>66</v>
      </c>
      <c r="I169" s="43"/>
      <c r="J169" s="65">
        <f>'Open Int.'!$Z$161</f>
        <v>1476.1182868250003</v>
      </c>
      <c r="K169" s="132">
        <f>J169/(J168-J169)</f>
        <v>0.025947158196887327</v>
      </c>
    </row>
    <row r="170" spans="1:11" ht="15.75" thickBot="1">
      <c r="A170" s="204" t="s">
        <v>62</v>
      </c>
      <c r="B170" s="237">
        <f>'Open Int.'!$X$4</f>
        <v>0</v>
      </c>
      <c r="C170" s="237">
        <f>'Open Int.'!$X$5</f>
        <v>0</v>
      </c>
      <c r="D170" s="237">
        <f>'Open Int.'!$X$6</f>
        <v>8192.64399225</v>
      </c>
      <c r="E170" s="252">
        <f>F170-(D170+C170+B170)</f>
        <v>705.9071250950092</v>
      </c>
      <c r="F170" s="237">
        <f>'Open Int.'!$X$161</f>
        <v>8898.551117345009</v>
      </c>
      <c r="G170" s="19"/>
      <c r="H170" s="350"/>
      <c r="I170" s="350"/>
      <c r="J170" s="351"/>
      <c r="K170" s="352"/>
    </row>
    <row r="171" spans="1:10" ht="15.75" thickBot="1">
      <c r="A171" s="201" t="s">
        <v>11</v>
      </c>
      <c r="B171" s="30">
        <f>SUM(B168:B170)</f>
        <v>84.489575</v>
      </c>
      <c r="C171" s="30">
        <f>SUM(C168:C170)</f>
        <v>9.531929</v>
      </c>
      <c r="D171" s="254">
        <f>SUM(D168:D170)</f>
        <v>31013.1690525</v>
      </c>
      <c r="E171" s="254">
        <f>SUM(E168:E170)</f>
        <v>27258.328705345004</v>
      </c>
      <c r="F171" s="30">
        <f>SUM(F168:F170)</f>
        <v>58365.51926184501</v>
      </c>
      <c r="G171" s="22"/>
      <c r="H171" s="44" t="s">
        <v>67</v>
      </c>
      <c r="I171" s="45"/>
      <c r="J171" s="21">
        <f>Volume!P162</f>
        <v>0.2931211318777414</v>
      </c>
    </row>
    <row r="172" spans="1:11" ht="15">
      <c r="A172" s="192" t="s">
        <v>54</v>
      </c>
      <c r="B172" s="237">
        <f>'Open Int.'!$S$4</f>
        <v>82.495067</v>
      </c>
      <c r="C172" s="237">
        <f>'Open Int.'!$S$5</f>
        <v>9.2390485</v>
      </c>
      <c r="D172" s="237">
        <f>'Open Int.'!$S$6</f>
        <v>24317.24522025</v>
      </c>
      <c r="E172" s="252">
        <f>F172-(D172+C172+B172)</f>
        <v>24638.930781284984</v>
      </c>
      <c r="F172" s="237">
        <f>'Open Int.'!$S$161</f>
        <v>49047.91011703498</v>
      </c>
      <c r="G172" s="20"/>
      <c r="H172" s="44" t="s">
        <v>68</v>
      </c>
      <c r="I172" s="45"/>
      <c r="J172" s="23">
        <f>'Open Int.'!E162</f>
        <v>0.4085592034662738</v>
      </c>
      <c r="K172" s="12"/>
    </row>
    <row r="173" spans="1:10" ht="15.75" thickBot="1">
      <c r="A173" s="204" t="s">
        <v>65</v>
      </c>
      <c r="B173" s="251">
        <f>B171-B172</f>
        <v>1.9945079999999962</v>
      </c>
      <c r="C173" s="251">
        <f>C171-C172</f>
        <v>0.292880499999999</v>
      </c>
      <c r="D173" s="255">
        <f>D171-D172</f>
        <v>6695.923832250002</v>
      </c>
      <c r="E173" s="251">
        <f>E171-E172</f>
        <v>2619.39792406002</v>
      </c>
      <c r="F173" s="251">
        <f>F171-F172</f>
        <v>9317.609144810027</v>
      </c>
      <c r="G173" s="20"/>
      <c r="J173" s="66"/>
    </row>
    <row r="174" ht="15">
      <c r="G174" s="90"/>
    </row>
    <row r="175" spans="4:9" ht="15">
      <c r="D175" s="50"/>
      <c r="E175" s="26"/>
      <c r="I175" s="24"/>
    </row>
    <row r="176" spans="3:8" ht="15">
      <c r="C176" s="50"/>
      <c r="D176" s="50"/>
      <c r="E176" s="98"/>
      <c r="F176" s="266"/>
      <c r="H176" s="26"/>
    </row>
    <row r="177" spans="4:7" ht="15">
      <c r="D177" s="50"/>
      <c r="E177" s="26"/>
      <c r="F177" s="26"/>
      <c r="G177" s="26"/>
    </row>
    <row r="178" spans="4:5" ht="15">
      <c r="D178" s="50"/>
      <c r="E178" s="26"/>
    </row>
    <row r="181" ht="15">
      <c r="A181" s="7" t="s">
        <v>120</v>
      </c>
    </row>
    <row r="182" ht="15">
      <c r="A182" s="7" t="s">
        <v>115</v>
      </c>
    </row>
    <row r="196" ht="15">
      <c r="G196"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68"/>
  <sheetViews>
    <sheetView workbookViewId="0" topLeftCell="A1">
      <selection activeCell="E96" sqref="E96"/>
    </sheetView>
  </sheetViews>
  <sheetFormatPr defaultColWidth="9.140625" defaultRowHeight="12.75"/>
  <cols>
    <col min="1" max="1" width="20.28125" style="25" customWidth="1"/>
    <col min="2" max="2" width="14.7109375" style="25" customWidth="1"/>
    <col min="3" max="3" width="37.421875" style="25" customWidth="1"/>
    <col min="4" max="4" width="14.7109375" style="25" hidden="1" customWidth="1"/>
    <col min="5" max="5" width="12.28125" style="25" customWidth="1"/>
    <col min="6" max="6" width="20.8515625" style="25" customWidth="1"/>
    <col min="7" max="16384" width="9.140625" style="25" customWidth="1"/>
  </cols>
  <sheetData>
    <row r="1" spans="1:4" ht="13.5">
      <c r="A1" s="442" t="s">
        <v>127</v>
      </c>
      <c r="B1" s="442"/>
      <c r="C1" s="442"/>
      <c r="D1" s="92">
        <f ca="1">NOW()</f>
        <v>39191.79000763889</v>
      </c>
    </row>
    <row r="2" spans="1:3" ht="13.5">
      <c r="A2" s="94" t="s">
        <v>128</v>
      </c>
      <c r="B2" s="94" t="s">
        <v>129</v>
      </c>
      <c r="C2" s="95" t="s">
        <v>130</v>
      </c>
    </row>
    <row r="3" spans="1:3" ht="13.5">
      <c r="A3" s="25" t="s">
        <v>392</v>
      </c>
      <c r="B3" s="92">
        <v>39198</v>
      </c>
      <c r="C3" s="93">
        <f>B3-D1</f>
        <v>6.209992361109471</v>
      </c>
    </row>
    <row r="4" spans="1:3" ht="13.5">
      <c r="A4" s="25" t="s">
        <v>395</v>
      </c>
      <c r="B4" s="92">
        <v>39233</v>
      </c>
      <c r="C4" s="93">
        <f>B4-D1</f>
        <v>41.20999236110947</v>
      </c>
    </row>
    <row r="5" spans="1:3" ht="13.5">
      <c r="A5" s="25" t="s">
        <v>410</v>
      </c>
      <c r="B5" s="92">
        <v>39261</v>
      </c>
      <c r="C5" s="93">
        <f>B5-D1</f>
        <v>69.20999236110947</v>
      </c>
    </row>
    <row r="6" spans="1:3" ht="13.5">
      <c r="A6" s="51"/>
      <c r="B6" s="97"/>
      <c r="C6" s="93"/>
    </row>
    <row r="7" spans="1:3" ht="13.5">
      <c r="A7" s="441" t="s">
        <v>131</v>
      </c>
      <c r="B7" s="441"/>
      <c r="C7" s="441"/>
    </row>
    <row r="8" spans="1:3" ht="13.5">
      <c r="A8" s="91" t="s">
        <v>114</v>
      </c>
      <c r="B8" s="91" t="s">
        <v>116</v>
      </c>
      <c r="C8" s="91" t="s">
        <v>125</v>
      </c>
    </row>
    <row r="9" spans="1:3" ht="14.25">
      <c r="A9" s="382" t="s">
        <v>37</v>
      </c>
      <c r="B9" s="381">
        <v>39145</v>
      </c>
      <c r="C9" s="382" t="s">
        <v>402</v>
      </c>
    </row>
    <row r="10" spans="1:3" ht="14.25">
      <c r="A10" s="382" t="s">
        <v>227</v>
      </c>
      <c r="B10" s="381">
        <v>39176</v>
      </c>
      <c r="C10" s="382" t="s">
        <v>400</v>
      </c>
    </row>
    <row r="11" spans="1:3" ht="14.25">
      <c r="A11" s="382" t="s">
        <v>225</v>
      </c>
      <c r="B11" s="381">
        <v>39176</v>
      </c>
      <c r="C11" s="382" t="s">
        <v>409</v>
      </c>
    </row>
    <row r="12" spans="1:8" ht="14.25">
      <c r="A12" s="382" t="s">
        <v>162</v>
      </c>
      <c r="B12" s="381">
        <v>39329</v>
      </c>
      <c r="C12" s="382" t="s">
        <v>405</v>
      </c>
      <c r="D12"/>
      <c r="E12"/>
      <c r="G12"/>
      <c r="H12"/>
    </row>
    <row r="13" spans="1:8" ht="14.25">
      <c r="A13" s="387" t="s">
        <v>134</v>
      </c>
      <c r="B13" s="383" t="s">
        <v>413</v>
      </c>
      <c r="C13" s="387" t="s">
        <v>414</v>
      </c>
      <c r="D13"/>
      <c r="E13"/>
      <c r="G13"/>
      <c r="H13"/>
    </row>
    <row r="14" spans="1:8" ht="14.25">
      <c r="A14" s="387" t="s">
        <v>153</v>
      </c>
      <c r="B14" s="383" t="s">
        <v>415</v>
      </c>
      <c r="C14" s="387" t="s">
        <v>416</v>
      </c>
      <c r="D14"/>
      <c r="E14"/>
      <c r="G14"/>
      <c r="H14"/>
    </row>
    <row r="15" spans="1:8" ht="14.25">
      <c r="A15" s="382" t="s">
        <v>406</v>
      </c>
      <c r="B15" s="380" t="s">
        <v>407</v>
      </c>
      <c r="C15" s="382" t="s">
        <v>408</v>
      </c>
      <c r="D15" t="s">
        <v>401</v>
      </c>
      <c r="E15"/>
      <c r="G15"/>
      <c r="H15"/>
    </row>
    <row r="16" spans="1:8" ht="14.25">
      <c r="A16" s="384" t="s">
        <v>197</v>
      </c>
      <c r="B16" s="383" t="s">
        <v>411</v>
      </c>
      <c r="C16" s="384" t="s">
        <v>412</v>
      </c>
      <c r="D16"/>
      <c r="E16"/>
      <c r="G16"/>
      <c r="H16"/>
    </row>
    <row r="17" spans="1:8" ht="14.25">
      <c r="A17" s="382" t="s">
        <v>198</v>
      </c>
      <c r="B17" s="380" t="s">
        <v>403</v>
      </c>
      <c r="C17" s="382" t="s">
        <v>404</v>
      </c>
      <c r="D17"/>
      <c r="E17" s="378"/>
      <c r="G17"/>
      <c r="H17"/>
    </row>
    <row r="18" spans="1:9" ht="15">
      <c r="A18" s="379"/>
      <c r="B18" s="379"/>
      <c r="C18" s="379"/>
      <c r="D18" t="s">
        <v>401</v>
      </c>
      <c r="E18"/>
      <c r="F18"/>
      <c r="G18"/>
      <c r="H18"/>
      <c r="I18"/>
    </row>
    <row r="19" spans="1:8" ht="15">
      <c r="A19" s="379"/>
      <c r="B19" s="379"/>
      <c r="C19" s="379"/>
      <c r="D19" t="s">
        <v>401</v>
      </c>
      <c r="E19"/>
      <c r="G19"/>
      <c r="H19"/>
    </row>
    <row r="20" spans="1:8" ht="15">
      <c r="A20" s="379"/>
      <c r="B20" s="379"/>
      <c r="C20" s="379"/>
      <c r="D20" t="s">
        <v>401</v>
      </c>
      <c r="E20"/>
      <c r="G20"/>
      <c r="H20"/>
    </row>
    <row r="21" spans="1:8" ht="15">
      <c r="A21" s="379"/>
      <c r="B21" s="379"/>
      <c r="C21" s="379"/>
      <c r="D21" t="s">
        <v>401</v>
      </c>
      <c r="E21"/>
      <c r="G21"/>
      <c r="H21" s="378"/>
    </row>
    <row r="22" spans="1:8" ht="15">
      <c r="A22" s="379"/>
      <c r="B22" s="379"/>
      <c r="C22" s="379"/>
      <c r="D22" t="s">
        <v>401</v>
      </c>
      <c r="E22"/>
      <c r="G22"/>
      <c r="H22"/>
    </row>
    <row r="23" spans="1:8" ht="15">
      <c r="A23" s="379"/>
      <c r="B23" s="379"/>
      <c r="C23" s="379"/>
      <c r="D23" t="s">
        <v>401</v>
      </c>
      <c r="E23"/>
      <c r="G23"/>
      <c r="H23"/>
    </row>
    <row r="24" spans="4:8" ht="14.25">
      <c r="D24" t="s">
        <v>401</v>
      </c>
      <c r="E24"/>
      <c r="G24"/>
      <c r="H24"/>
    </row>
    <row r="25" spans="4:8" ht="14.25">
      <c r="D25" t="s">
        <v>401</v>
      </c>
      <c r="E25"/>
      <c r="G25"/>
      <c r="H25"/>
    </row>
    <row r="26" spans="4:8" ht="14.25">
      <c r="D26"/>
      <c r="E26" s="378"/>
      <c r="G26"/>
      <c r="H26"/>
    </row>
    <row r="168" ht="13.5">
      <c r="M168" s="25" t="s">
        <v>275</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83"/>
  <sheetViews>
    <sheetView workbookViewId="0" topLeftCell="A1">
      <selection activeCell="E254" sqref="E254"/>
    </sheetView>
  </sheetViews>
  <sheetFormatPr defaultColWidth="9.140625" defaultRowHeight="12.75" outlineLevelRow="2"/>
  <cols>
    <col min="1" max="1" width="20.421875" style="359" bestFit="1" customWidth="1"/>
    <col min="2" max="2" width="15.57421875" style="359" customWidth="1"/>
    <col min="3" max="3" width="13.421875" style="359" customWidth="1"/>
    <col min="4" max="4" width="9.421875" style="366" bestFit="1" customWidth="1"/>
    <col min="5" max="16384" width="9.140625" style="359" customWidth="1"/>
  </cols>
  <sheetData>
    <row r="1" spans="1:4" ht="21.75" thickBot="1">
      <c r="A1" s="398" t="s">
        <v>237</v>
      </c>
      <c r="B1" s="399"/>
      <c r="C1" s="399"/>
      <c r="D1" s="399"/>
    </row>
    <row r="2" spans="1:4" ht="17.25" customHeight="1">
      <c r="A2" s="360" t="s">
        <v>238</v>
      </c>
      <c r="B2" s="360" t="s">
        <v>59</v>
      </c>
      <c r="C2" s="361" t="s">
        <v>70</v>
      </c>
      <c r="D2" s="365" t="s">
        <v>239</v>
      </c>
    </row>
    <row r="3" ht="17.25" customHeight="1">
      <c r="D3" s="359"/>
    </row>
    <row r="4" spans="1:4" ht="15" outlineLevel="1">
      <c r="A4" s="360" t="s">
        <v>240</v>
      </c>
      <c r="B4" s="360">
        <f>SUM(B5:B7)</f>
        <v>11438600</v>
      </c>
      <c r="C4" s="360">
        <f>SUM(C5:C7)</f>
        <v>373650</v>
      </c>
      <c r="D4" s="365">
        <f aca="true" t="shared" si="0" ref="D4:D14">C4/(B4-C4)</f>
        <v>0.033768792448226156</v>
      </c>
    </row>
    <row r="5" spans="1:4" ht="14.25" outlineLevel="2">
      <c r="A5" s="362" t="s">
        <v>329</v>
      </c>
      <c r="B5" s="363">
        <f>VLOOKUP(A5,'Open Int.'!$A$4:$O$160,2,FALSE)</f>
        <v>798500</v>
      </c>
      <c r="C5" s="363">
        <f>VLOOKUP(A5,'Open Int.'!$A$4:$O$160,3,FALSE)</f>
        <v>35300</v>
      </c>
      <c r="D5" s="364">
        <f t="shared" si="0"/>
        <v>0.04625262054507338</v>
      </c>
    </row>
    <row r="6" spans="1:4" ht="14.25" outlineLevel="2">
      <c r="A6" s="362" t="s">
        <v>330</v>
      </c>
      <c r="B6" s="363">
        <f>VLOOKUP(A6,'Open Int.'!$A$4:$O$160,2,FALSE)</f>
        <v>2716400</v>
      </c>
      <c r="C6" s="363">
        <f>VLOOKUP(A6,'Open Int.'!$A$4:$O$160,3,FALSE)</f>
        <v>87600</v>
      </c>
      <c r="D6" s="364">
        <f t="shared" si="0"/>
        <v>0.03332318928788801</v>
      </c>
    </row>
    <row r="7" spans="1:4" ht="14.25" outlineLevel="2">
      <c r="A7" s="362" t="s">
        <v>331</v>
      </c>
      <c r="B7" s="363">
        <f>VLOOKUP(A7,'Open Int.'!$A$4:$O$160,2,FALSE)</f>
        <v>7923700</v>
      </c>
      <c r="C7" s="363">
        <f>VLOOKUP(A7,'Open Int.'!$A$4:$O$160,3,FALSE)</f>
        <v>250750</v>
      </c>
      <c r="D7" s="364">
        <f t="shared" si="0"/>
        <v>0.032679738562091505</v>
      </c>
    </row>
    <row r="8" spans="1:4" ht="15">
      <c r="A8" s="360" t="s">
        <v>241</v>
      </c>
      <c r="B8" s="360">
        <f>SUM(B9:B13)</f>
        <v>37978901</v>
      </c>
      <c r="C8" s="360">
        <f>SUM(C9:C13)</f>
        <v>436633</v>
      </c>
      <c r="D8" s="365">
        <f t="shared" si="0"/>
        <v>0.011630437457854172</v>
      </c>
    </row>
    <row r="9" spans="1:4" ht="14.25" outlineLevel="2">
      <c r="A9" s="362" t="s">
        <v>332</v>
      </c>
      <c r="B9" s="363">
        <f>VLOOKUP(A9,'Open Int.'!$A$4:$O$160,2,FALSE)</f>
        <v>25594000</v>
      </c>
      <c r="C9" s="363">
        <f>VLOOKUP(A9,'Open Int.'!$A$4:$O$160,3,FALSE)</f>
        <v>224425</v>
      </c>
      <c r="D9" s="364">
        <f t="shared" si="0"/>
        <v>0.008846226237530586</v>
      </c>
    </row>
    <row r="10" spans="1:4" ht="14.25" outlineLevel="2">
      <c r="A10" s="362" t="s">
        <v>333</v>
      </c>
      <c r="B10" s="363">
        <f>VLOOKUP(A10,'Open Int.'!$A$4:$O$160,2,FALSE)</f>
        <v>3972000</v>
      </c>
      <c r="C10" s="363">
        <f>VLOOKUP(A10,'Open Int.'!$A$4:$O$160,3,FALSE)</f>
        <v>9600</v>
      </c>
      <c r="D10" s="364">
        <f t="shared" si="0"/>
        <v>0.0024227740763173833</v>
      </c>
    </row>
    <row r="11" spans="1:4" ht="14.25" outlineLevel="2">
      <c r="A11" s="362" t="s">
        <v>7</v>
      </c>
      <c r="B11" s="363">
        <f>VLOOKUP(A11,'Open Int.'!$A$4:$O$160,2,FALSE)</f>
        <v>2195625</v>
      </c>
      <c r="C11" s="363">
        <f>VLOOKUP(A11,'Open Int.'!$A$4:$O$160,3,FALSE)</f>
        <v>102500</v>
      </c>
      <c r="D11" s="364">
        <f t="shared" si="0"/>
        <v>0.04896984174380412</v>
      </c>
    </row>
    <row r="12" spans="1:4" ht="14.25" outlineLevel="2">
      <c r="A12" s="362" t="s">
        <v>44</v>
      </c>
      <c r="B12" s="363">
        <f>VLOOKUP(A12,'Open Int.'!$A$4:$O$160,2,FALSE)</f>
        <v>2273200</v>
      </c>
      <c r="C12" s="363">
        <f>VLOOKUP(A12,'Open Int.'!$A$4:$O$160,3,FALSE)</f>
        <v>-68400</v>
      </c>
      <c r="D12" s="364">
        <f t="shared" si="0"/>
        <v>-0.029210796036897847</v>
      </c>
    </row>
    <row r="13" spans="1:4" ht="14.25" outlineLevel="2">
      <c r="A13" s="362" t="s">
        <v>306</v>
      </c>
      <c r="B13" s="363">
        <f>VLOOKUP(A13,'Open Int.'!$A$4:$O$160,2,FALSE)</f>
        <v>3944076</v>
      </c>
      <c r="C13" s="363">
        <f>VLOOKUP(A13,'Open Int.'!$A$4:$O$160,3,FALSE)</f>
        <v>168508</v>
      </c>
      <c r="D13" s="364">
        <f t="shared" si="0"/>
        <v>0.044631165429943255</v>
      </c>
    </row>
    <row r="14" spans="1:4" ht="15">
      <c r="A14" s="360" t="s">
        <v>242</v>
      </c>
      <c r="B14" s="360">
        <f>B8+B4</f>
        <v>49417501</v>
      </c>
      <c r="C14" s="360">
        <f>C8+C4</f>
        <v>810283</v>
      </c>
      <c r="D14" s="365">
        <f t="shared" si="0"/>
        <v>0.01667001390616513</v>
      </c>
    </row>
    <row r="16" spans="1:4" ht="15" outlineLevel="1">
      <c r="A16" s="360" t="s">
        <v>243</v>
      </c>
      <c r="B16" s="360">
        <f>SUM(B17:B20)</f>
        <v>11521600</v>
      </c>
      <c r="C16" s="360">
        <f>SUM(C17:C20)</f>
        <v>73700</v>
      </c>
      <c r="D16" s="365">
        <f aca="true" t="shared" si="1" ref="D16:D21">C16/(B16-C16)</f>
        <v>0.006437861965950087</v>
      </c>
    </row>
    <row r="17" spans="1:4" ht="14.25" outlineLevel="1">
      <c r="A17" s="362" t="s">
        <v>180</v>
      </c>
      <c r="B17" s="363">
        <f>VLOOKUP(A17,'Open Int.'!$A$4:$O$160,2,FALSE)</f>
        <v>6021000</v>
      </c>
      <c r="C17" s="363">
        <f>VLOOKUP(A17,'Open Int.'!$A$4:$O$160,3,FALSE)</f>
        <v>25500</v>
      </c>
      <c r="D17" s="364">
        <f t="shared" si="1"/>
        <v>0.004253189892419315</v>
      </c>
    </row>
    <row r="18" spans="1:4" ht="14.25" outlineLevel="1">
      <c r="A18" s="362" t="s">
        <v>308</v>
      </c>
      <c r="B18" s="363">
        <f>VLOOKUP(A18,'Open Int.'!$A$4:$O$160,2,FALSE)</f>
        <v>1113000</v>
      </c>
      <c r="C18" s="363">
        <f>VLOOKUP(A18,'Open Int.'!$A$4:$O$160,3,FALSE)</f>
        <v>84600</v>
      </c>
      <c r="D18" s="364">
        <f t="shared" si="1"/>
        <v>0.0822637106184364</v>
      </c>
    </row>
    <row r="19" spans="1:4" ht="14.25" outlineLevel="1">
      <c r="A19" s="362" t="s">
        <v>334</v>
      </c>
      <c r="B19" s="363">
        <f>VLOOKUP(A19,'Open Int.'!$A$4:$O$160,2,FALSE)</f>
        <v>3088000</v>
      </c>
      <c r="C19" s="363">
        <f>VLOOKUP(A19,'Open Int.'!$A$4:$O$160,3,FALSE)</f>
        <v>-63000</v>
      </c>
      <c r="D19" s="364">
        <f t="shared" si="1"/>
        <v>-0.01999365280863218</v>
      </c>
    </row>
    <row r="20" spans="1:4" ht="14.25" outlineLevel="1">
      <c r="A20" s="362" t="s">
        <v>335</v>
      </c>
      <c r="B20" s="363">
        <f>VLOOKUP(A20,'Open Int.'!$A$4:$O$160,2,FALSE)</f>
        <v>1299600</v>
      </c>
      <c r="C20" s="363">
        <f>VLOOKUP(A20,'Open Int.'!$A$4:$O$160,3,FALSE)</f>
        <v>26600</v>
      </c>
      <c r="D20" s="364">
        <f t="shared" si="1"/>
        <v>0.020895522388059702</v>
      </c>
    </row>
    <row r="21" spans="1:4" ht="15" outlineLevel="1">
      <c r="A21" s="360" t="s">
        <v>244</v>
      </c>
      <c r="B21" s="360">
        <f>SUM(B22:B35)</f>
        <v>60734000</v>
      </c>
      <c r="C21" s="360">
        <f>SUM(C22:C35)</f>
        <v>2040350</v>
      </c>
      <c r="D21" s="365">
        <f t="shared" si="1"/>
        <v>0.03476270431298786</v>
      </c>
    </row>
    <row r="22" spans="1:4" ht="14.25" outlineLevel="2">
      <c r="A22" s="362" t="s">
        <v>135</v>
      </c>
      <c r="B22" s="363">
        <f>VLOOKUP(A22,'Open Int.'!$A$4:$O$160,2,FALSE)</f>
        <v>2800350</v>
      </c>
      <c r="C22" s="363">
        <f>VLOOKUP(A22,'Open Int.'!$A$4:$O$160,3,FALSE)</f>
        <v>24500</v>
      </c>
      <c r="D22" s="364">
        <f aca="true" t="shared" si="2" ref="D22:D35">C22/(B22-C22)</f>
        <v>0.0088261253309797</v>
      </c>
    </row>
    <row r="23" spans="1:4" ht="14.25" outlineLevel="2">
      <c r="A23" s="362" t="s">
        <v>336</v>
      </c>
      <c r="B23" s="363">
        <f>VLOOKUP(A23,'Open Int.'!$A$4:$O$160,2,FALSE)</f>
        <v>2762300</v>
      </c>
      <c r="C23" s="363">
        <f>VLOOKUP(A23,'Open Int.'!$A$4:$O$160,3,FALSE)</f>
        <v>473800</v>
      </c>
      <c r="D23" s="364">
        <f t="shared" si="2"/>
        <v>0.207035175879397</v>
      </c>
    </row>
    <row r="24" spans="1:4" ht="14.25" outlineLevel="2">
      <c r="A24" s="362" t="s">
        <v>337</v>
      </c>
      <c r="B24" s="363">
        <f>VLOOKUP(A24,'Open Int.'!$A$4:$O$160,2,FALSE)</f>
        <v>6318200</v>
      </c>
      <c r="C24" s="363">
        <f>VLOOKUP(A24,'Open Int.'!$A$4:$O$160,3,FALSE)</f>
        <v>60200</v>
      </c>
      <c r="D24" s="364">
        <f t="shared" si="2"/>
        <v>0.009619686800894854</v>
      </c>
    </row>
    <row r="25" spans="1:4" ht="14.25" outlineLevel="2">
      <c r="A25" s="362" t="s">
        <v>338</v>
      </c>
      <c r="B25" s="363">
        <f>VLOOKUP(A25,'Open Int.'!$A$4:$O$160,2,FALSE)</f>
        <v>5378900</v>
      </c>
      <c r="C25" s="363">
        <f>VLOOKUP(A25,'Open Int.'!$A$4:$O$160,3,FALSE)</f>
        <v>573800</v>
      </c>
      <c r="D25" s="364">
        <f t="shared" si="2"/>
        <v>0.11941478845393436</v>
      </c>
    </row>
    <row r="26" spans="1:4" ht="14.25" outlineLevel="2">
      <c r="A26" s="362" t="s">
        <v>339</v>
      </c>
      <c r="B26" s="363">
        <f>VLOOKUP(A26,'Open Int.'!$A$4:$O$160,2,FALSE)</f>
        <v>2344000</v>
      </c>
      <c r="C26" s="363">
        <f>VLOOKUP(A26,'Open Int.'!$A$4:$O$160,3,FALSE)</f>
        <v>73600</v>
      </c>
      <c r="D26" s="364">
        <f t="shared" si="2"/>
        <v>0.03241719520789288</v>
      </c>
    </row>
    <row r="27" spans="1:4" ht="14.25" outlineLevel="2">
      <c r="A27" s="362" t="s">
        <v>340</v>
      </c>
      <c r="B27" s="363">
        <f>VLOOKUP(A27,'Open Int.'!$A$4:$O$160,2,FALSE)</f>
        <v>484800</v>
      </c>
      <c r="C27" s="363">
        <f>VLOOKUP(A27,'Open Int.'!$A$4:$O$160,3,FALSE)</f>
        <v>-19200</v>
      </c>
      <c r="D27" s="364">
        <f t="shared" si="2"/>
        <v>-0.0380952380952381</v>
      </c>
    </row>
    <row r="28" spans="1:4" ht="14.25" outlineLevel="2">
      <c r="A28" s="362" t="s">
        <v>397</v>
      </c>
      <c r="B28" s="363">
        <f>VLOOKUP(A28,'Open Int.'!$A$4:$O$160,2,FALSE)</f>
        <v>1993200</v>
      </c>
      <c r="C28" s="363">
        <f>VLOOKUP(A28,'Open Int.'!$A$4:$O$160,3,FALSE)</f>
        <v>349800</v>
      </c>
      <c r="D28" s="364">
        <f>C28/(B28-C28)</f>
        <v>0.21285140562248997</v>
      </c>
    </row>
    <row r="29" spans="1:4" ht="14.25" outlineLevel="2">
      <c r="A29" s="362" t="s">
        <v>143</v>
      </c>
      <c r="B29" s="363">
        <f>VLOOKUP(A29,'Open Int.'!$A$4:$O$160,2,FALSE)</f>
        <v>1654950</v>
      </c>
      <c r="C29" s="363">
        <f>VLOOKUP(A29,'Open Int.'!$A$4:$O$160,3,FALSE)</f>
        <v>179950</v>
      </c>
      <c r="D29" s="364">
        <f t="shared" si="2"/>
        <v>0.122</v>
      </c>
    </row>
    <row r="30" spans="1:4" ht="14.25" outlineLevel="2">
      <c r="A30" s="362" t="s">
        <v>341</v>
      </c>
      <c r="B30" s="363">
        <f>VLOOKUP(A30,'Open Int.'!$A$4:$O$160,2,FALSE)</f>
        <v>2812800</v>
      </c>
      <c r="C30" s="363">
        <f>VLOOKUP(A30,'Open Int.'!$A$4:$O$160,3,FALSE)</f>
        <v>30000</v>
      </c>
      <c r="D30" s="364">
        <f t="shared" si="2"/>
        <v>0.01078050884001725</v>
      </c>
    </row>
    <row r="31" spans="1:4" ht="14.25" outlineLevel="2">
      <c r="A31" s="362" t="s">
        <v>81</v>
      </c>
      <c r="B31" s="363">
        <f>VLOOKUP(A31,'Open Int.'!$A$4:$O$160,2,FALSE)</f>
        <v>4891200</v>
      </c>
      <c r="C31" s="363">
        <f>VLOOKUP(A31,'Open Int.'!$A$4:$O$160,3,FALSE)</f>
        <v>18600</v>
      </c>
      <c r="D31" s="364">
        <f t="shared" si="2"/>
        <v>0.003817263883758158</v>
      </c>
    </row>
    <row r="32" spans="1:4" ht="14.25" outlineLevel="2">
      <c r="A32" s="362" t="s">
        <v>205</v>
      </c>
      <c r="B32" s="363">
        <f>VLOOKUP(A32,'Open Int.'!$A$4:$O$160,2,FALSE)</f>
        <v>7412000</v>
      </c>
      <c r="C32" s="363">
        <f>VLOOKUP(A32,'Open Int.'!$A$4:$O$160,3,FALSE)</f>
        <v>312000</v>
      </c>
      <c r="D32" s="364">
        <f t="shared" si="2"/>
        <v>0.043943661971830986</v>
      </c>
    </row>
    <row r="33" spans="1:4" ht="14.25" outlineLevel="2">
      <c r="A33" s="362" t="s">
        <v>342</v>
      </c>
      <c r="B33" s="363">
        <f>VLOOKUP(A33,'Open Int.'!$A$4:$O$160,2,FALSE)</f>
        <v>5145200</v>
      </c>
      <c r="C33" s="363">
        <f>VLOOKUP(A33,'Open Int.'!$A$4:$O$160,3,FALSE)</f>
        <v>-133000</v>
      </c>
      <c r="D33" s="364">
        <f t="shared" si="2"/>
        <v>-0.0251979841612671</v>
      </c>
    </row>
    <row r="34" spans="1:4" ht="14.25" outlineLevel="2">
      <c r="A34" s="362" t="s">
        <v>343</v>
      </c>
      <c r="B34" s="363">
        <f>VLOOKUP(A34,'Open Int.'!$A$4:$O$160,2,FALSE)</f>
        <v>10539900</v>
      </c>
      <c r="C34" s="363">
        <f>VLOOKUP(A34,'Open Int.'!$A$4:$O$160,3,FALSE)</f>
        <v>-21000</v>
      </c>
      <c r="D34" s="364">
        <f t="shared" si="2"/>
        <v>-0.001988466892026248</v>
      </c>
    </row>
    <row r="35" spans="1:4" ht="14.25" outlineLevel="2">
      <c r="A35" s="362" t="s">
        <v>344</v>
      </c>
      <c r="B35" s="363">
        <f>VLOOKUP(A35,'Open Int.'!$A$4:$O$160,2,FALSE)</f>
        <v>6196200</v>
      </c>
      <c r="C35" s="363">
        <f>VLOOKUP(A35,'Open Int.'!$A$4:$O$160,3,FALSE)</f>
        <v>117300</v>
      </c>
      <c r="D35" s="364">
        <f t="shared" si="2"/>
        <v>0.019296254256526674</v>
      </c>
    </row>
    <row r="36" spans="1:4" ht="15">
      <c r="A36" s="360" t="s">
        <v>245</v>
      </c>
      <c r="B36" s="360">
        <f>SUM(B37:B45)</f>
        <v>59790900</v>
      </c>
      <c r="C36" s="360">
        <f>SUM(C37:C45)</f>
        <v>1566550</v>
      </c>
      <c r="D36" s="365">
        <f>C36/(B36-C36)</f>
        <v>0.02690540985000262</v>
      </c>
    </row>
    <row r="37" spans="1:4" ht="14.25" outlineLevel="2">
      <c r="A37" s="362" t="s">
        <v>345</v>
      </c>
      <c r="B37" s="363">
        <f>VLOOKUP(A37,'Open Int.'!$A$4:$O$160,2,FALSE)</f>
        <v>247000</v>
      </c>
      <c r="C37" s="363">
        <f>VLOOKUP(A37,'Open Int.'!$A$4:$O$160,3,FALSE)</f>
        <v>-2600</v>
      </c>
      <c r="D37" s="364">
        <f aca="true" t="shared" si="3" ref="D37:D45">C37/(B37-C37)</f>
        <v>-0.010416666666666666</v>
      </c>
    </row>
    <row r="38" spans="1:4" ht="14.25" outlineLevel="2">
      <c r="A38" s="362" t="s">
        <v>319</v>
      </c>
      <c r="B38" s="363">
        <f>VLOOKUP(A38,'Open Int.'!$A$4:$O$160,2,FALSE)</f>
        <v>1647250</v>
      </c>
      <c r="C38" s="363">
        <f>VLOOKUP(A38,'Open Int.'!$A$4:$O$160,3,FALSE)</f>
        <v>75350</v>
      </c>
      <c r="D38" s="364">
        <f t="shared" si="3"/>
        <v>0.04793561931420574</v>
      </c>
    </row>
    <row r="39" spans="1:4" ht="14.25" outlineLevel="2">
      <c r="A39" s="362" t="s">
        <v>346</v>
      </c>
      <c r="B39" s="363">
        <f>VLOOKUP(A39,'Open Int.'!$A$4:$O$160,2,FALSE)</f>
        <v>2046400</v>
      </c>
      <c r="C39" s="363">
        <f>VLOOKUP(A39,'Open Int.'!$A$4:$O$160,3,FALSE)</f>
        <v>12400</v>
      </c>
      <c r="D39" s="364">
        <f t="shared" si="3"/>
        <v>0.006096361848574238</v>
      </c>
    </row>
    <row r="40" spans="1:4" ht="14.25" outlineLevel="2">
      <c r="A40" s="362" t="s">
        <v>305</v>
      </c>
      <c r="B40" s="363">
        <f>VLOOKUP(A40,'Open Int.'!$A$4:$O$160,2,FALSE)</f>
        <v>8310050</v>
      </c>
      <c r="C40" s="363">
        <f>VLOOKUP(A40,'Open Int.'!$A$4:$O$160,3,FALSE)</f>
        <v>406700</v>
      </c>
      <c r="D40" s="364">
        <f t="shared" si="3"/>
        <v>0.05145919135556441</v>
      </c>
    </row>
    <row r="41" spans="1:4" ht="14.25" outlineLevel="2">
      <c r="A41" s="362" t="s">
        <v>141</v>
      </c>
      <c r="B41" s="363">
        <f>VLOOKUP(A41,'Open Int.'!$A$4:$O$160,2,FALSE)</f>
        <v>27369600</v>
      </c>
      <c r="C41" s="363">
        <f>VLOOKUP(A41,'Open Int.'!$A$4:$O$160,3,FALSE)</f>
        <v>640800</v>
      </c>
      <c r="D41" s="364">
        <f t="shared" si="3"/>
        <v>0.02397414025321002</v>
      </c>
    </row>
    <row r="42" spans="1:4" ht="14.25" outlineLevel="2">
      <c r="A42" s="362" t="s">
        <v>348</v>
      </c>
      <c r="B42" s="363">
        <f>VLOOKUP(A42,'Open Int.'!$A$4:$O$160,2,FALSE)</f>
        <v>14807100</v>
      </c>
      <c r="C42" s="363">
        <f>VLOOKUP(A42,'Open Int.'!$A$4:$O$160,3,FALSE)</f>
        <v>119350</v>
      </c>
      <c r="D42" s="364">
        <f t="shared" si="3"/>
        <v>0.008125819134993446</v>
      </c>
    </row>
    <row r="43" spans="1:4" ht="14.25" outlineLevel="2">
      <c r="A43" s="362" t="s">
        <v>347</v>
      </c>
      <c r="B43" s="363">
        <f>VLOOKUP(A43,'Open Int.'!$A$4:$O$160,2,FALSE)</f>
        <v>154200</v>
      </c>
      <c r="C43" s="363">
        <f>VLOOKUP(A43,'Open Int.'!$A$4:$O$160,3,FALSE)</f>
        <v>-5100</v>
      </c>
      <c r="D43" s="364">
        <f t="shared" si="3"/>
        <v>-0.032015065913371</v>
      </c>
    </row>
    <row r="44" spans="1:4" ht="14.25" outlineLevel="2">
      <c r="A44" s="362" t="s">
        <v>349</v>
      </c>
      <c r="B44" s="363">
        <f>VLOOKUP(A44,'Open Int.'!$A$4:$O$160,2,FALSE)</f>
        <v>2417500</v>
      </c>
      <c r="C44" s="363">
        <f>VLOOKUP(A44,'Open Int.'!$A$4:$O$160,3,FALSE)</f>
        <v>183750</v>
      </c>
      <c r="D44" s="364">
        <f t="shared" si="3"/>
        <v>0.08226077224398433</v>
      </c>
    </row>
    <row r="45" spans="1:4" ht="14.25" outlineLevel="2">
      <c r="A45" s="362" t="s">
        <v>350</v>
      </c>
      <c r="B45" s="363">
        <f>VLOOKUP(A45,'Open Int.'!$A$4:$O$160,2,FALSE)</f>
        <v>2791800</v>
      </c>
      <c r="C45" s="363">
        <f>VLOOKUP(A45,'Open Int.'!$A$4:$O$160,3,FALSE)</f>
        <v>135900</v>
      </c>
      <c r="D45" s="364">
        <f t="shared" si="3"/>
        <v>0.05116909522195866</v>
      </c>
    </row>
    <row r="46" spans="1:4" ht="15">
      <c r="A46" s="360" t="s">
        <v>246</v>
      </c>
      <c r="B46" s="360">
        <f>B36+B21</f>
        <v>120524900</v>
      </c>
      <c r="C46" s="360">
        <f>C36+C21</f>
        <v>3606900</v>
      </c>
      <c r="D46" s="365">
        <f>C46/(B46-C46)</f>
        <v>0.030849826374039924</v>
      </c>
    </row>
    <row r="48" spans="1:4" ht="15" outlineLevel="1">
      <c r="A48" s="360" t="s">
        <v>247</v>
      </c>
      <c r="B48" s="360">
        <f>SUM(B49:B53)</f>
        <v>14115375</v>
      </c>
      <c r="C48" s="360">
        <f>SUM(C49:C53)</f>
        <v>515375</v>
      </c>
      <c r="D48" s="365">
        <f aca="true" t="shared" si="4" ref="D48:D53">C48/(B48-C48)</f>
        <v>0.037895220588235294</v>
      </c>
    </row>
    <row r="49" spans="1:4" ht="14.25">
      <c r="A49" s="362" t="s">
        <v>210</v>
      </c>
      <c r="B49" s="363">
        <f>VLOOKUP(A49,'Open Int.'!$A$4:$O$160,2,FALSE)</f>
        <v>1526200</v>
      </c>
      <c r="C49" s="363">
        <f>VLOOKUP(A49,'Open Int.'!$A$4:$O$160,3,FALSE)</f>
        <v>88200</v>
      </c>
      <c r="D49" s="364">
        <f t="shared" si="4"/>
        <v>0.06133518776077886</v>
      </c>
    </row>
    <row r="50" spans="1:4" ht="14.25">
      <c r="A50" s="362" t="s">
        <v>351</v>
      </c>
      <c r="B50" s="363">
        <f>VLOOKUP(A50,'Open Int.'!$A$4:$O$160,2,FALSE)</f>
        <v>8793000</v>
      </c>
      <c r="C50" s="363">
        <f>VLOOKUP(A50,'Open Int.'!$A$4:$O$160,3,FALSE)</f>
        <v>142500</v>
      </c>
      <c r="D50" s="364">
        <f t="shared" si="4"/>
        <v>0.01647303624067973</v>
      </c>
    </row>
    <row r="51" spans="1:4" ht="14.25" outlineLevel="1">
      <c r="A51" s="362" t="s">
        <v>134</v>
      </c>
      <c r="B51" s="363">
        <f>VLOOKUP(A51,'Open Int.'!$A$4:$O$160,2,FALSE)</f>
        <v>267600</v>
      </c>
      <c r="C51" s="363">
        <f>VLOOKUP(A51,'Open Int.'!$A$4:$O$160,3,FALSE)</f>
        <v>8700</v>
      </c>
      <c r="D51" s="364">
        <f t="shared" si="4"/>
        <v>0.03360370799536501</v>
      </c>
    </row>
    <row r="52" spans="1:4" ht="14.25" outlineLevel="1">
      <c r="A52" s="362" t="s">
        <v>279</v>
      </c>
      <c r="B52" s="363">
        <f>VLOOKUP(A52,'Open Int.'!$A$4:$O$160,2,FALSE)</f>
        <v>477200</v>
      </c>
      <c r="C52" s="363">
        <f>VLOOKUP(A52,'Open Int.'!$A$4:$O$160,3,FALSE)</f>
        <v>-3400</v>
      </c>
      <c r="D52" s="364">
        <f t="shared" si="4"/>
        <v>-0.0070744902205576365</v>
      </c>
    </row>
    <row r="53" spans="1:4" ht="14.25" outlineLevel="1">
      <c r="A53" s="362" t="s">
        <v>248</v>
      </c>
      <c r="B53" s="363">
        <f>VLOOKUP(A53,'Open Int.'!$A$4:$O$160,2,FALSE)</f>
        <v>3051375</v>
      </c>
      <c r="C53" s="363">
        <f>VLOOKUP(A53,'Open Int.'!$A$4:$O$160,3,FALSE)</f>
        <v>279375</v>
      </c>
      <c r="D53" s="364">
        <f t="shared" si="4"/>
        <v>0.10078463203463203</v>
      </c>
    </row>
    <row r="54" spans="1:4" ht="15" outlineLevel="1">
      <c r="A54" s="360" t="s">
        <v>249</v>
      </c>
      <c r="B54" s="360">
        <f>SUM(B55:B59)</f>
        <v>54039874</v>
      </c>
      <c r="C54" s="360">
        <f>SUM(C55:C59)</f>
        <v>2206497</v>
      </c>
      <c r="D54" s="365">
        <f aca="true" t="shared" si="5" ref="D54:D60">C54/(B54-C54)</f>
        <v>0.042569038092964695</v>
      </c>
    </row>
    <row r="55" spans="1:4" ht="14.25">
      <c r="A55" s="362" t="s">
        <v>0</v>
      </c>
      <c r="B55" s="363">
        <f>VLOOKUP(A55,'Open Int.'!$A$4:$O$160,2,FALSE)</f>
        <v>4008000</v>
      </c>
      <c r="C55" s="363">
        <f>VLOOKUP(A55,'Open Int.'!$A$4:$O$160,3,FALSE)</f>
        <v>-32625</v>
      </c>
      <c r="D55" s="364">
        <f t="shared" si="5"/>
        <v>-0.008074245939675173</v>
      </c>
    </row>
    <row r="56" spans="1:4" ht="14.25">
      <c r="A56" s="362" t="s">
        <v>327</v>
      </c>
      <c r="B56" s="363">
        <f>VLOOKUP(A56,'Open Int.'!$A$4:$O$160,2,FALSE)</f>
        <v>555000</v>
      </c>
      <c r="C56" s="363">
        <f>VLOOKUP(A56,'Open Int.'!$A$4:$O$160,3,FALSE)</f>
        <v>-18400</v>
      </c>
      <c r="D56" s="364">
        <f t="shared" si="5"/>
        <v>-0.032089291942797346</v>
      </c>
    </row>
    <row r="57" spans="1:4" ht="14.25" outlineLevel="1">
      <c r="A57" s="362" t="s">
        <v>353</v>
      </c>
      <c r="B57" s="363">
        <f>VLOOKUP(A57,'Open Int.'!$A$4:$O$160,2,FALSE)</f>
        <v>14323100</v>
      </c>
      <c r="C57" s="363">
        <f>VLOOKUP(A57,'Open Int.'!$A$4:$O$160,3,FALSE)</f>
        <v>-189950</v>
      </c>
      <c r="D57" s="364">
        <f t="shared" si="5"/>
        <v>-0.013088220601458688</v>
      </c>
    </row>
    <row r="58" spans="1:4" ht="14.25" outlineLevel="1">
      <c r="A58" s="362" t="s">
        <v>352</v>
      </c>
      <c r="B58" s="363">
        <f>VLOOKUP(A58,'Open Int.'!$A$4:$O$160,2,FALSE)</f>
        <v>34387974</v>
      </c>
      <c r="C58" s="363">
        <f>VLOOKUP(A58,'Open Int.'!$A$4:$O$160,3,FALSE)</f>
        <v>2435222</v>
      </c>
      <c r="D58" s="364">
        <f t="shared" si="5"/>
        <v>0.07621321631388746</v>
      </c>
    </row>
    <row r="59" spans="1:4" ht="14.25" outlineLevel="1">
      <c r="A59" s="362" t="s">
        <v>222</v>
      </c>
      <c r="B59" s="363">
        <f>VLOOKUP(A59,'Open Int.'!$A$4:$O$160,2,FALSE)</f>
        <v>765800</v>
      </c>
      <c r="C59" s="363">
        <f>VLOOKUP(A59,'Open Int.'!$A$4:$O$160,3,FALSE)</f>
        <v>12250</v>
      </c>
      <c r="D59" s="364">
        <f t="shared" si="5"/>
        <v>0.016256386437529028</v>
      </c>
    </row>
    <row r="60" spans="1:4" ht="15" outlineLevel="1">
      <c r="A60" s="360" t="s">
        <v>250</v>
      </c>
      <c r="B60" s="360">
        <f>SUM(B61:B66)</f>
        <v>33769230</v>
      </c>
      <c r="C60" s="360">
        <f>SUM(C61:C66)</f>
        <v>-544038</v>
      </c>
      <c r="D60" s="365">
        <f t="shared" si="5"/>
        <v>-0.01585503310264706</v>
      </c>
    </row>
    <row r="61" spans="1:4" ht="14.25">
      <c r="A61" s="362" t="s">
        <v>251</v>
      </c>
      <c r="B61" s="363">
        <f>VLOOKUP(A61,'Open Int.'!$A$4:$O$160,2,FALSE)</f>
        <v>321825</v>
      </c>
      <c r="C61" s="363">
        <f>VLOOKUP(A61,'Open Int.'!$A$4:$O$160,3,FALSE)</f>
        <v>-2100</v>
      </c>
      <c r="D61" s="364">
        <f aca="true" t="shared" si="6" ref="D61:D66">C61/(B61-C61)</f>
        <v>-0.006482982171799027</v>
      </c>
    </row>
    <row r="62" spans="1:4" ht="14.25" outlineLevel="1">
      <c r="A62" s="362" t="s">
        <v>139</v>
      </c>
      <c r="B62" s="363">
        <f>VLOOKUP(A62,'Open Int.'!$A$4:$O$160,2,FALSE)</f>
        <v>6380100</v>
      </c>
      <c r="C62" s="363">
        <f>VLOOKUP(A62,'Open Int.'!$A$4:$O$160,3,FALSE)</f>
        <v>32400</v>
      </c>
      <c r="D62" s="364">
        <f t="shared" si="6"/>
        <v>0.005104210974053594</v>
      </c>
    </row>
    <row r="63" spans="1:4" ht="14.25" outlineLevel="1">
      <c r="A63" s="362" t="s">
        <v>354</v>
      </c>
      <c r="B63" s="363">
        <f>VLOOKUP(A63,'Open Int.'!$A$4:$O$160,2,FALSE)</f>
        <v>9605000</v>
      </c>
      <c r="C63" s="363">
        <f>VLOOKUP(A63,'Open Int.'!$A$4:$O$160,3,FALSE)</f>
        <v>211000</v>
      </c>
      <c r="D63" s="364">
        <f t="shared" si="6"/>
        <v>0.022461145411965085</v>
      </c>
    </row>
    <row r="64" spans="1:4" ht="14.25" outlineLevel="1">
      <c r="A64" s="362" t="s">
        <v>6</v>
      </c>
      <c r="B64" s="363">
        <f>VLOOKUP(A64,'Open Int.'!$A$4:$O$160,2,FALSE)</f>
        <v>15332625</v>
      </c>
      <c r="C64" s="363">
        <f>VLOOKUP(A64,'Open Int.'!$A$4:$O$160,3,FALSE)</f>
        <v>-855000</v>
      </c>
      <c r="D64" s="364">
        <f t="shared" si="6"/>
        <v>-0.052818124956564044</v>
      </c>
    </row>
    <row r="65" spans="1:4" ht="14.25" outlineLevel="1">
      <c r="A65" s="362" t="s">
        <v>355</v>
      </c>
      <c r="B65" s="363">
        <f>VLOOKUP(A65,'Open Int.'!$A$4:$O$160,2,FALSE)</f>
        <v>719950</v>
      </c>
      <c r="C65" s="363">
        <f>VLOOKUP(A65,'Open Int.'!$A$4:$O$160,3,FALSE)</f>
        <v>-19525</v>
      </c>
      <c r="D65" s="364">
        <f t="shared" si="6"/>
        <v>-0.026403867608776495</v>
      </c>
    </row>
    <row r="66" spans="1:4" ht="14.25" outlineLevel="1">
      <c r="A66" s="362" t="s">
        <v>252</v>
      </c>
      <c r="B66" s="363">
        <f>VLOOKUP(A66,'Open Int.'!$A$4:$O$160,2,FALSE)</f>
        <v>1409730</v>
      </c>
      <c r="C66" s="363">
        <f>VLOOKUP(A66,'Open Int.'!$A$4:$O$160,3,FALSE)</f>
        <v>89187</v>
      </c>
      <c r="D66" s="364">
        <f t="shared" si="6"/>
        <v>0.06753812636165578</v>
      </c>
    </row>
    <row r="67" spans="1:4" ht="15" outlineLevel="1">
      <c r="A67" s="360" t="s">
        <v>253</v>
      </c>
      <c r="B67" s="360">
        <f>SUM(B68:B75)</f>
        <v>42790250</v>
      </c>
      <c r="C67" s="360">
        <f>SUM(C68:C75)</f>
        <v>1106400</v>
      </c>
      <c r="D67" s="365">
        <f>C67/(B67-C67)</f>
        <v>0.026542653809568932</v>
      </c>
    </row>
    <row r="68" spans="1:4" ht="14.25">
      <c r="A68" s="362" t="s">
        <v>356</v>
      </c>
      <c r="B68" s="363">
        <f>VLOOKUP(A68,'Open Int.'!$A$4:$O$160,2,FALSE)</f>
        <v>5283850</v>
      </c>
      <c r="C68" s="363">
        <f>VLOOKUP(A68,'Open Int.'!$A$4:$O$160,3,FALSE)</f>
        <v>-30550</v>
      </c>
      <c r="D68" s="364">
        <f aca="true" t="shared" si="7" ref="D68:D75">C68/(B68-C68)</f>
        <v>-0.00574853228962818</v>
      </c>
    </row>
    <row r="69" spans="1:4" ht="14.25" outlineLevel="1">
      <c r="A69" s="362" t="s">
        <v>357</v>
      </c>
      <c r="B69" s="363">
        <f>VLOOKUP(A69,'Open Int.'!$A$4:$O$160,2,FALSE)</f>
        <v>4057500</v>
      </c>
      <c r="C69" s="363">
        <f>VLOOKUP(A69,'Open Int.'!$A$4:$O$160,3,FALSE)</f>
        <v>81400</v>
      </c>
      <c r="D69" s="364">
        <f t="shared" si="7"/>
        <v>0.020472322124695054</v>
      </c>
    </row>
    <row r="70" spans="1:4" ht="14.25" outlineLevel="1">
      <c r="A70" s="362" t="s">
        <v>254</v>
      </c>
      <c r="B70" s="363">
        <f>VLOOKUP(A70,'Open Int.'!$A$4:$O$160,2,FALSE)</f>
        <v>512850</v>
      </c>
      <c r="C70" s="363">
        <f>VLOOKUP(A70,'Open Int.'!$A$4:$O$160,3,FALSE)</f>
        <v>-16250</v>
      </c>
      <c r="D70" s="364">
        <f t="shared" si="7"/>
        <v>-0.030712530712530713</v>
      </c>
    </row>
    <row r="71" spans="1:4" ht="14.25" outlineLevel="1">
      <c r="A71" s="362" t="s">
        <v>255</v>
      </c>
      <c r="B71" s="363">
        <f>VLOOKUP(A71,'Open Int.'!$A$4:$O$160,2,FALSE)</f>
        <v>4127200</v>
      </c>
      <c r="C71" s="363">
        <f>VLOOKUP(A71,'Open Int.'!$A$4:$O$160,3,FALSE)</f>
        <v>-29400</v>
      </c>
      <c r="D71" s="364">
        <f t="shared" si="7"/>
        <v>-0.007073088582014146</v>
      </c>
    </row>
    <row r="72" spans="1:4" ht="14.25" outlineLevel="1">
      <c r="A72" s="362" t="s">
        <v>358</v>
      </c>
      <c r="B72" s="363">
        <f>VLOOKUP(A72,'Open Int.'!$A$4:$O$160,2,FALSE)</f>
        <v>13666800</v>
      </c>
      <c r="C72" s="363">
        <f>VLOOKUP(A72,'Open Int.'!$A$4:$O$160,3,FALSE)</f>
        <v>936600</v>
      </c>
      <c r="D72" s="364">
        <f t="shared" si="7"/>
        <v>0.07357307819201583</v>
      </c>
    </row>
    <row r="73" spans="1:4" ht="14.25" outlineLevel="1">
      <c r="A73" s="362" t="s">
        <v>118</v>
      </c>
      <c r="B73" s="363">
        <f>VLOOKUP(A73,'Open Int.'!$A$4:$O$160,2,FALSE)</f>
        <v>4847250</v>
      </c>
      <c r="C73" s="363">
        <f>VLOOKUP(A73,'Open Int.'!$A$4:$O$160,3,FALSE)</f>
        <v>-46000</v>
      </c>
      <c r="D73" s="364">
        <f t="shared" si="7"/>
        <v>-0.009400705052878966</v>
      </c>
    </row>
    <row r="74" spans="1:4" ht="14.25" outlineLevel="1">
      <c r="A74" s="362" t="s">
        <v>256</v>
      </c>
      <c r="B74" s="363">
        <f>VLOOKUP(A74,'Open Int.'!$A$4:$O$160,2,FALSE)</f>
        <v>5706000</v>
      </c>
      <c r="C74" s="363">
        <f>VLOOKUP(A74,'Open Int.'!$A$4:$O$160,3,FALSE)</f>
        <v>138600</v>
      </c>
      <c r="D74" s="364">
        <f t="shared" si="7"/>
        <v>0.024894924021985128</v>
      </c>
    </row>
    <row r="75" spans="1:4" ht="14.25" outlineLevel="1">
      <c r="A75" s="362" t="s">
        <v>278</v>
      </c>
      <c r="B75" s="363">
        <f>VLOOKUP(A75,'Open Int.'!$A$4:$O$160,2,FALSE)</f>
        <v>4588800</v>
      </c>
      <c r="C75" s="363">
        <f>VLOOKUP(A75,'Open Int.'!$A$4:$O$160,3,FALSE)</f>
        <v>72000</v>
      </c>
      <c r="D75" s="364">
        <f t="shared" si="7"/>
        <v>0.015940488841657812</v>
      </c>
    </row>
    <row r="76" spans="1:4" ht="15" outlineLevel="1">
      <c r="A76" s="360" t="s">
        <v>257</v>
      </c>
      <c r="B76" s="360">
        <f>SUM(B77:B89)</f>
        <v>29214505</v>
      </c>
      <c r="C76" s="360">
        <f>SUM(C77:C89)</f>
        <v>-364980</v>
      </c>
      <c r="D76" s="365">
        <f>C76/(B76-C76)</f>
        <v>-0.012338957219843415</v>
      </c>
    </row>
    <row r="77" spans="1:4" ht="14.25">
      <c r="A77" s="362" t="s">
        <v>359</v>
      </c>
      <c r="B77" s="363">
        <f>VLOOKUP(A77,'Open Int.'!$A$4:$O$160,2,FALSE)</f>
        <v>569100</v>
      </c>
      <c r="C77" s="363">
        <f>VLOOKUP(A77,'Open Int.'!$A$4:$O$160,3,FALSE)</f>
        <v>15750</v>
      </c>
      <c r="D77" s="364">
        <f aca="true" t="shared" si="8" ref="D77:D89">C77/(B77-C77)</f>
        <v>0.028462998102466792</v>
      </c>
    </row>
    <row r="78" spans="1:4" ht="14.25" outlineLevel="1">
      <c r="A78" s="362" t="s">
        <v>258</v>
      </c>
      <c r="B78" s="363">
        <f>VLOOKUP(A78,'Open Int.'!$A$4:$O$160,2,FALSE)</f>
        <v>3386250</v>
      </c>
      <c r="C78" s="363">
        <f>VLOOKUP(A78,'Open Int.'!$A$4:$O$160,3,FALSE)</f>
        <v>-53750</v>
      </c>
      <c r="D78" s="364">
        <f t="shared" si="8"/>
        <v>-0.015625</v>
      </c>
    </row>
    <row r="79" spans="1:4" ht="14.25" outlineLevel="1">
      <c r="A79" s="362" t="s">
        <v>304</v>
      </c>
      <c r="B79" s="363">
        <f>VLOOKUP(A79,'Open Int.'!$A$4:$O$160,2,FALSE)</f>
        <v>2169200</v>
      </c>
      <c r="C79" s="363">
        <f>VLOOKUP(A79,'Open Int.'!$A$4:$O$160,3,FALSE)</f>
        <v>-29600</v>
      </c>
      <c r="D79" s="364">
        <f t="shared" si="8"/>
        <v>-0.01346188830271057</v>
      </c>
    </row>
    <row r="80" spans="1:4" ht="14.25" outlineLevel="1">
      <c r="A80" s="362" t="s">
        <v>360</v>
      </c>
      <c r="B80" s="363">
        <f>VLOOKUP(A80,'Open Int.'!$A$4:$O$160,2,FALSE)</f>
        <v>604250</v>
      </c>
      <c r="C80" s="363">
        <f>VLOOKUP(A80,'Open Int.'!$A$4:$O$160,3,FALSE)</f>
        <v>18000</v>
      </c>
      <c r="D80" s="364">
        <f t="shared" si="8"/>
        <v>0.03070362473347548</v>
      </c>
    </row>
    <row r="81" spans="1:4" ht="14.25" outlineLevel="1">
      <c r="A81" s="362" t="s">
        <v>320</v>
      </c>
      <c r="B81" s="363">
        <f>VLOOKUP(A81,'Open Int.'!$A$4:$O$160,2,FALSE)</f>
        <v>1510600</v>
      </c>
      <c r="C81" s="363">
        <f>VLOOKUP(A81,'Open Int.'!$A$4:$O$160,3,FALSE)</f>
        <v>27300</v>
      </c>
      <c r="D81" s="364">
        <f t="shared" si="8"/>
        <v>0.018404907975460124</v>
      </c>
    </row>
    <row r="82" spans="1:4" ht="14.25" outlineLevel="1">
      <c r="A82" s="362" t="s">
        <v>140</v>
      </c>
      <c r="B82" s="363">
        <f>VLOOKUP(A82,'Open Int.'!$A$4:$O$160,2,FALSE)</f>
        <v>479100</v>
      </c>
      <c r="C82" s="363">
        <f>VLOOKUP(A82,'Open Int.'!$A$4:$O$160,3,FALSE)</f>
        <v>11100</v>
      </c>
      <c r="D82" s="364">
        <f t="shared" si="8"/>
        <v>0.023717948717948717</v>
      </c>
    </row>
    <row r="83" spans="1:4" ht="14.25" outlineLevel="1">
      <c r="A83" s="362" t="s">
        <v>361</v>
      </c>
      <c r="B83" s="363">
        <f>VLOOKUP(A83,'Open Int.'!$A$4:$O$160,2,FALSE)</f>
        <v>3902500</v>
      </c>
      <c r="C83" s="363">
        <f>VLOOKUP(A83,'Open Int.'!$A$4:$O$160,3,FALSE)</f>
        <v>-112500</v>
      </c>
      <c r="D83" s="364">
        <f t="shared" si="8"/>
        <v>-0.028019925280199254</v>
      </c>
    </row>
    <row r="84" spans="1:4" ht="14.25" outlineLevel="1">
      <c r="A84" s="362" t="s">
        <v>362</v>
      </c>
      <c r="B84" s="363">
        <f>VLOOKUP(A84,'Open Int.'!$A$4:$O$160,2,FALSE)</f>
        <v>7100100</v>
      </c>
      <c r="C84" s="363">
        <f>VLOOKUP(A84,'Open Int.'!$A$4:$O$160,3,FALSE)</f>
        <v>18900</v>
      </c>
      <c r="D84" s="364">
        <f t="shared" si="8"/>
        <v>0.0026690391459074734</v>
      </c>
    </row>
    <row r="85" spans="1:4" ht="14.25" outlineLevel="1">
      <c r="A85" s="362" t="s">
        <v>363</v>
      </c>
      <c r="B85" s="363">
        <f>VLOOKUP(A85,'Open Int.'!$A$4:$O$160,2,FALSE)</f>
        <v>683430</v>
      </c>
      <c r="C85" s="363">
        <f>VLOOKUP(A85,'Open Int.'!$A$4:$O$160,3,FALSE)</f>
        <v>-9405</v>
      </c>
      <c r="D85" s="364">
        <f t="shared" si="8"/>
        <v>-0.013574660633484163</v>
      </c>
    </row>
    <row r="86" spans="1:4" ht="14.25" outlineLevel="1">
      <c r="A86" s="362" t="s">
        <v>23</v>
      </c>
      <c r="B86" s="363">
        <f>VLOOKUP(A86,'Open Int.'!$A$4:$O$160,2,FALSE)</f>
        <v>6315200</v>
      </c>
      <c r="C86" s="363">
        <f>VLOOKUP(A86,'Open Int.'!$A$4:$O$160,3,FALSE)</f>
        <v>-344800</v>
      </c>
      <c r="D86" s="364">
        <f t="shared" si="8"/>
        <v>-0.05177177177177177</v>
      </c>
    </row>
    <row r="87" spans="1:4" ht="14.25" outlineLevel="1">
      <c r="A87" s="362" t="s">
        <v>181</v>
      </c>
      <c r="B87" s="363">
        <f>VLOOKUP(A87,'Open Int.'!$A$4:$O$160,2,FALSE)</f>
        <v>330650</v>
      </c>
      <c r="C87" s="363">
        <f>VLOOKUP(A87,'Open Int.'!$A$4:$O$160,3,FALSE)</f>
        <v>22100</v>
      </c>
      <c r="D87" s="364">
        <f t="shared" si="8"/>
        <v>0.07162534435261708</v>
      </c>
    </row>
    <row r="88" spans="1:4" ht="14.25" outlineLevel="1">
      <c r="A88" s="362" t="s">
        <v>364</v>
      </c>
      <c r="B88" s="363">
        <f>VLOOKUP(A88,'Open Int.'!$A$4:$O$160,2,FALSE)</f>
        <v>1790325</v>
      </c>
      <c r="C88" s="363">
        <f>VLOOKUP(A88,'Open Int.'!$A$4:$O$160,3,FALSE)</f>
        <v>71325</v>
      </c>
      <c r="D88" s="364">
        <f t="shared" si="8"/>
        <v>0.04149214659685864</v>
      </c>
    </row>
    <row r="89" spans="1:4" ht="14.25" outlineLevel="1">
      <c r="A89" s="362" t="s">
        <v>365</v>
      </c>
      <c r="B89" s="363">
        <f>VLOOKUP(A89,'Open Int.'!$A$4:$O$160,2,FALSE)</f>
        <v>373800</v>
      </c>
      <c r="C89" s="363">
        <f>VLOOKUP(A89,'Open Int.'!$A$4:$O$160,3,FALSE)</f>
        <v>600</v>
      </c>
      <c r="D89" s="364">
        <f t="shared" si="8"/>
        <v>0.001607717041800643</v>
      </c>
    </row>
    <row r="90" spans="1:4" ht="15" outlineLevel="1">
      <c r="A90" s="360" t="s">
        <v>259</v>
      </c>
      <c r="B90" s="360">
        <f>SUM(B91:B94)</f>
        <v>31252775</v>
      </c>
      <c r="C90" s="360">
        <f>SUM(C91:C94)</f>
        <v>477525</v>
      </c>
      <c r="D90" s="365">
        <f aca="true" t="shared" si="9" ref="D90:D95">C90/(B90-C90)</f>
        <v>0.015516527079390094</v>
      </c>
    </row>
    <row r="91" spans="1:4" ht="14.25">
      <c r="A91" s="362" t="s">
        <v>366</v>
      </c>
      <c r="B91" s="363">
        <f>VLOOKUP(A91,'Open Int.'!$A$4:$O$160,2,FALSE)</f>
        <v>6046750</v>
      </c>
      <c r="C91" s="363">
        <f>VLOOKUP(A91,'Open Int.'!$A$4:$O$160,3,FALSE)</f>
        <v>-3350</v>
      </c>
      <c r="D91" s="364">
        <f t="shared" si="9"/>
        <v>-0.0005537098560354374</v>
      </c>
    </row>
    <row r="92" spans="1:4" ht="14.25">
      <c r="A92" s="362" t="s">
        <v>314</v>
      </c>
      <c r="B92" s="363">
        <f>VLOOKUP(A92,'Open Int.'!$A$4:$O$160,2,FALSE)</f>
        <v>577800</v>
      </c>
      <c r="C92" s="363">
        <f>VLOOKUP(A92,'Open Int.'!$A$4:$O$160,3,FALSE)</f>
        <v>10200</v>
      </c>
      <c r="D92" s="364">
        <f t="shared" si="9"/>
        <v>0.017970401691331923</v>
      </c>
    </row>
    <row r="93" spans="1:4" ht="14.25" outlineLevel="1">
      <c r="A93" s="362" t="s">
        <v>367</v>
      </c>
      <c r="B93" s="363">
        <f>VLOOKUP(A93,'Open Int.'!$A$4:$O$160,2,FALSE)</f>
        <v>19655300</v>
      </c>
      <c r="C93" s="363">
        <f>VLOOKUP(A93,'Open Int.'!$A$4:$O$160,3,FALSE)</f>
        <v>528900</v>
      </c>
      <c r="D93" s="364">
        <f t="shared" si="9"/>
        <v>0.027652877697841728</v>
      </c>
    </row>
    <row r="94" spans="1:4" ht="14.25" outlineLevel="1">
      <c r="A94" s="362" t="s">
        <v>368</v>
      </c>
      <c r="B94" s="363">
        <f>VLOOKUP(A94,'Open Int.'!$A$4:$O$160,2,FALSE)</f>
        <v>4972925</v>
      </c>
      <c r="C94" s="363">
        <f>VLOOKUP(A94,'Open Int.'!$A$4:$O$160,3,FALSE)</f>
        <v>-58225</v>
      </c>
      <c r="D94" s="364">
        <f t="shared" si="9"/>
        <v>-0.011572900827842542</v>
      </c>
    </row>
    <row r="95" spans="1:4" ht="15" outlineLevel="1">
      <c r="A95" s="360" t="s">
        <v>260</v>
      </c>
      <c r="B95" s="360">
        <f>SUM(B96:B108)</f>
        <v>131050125</v>
      </c>
      <c r="C95" s="360">
        <f>SUM(C96:C108)</f>
        <v>1058850</v>
      </c>
      <c r="D95" s="365">
        <f t="shared" si="9"/>
        <v>0.008145546691499103</v>
      </c>
    </row>
    <row r="96" spans="1:4" ht="14.25">
      <c r="A96" s="362" t="s">
        <v>369</v>
      </c>
      <c r="B96" s="363">
        <f>VLOOKUP(A96,'Open Int.'!$A$4:$O$160,2,FALSE)</f>
        <v>2974500</v>
      </c>
      <c r="C96" s="363">
        <f>VLOOKUP(A96,'Open Int.'!$A$4:$O$160,3,FALSE)</f>
        <v>99000</v>
      </c>
      <c r="D96" s="364">
        <f aca="true" t="shared" si="10" ref="D96:D108">C96/(B96-C96)</f>
        <v>0.03442879499217527</v>
      </c>
    </row>
    <row r="97" spans="1:4" ht="14.25" outlineLevel="1">
      <c r="A97" s="362" t="s">
        <v>2</v>
      </c>
      <c r="B97" s="363">
        <f>VLOOKUP(A97,'Open Int.'!$A$4:$O$160,2,FALSE)</f>
        <v>2234100</v>
      </c>
      <c r="C97" s="363">
        <f>VLOOKUP(A97,'Open Int.'!$A$4:$O$160,3,FALSE)</f>
        <v>34100</v>
      </c>
      <c r="D97" s="364">
        <f t="shared" si="10"/>
        <v>0.0155</v>
      </c>
    </row>
    <row r="98" spans="1:4" ht="14.25" outlineLevel="1">
      <c r="A98" s="362" t="s">
        <v>391</v>
      </c>
      <c r="B98" s="363">
        <f>VLOOKUP(A98,'Open Int.'!$A$4:$O$160,2,FALSE)</f>
        <v>3007500</v>
      </c>
      <c r="C98" s="363">
        <f>VLOOKUP(A98,'Open Int.'!$A$4:$O$160,3,FALSE)</f>
        <v>-11250</v>
      </c>
      <c r="D98" s="364">
        <f t="shared" si="10"/>
        <v>-0.0037267080745341614</v>
      </c>
    </row>
    <row r="99" spans="1:4" ht="14.25" outlineLevel="1">
      <c r="A99" s="362" t="s">
        <v>393</v>
      </c>
      <c r="B99" s="363">
        <f>VLOOKUP(A99,'Open Int.'!$A$4:$O$160,2,FALSE)</f>
        <v>26100</v>
      </c>
      <c r="C99" s="363">
        <f>VLOOKUP(A99,'Open Int.'!$A$4:$O$160,3,FALSE)</f>
        <v>-1800</v>
      </c>
      <c r="D99" s="364">
        <f>C99/(B99-C99)</f>
        <v>-0.06451612903225806</v>
      </c>
    </row>
    <row r="100" spans="1:4" ht="14.25" outlineLevel="1">
      <c r="A100" s="362" t="s">
        <v>370</v>
      </c>
      <c r="B100" s="363">
        <f>VLOOKUP(A100,'Open Int.'!$A$4:$O$160,2,FALSE)</f>
        <v>21955900</v>
      </c>
      <c r="C100" s="363">
        <f>VLOOKUP(A100,'Open Int.'!$A$4:$O$160,3,FALSE)</f>
        <v>-197750</v>
      </c>
      <c r="D100" s="364">
        <f t="shared" si="10"/>
        <v>-0.008926294312675338</v>
      </c>
    </row>
    <row r="101" spans="1:4" ht="14.25" outlineLevel="1">
      <c r="A101" s="362" t="s">
        <v>89</v>
      </c>
      <c r="B101" s="363">
        <f>VLOOKUP(A101,'Open Int.'!$A$4:$O$160,2,FALSE)</f>
        <v>4836750</v>
      </c>
      <c r="C101" s="363">
        <f>VLOOKUP(A101,'Open Int.'!$A$4:$O$160,3,FALSE)</f>
        <v>171750</v>
      </c>
      <c r="D101" s="364">
        <f t="shared" si="10"/>
        <v>0.036816720257234724</v>
      </c>
    </row>
    <row r="102" spans="1:4" ht="14.25" outlineLevel="1">
      <c r="A102" s="362" t="s">
        <v>371</v>
      </c>
      <c r="B102" s="363">
        <f>VLOOKUP(A102,'Open Int.'!$A$4:$O$160,2,FALSE)</f>
        <v>3733600</v>
      </c>
      <c r="C102" s="363">
        <f>VLOOKUP(A102,'Open Int.'!$A$4:$O$160,3,FALSE)</f>
        <v>-46800</v>
      </c>
      <c r="D102" s="364">
        <f t="shared" si="10"/>
        <v>-0.012379642365887207</v>
      </c>
    </row>
    <row r="103" spans="1:4" ht="14.25" outlineLevel="1">
      <c r="A103" s="362" t="s">
        <v>36</v>
      </c>
      <c r="B103" s="363">
        <f>VLOOKUP(A103,'Open Int.'!$A$4:$O$160,2,FALSE)</f>
        <v>8624025</v>
      </c>
      <c r="C103" s="363">
        <f>VLOOKUP(A103,'Open Int.'!$A$4:$O$160,3,FALSE)</f>
        <v>349200</v>
      </c>
      <c r="D103" s="364">
        <f t="shared" si="10"/>
        <v>0.04220028822361802</v>
      </c>
    </row>
    <row r="104" spans="1:4" ht="14.25" outlineLevel="1">
      <c r="A104" s="362" t="s">
        <v>90</v>
      </c>
      <c r="B104" s="363">
        <f>VLOOKUP(A104,'Open Int.'!$A$4:$O$160,2,FALSE)</f>
        <v>1139400</v>
      </c>
      <c r="C104" s="363">
        <f>VLOOKUP(A104,'Open Int.'!$A$4:$O$160,3,FALSE)</f>
        <v>21600</v>
      </c>
      <c r="D104" s="364">
        <f t="shared" si="10"/>
        <v>0.01932367149758454</v>
      </c>
    </row>
    <row r="105" spans="1:4" ht="14.25" outlineLevel="1">
      <c r="A105" s="362" t="s">
        <v>35</v>
      </c>
      <c r="B105" s="363">
        <f>VLOOKUP(A105,'Open Int.'!$A$4:$O$160,2,FALSE)</f>
        <v>2983200</v>
      </c>
      <c r="C105" s="363">
        <f>VLOOKUP(A105,'Open Int.'!$A$4:$O$160,3,FALSE)</f>
        <v>-213400</v>
      </c>
      <c r="D105" s="364">
        <f t="shared" si="10"/>
        <v>-0.06675843083275981</v>
      </c>
    </row>
    <row r="106" spans="1:4" ht="14.25" outlineLevel="1">
      <c r="A106" s="362" t="s">
        <v>146</v>
      </c>
      <c r="B106" s="363">
        <f>VLOOKUP(A106,'Open Int.'!$A$4:$O$160,2,FALSE)</f>
        <v>8232500</v>
      </c>
      <c r="C106" s="363">
        <f>VLOOKUP(A106,'Open Int.'!$A$4:$O$160,3,FALSE)</f>
        <v>-8900</v>
      </c>
      <c r="D106" s="364">
        <f t="shared" si="10"/>
        <v>-0.0010799136069114472</v>
      </c>
    </row>
    <row r="107" spans="1:4" ht="14.25" outlineLevel="1">
      <c r="A107" s="362" t="s">
        <v>261</v>
      </c>
      <c r="B107" s="363">
        <f>VLOOKUP(A107,'Open Int.'!$A$4:$O$160,2,FALSE)</f>
        <v>8396250</v>
      </c>
      <c r="C107" s="363">
        <f>VLOOKUP(A107,'Open Int.'!$A$4:$O$160,3,FALSE)</f>
        <v>240000</v>
      </c>
      <c r="D107" s="364">
        <f t="shared" si="10"/>
        <v>0.029425287356321838</v>
      </c>
    </row>
    <row r="108" spans="1:4" ht="14.25" outlineLevel="1">
      <c r="A108" s="362" t="s">
        <v>216</v>
      </c>
      <c r="B108" s="363">
        <f>VLOOKUP(A108,'Open Int.'!$A$4:$O$160,2,FALSE)</f>
        <v>62906300</v>
      </c>
      <c r="C108" s="363">
        <f>VLOOKUP(A108,'Open Int.'!$A$4:$O$160,3,FALSE)</f>
        <v>623100</v>
      </c>
      <c r="D108" s="364">
        <f t="shared" si="10"/>
        <v>0.010004302925989673</v>
      </c>
    </row>
    <row r="109" spans="1:4" ht="15" outlineLevel="1">
      <c r="A109" s="360" t="s">
        <v>262</v>
      </c>
      <c r="B109" s="360">
        <f>SUM(B110:B120)</f>
        <v>96762325</v>
      </c>
      <c r="C109" s="360">
        <f>SUM(C110:C120)</f>
        <v>-2135945</v>
      </c>
      <c r="D109" s="365">
        <f>C109/(B109-C109)</f>
        <v>-0.021597394979709958</v>
      </c>
    </row>
    <row r="110" spans="1:4" ht="14.25">
      <c r="A110" s="362" t="s">
        <v>5</v>
      </c>
      <c r="B110" s="363">
        <f>VLOOKUP(A110,'Open Int.'!$A$4:$O$160,2,FALSE)</f>
        <v>27346275</v>
      </c>
      <c r="C110" s="363">
        <f>VLOOKUP(A110,'Open Int.'!$A$4:$O$160,3,FALSE)</f>
        <v>-1325445</v>
      </c>
      <c r="D110" s="364">
        <f aca="true" t="shared" si="11" ref="D110:D120">C110/(B110-C110)</f>
        <v>-0.0462283044058745</v>
      </c>
    </row>
    <row r="111" spans="1:4" ht="14.25" outlineLevel="1">
      <c r="A111" s="362" t="s">
        <v>372</v>
      </c>
      <c r="B111" s="363">
        <f>VLOOKUP(A111,'Open Int.'!$A$4:$O$160,2,FALSE)</f>
        <v>7624000</v>
      </c>
      <c r="C111" s="363">
        <f>VLOOKUP(A111,'Open Int.'!$A$4:$O$160,3,FALSE)</f>
        <v>-178000</v>
      </c>
      <c r="D111" s="364">
        <f t="shared" si="11"/>
        <v>-0.022814662906946937</v>
      </c>
    </row>
    <row r="112" spans="1:4" ht="14.25" outlineLevel="1">
      <c r="A112" s="362" t="s">
        <v>325</v>
      </c>
      <c r="B112" s="363">
        <f>VLOOKUP(A112,'Open Int.'!$A$4:$O$160,2,FALSE)</f>
        <v>2412600</v>
      </c>
      <c r="C112" s="363">
        <f>VLOOKUP(A112,'Open Int.'!$A$4:$O$160,3,FALSE)</f>
        <v>15750</v>
      </c>
      <c r="D112" s="364">
        <f t="shared" si="11"/>
        <v>0.006571124601038864</v>
      </c>
    </row>
    <row r="113" spans="1:4" ht="14.25" outlineLevel="1">
      <c r="A113" s="362" t="s">
        <v>318</v>
      </c>
      <c r="B113" s="363">
        <f>VLOOKUP(A113,'Open Int.'!$A$4:$O$160,2,FALSE)</f>
        <v>3086600</v>
      </c>
      <c r="C113" s="363">
        <f>VLOOKUP(A113,'Open Int.'!$A$4:$O$160,3,FALSE)</f>
        <v>-195250</v>
      </c>
      <c r="D113" s="364">
        <f t="shared" si="11"/>
        <v>-0.05949388302329479</v>
      </c>
    </row>
    <row r="114" spans="1:4" ht="14.25" outlineLevel="1">
      <c r="A114" s="362" t="s">
        <v>373</v>
      </c>
      <c r="B114" s="363">
        <f>VLOOKUP(A114,'Open Int.'!$A$4:$O$160,2,FALSE)</f>
        <v>231625</v>
      </c>
      <c r="C114" s="363">
        <f>VLOOKUP(A114,'Open Int.'!$A$4:$O$160,3,FALSE)</f>
        <v>-3000</v>
      </c>
      <c r="D114" s="364">
        <f t="shared" si="11"/>
        <v>-0.012786361214704315</v>
      </c>
    </row>
    <row r="115" spans="1:4" ht="14.25" outlineLevel="1">
      <c r="A115" s="362" t="s">
        <v>374</v>
      </c>
      <c r="B115" s="363">
        <f>VLOOKUP(A115,'Open Int.'!$A$4:$O$160,2,FALSE)</f>
        <v>1873200</v>
      </c>
      <c r="C115" s="363">
        <f>VLOOKUP(A115,'Open Int.'!$A$4:$O$160,3,FALSE)</f>
        <v>3000</v>
      </c>
      <c r="D115" s="364">
        <f t="shared" si="11"/>
        <v>0.0016041065126724415</v>
      </c>
    </row>
    <row r="116" spans="1:4" ht="14.25" outlineLevel="1">
      <c r="A116" s="362" t="s">
        <v>375</v>
      </c>
      <c r="B116" s="363">
        <f>VLOOKUP(A116,'Open Int.'!$A$4:$O$160,2,FALSE)</f>
        <v>3439650</v>
      </c>
      <c r="C116" s="363">
        <f>VLOOKUP(A116,'Open Int.'!$A$4:$O$160,3,FALSE)</f>
        <v>-24150</v>
      </c>
      <c r="D116" s="364">
        <f t="shared" si="11"/>
        <v>-0.0069721115537848604</v>
      </c>
    </row>
    <row r="117" spans="1:4" ht="14.25" outlineLevel="1">
      <c r="A117" s="362" t="s">
        <v>376</v>
      </c>
      <c r="B117" s="363">
        <f>VLOOKUP(A117,'Open Int.'!$A$4:$O$160,2,FALSE)</f>
        <v>3481000</v>
      </c>
      <c r="C117" s="363">
        <f>VLOOKUP(A117,'Open Int.'!$A$4:$O$160,3,FALSE)</f>
        <v>94400</v>
      </c>
      <c r="D117" s="364">
        <f t="shared" si="11"/>
        <v>0.027874564459930314</v>
      </c>
    </row>
    <row r="118" spans="1:4" ht="14.25" outlineLevel="1">
      <c r="A118" s="362" t="s">
        <v>235</v>
      </c>
      <c r="B118" s="363">
        <f>VLOOKUP(A118,'Open Int.'!$A$4:$O$160,2,FALSE)</f>
        <v>28263600</v>
      </c>
      <c r="C118" s="363">
        <f>VLOOKUP(A118,'Open Int.'!$A$4:$O$160,3,FALSE)</f>
        <v>-564300</v>
      </c>
      <c r="D118" s="364">
        <f t="shared" si="11"/>
        <v>-0.019574786925166246</v>
      </c>
    </row>
    <row r="119" spans="1:4" ht="14.25" outlineLevel="1">
      <c r="A119" s="362" t="s">
        <v>377</v>
      </c>
      <c r="B119" s="363">
        <f>VLOOKUP(A119,'Open Int.'!$A$4:$O$160,2,FALSE)</f>
        <v>6014750</v>
      </c>
      <c r="C119" s="363">
        <f>VLOOKUP(A119,'Open Int.'!$A$4:$O$160,3,FALSE)</f>
        <v>232750</v>
      </c>
      <c r="D119" s="364">
        <f t="shared" si="11"/>
        <v>0.04025423728813559</v>
      </c>
    </row>
    <row r="120" spans="1:4" ht="14.25" outlineLevel="1">
      <c r="A120" s="362" t="s">
        <v>378</v>
      </c>
      <c r="B120" s="363">
        <f>VLOOKUP(A120,'Open Int.'!$A$4:$O$160,2,FALSE)</f>
        <v>12989025</v>
      </c>
      <c r="C120" s="363">
        <f>VLOOKUP(A120,'Open Int.'!$A$4:$O$160,3,FALSE)</f>
        <v>-191700</v>
      </c>
      <c r="D120" s="364">
        <f t="shared" si="11"/>
        <v>-0.01454396476673324</v>
      </c>
    </row>
    <row r="121" spans="1:4" ht="15" outlineLevel="1">
      <c r="A121" s="360" t="s">
        <v>263</v>
      </c>
      <c r="B121" s="360">
        <f>SUM(B122:B124)</f>
        <v>5938550</v>
      </c>
      <c r="C121" s="360">
        <f>SUM(C122:C124)</f>
        <v>171225</v>
      </c>
      <c r="D121" s="365">
        <f>C121/(B121-C121)</f>
        <v>0.02968880720264594</v>
      </c>
    </row>
    <row r="122" spans="1:4" ht="14.25">
      <c r="A122" s="362" t="s">
        <v>171</v>
      </c>
      <c r="B122" s="363">
        <f>VLOOKUP(A122,'Open Int.'!$A$4:$O$160,2,FALSE)</f>
        <v>3131700</v>
      </c>
      <c r="C122" s="363">
        <f>VLOOKUP(A122,'Open Int.'!$A$4:$O$160,3,FALSE)</f>
        <v>-89100</v>
      </c>
      <c r="D122" s="364">
        <f>C122/(B122-C122)</f>
        <v>-0.027663934426229508</v>
      </c>
    </row>
    <row r="123" spans="1:4" ht="14.25" outlineLevel="1">
      <c r="A123" s="362" t="s">
        <v>379</v>
      </c>
      <c r="B123" s="363">
        <f>VLOOKUP(A123,'Open Int.'!$A$4:$O$160,2,FALSE)</f>
        <v>337250</v>
      </c>
      <c r="C123" s="363">
        <f>VLOOKUP(A123,'Open Int.'!$A$4:$O$160,3,FALSE)</f>
        <v>11125</v>
      </c>
      <c r="D123" s="364">
        <f>C123/(B123-C123)</f>
        <v>0.03411268685320046</v>
      </c>
    </row>
    <row r="124" spans="1:4" ht="14.25" outlineLevel="1">
      <c r="A124" s="362" t="s">
        <v>396</v>
      </c>
      <c r="B124" s="363">
        <f>VLOOKUP(A124,'Open Int.'!$A$4:$O$160,2,FALSE)</f>
        <v>2469600</v>
      </c>
      <c r="C124" s="363">
        <f>VLOOKUP(A124,'Open Int.'!$A$4:$O$160,3,FALSE)</f>
        <v>249200</v>
      </c>
      <c r="D124" s="364">
        <f>C124/(B124-C124)</f>
        <v>0.11223203026481715</v>
      </c>
    </row>
    <row r="125" spans="1:4" ht="15" outlineLevel="1">
      <c r="A125" s="360" t="s">
        <v>264</v>
      </c>
      <c r="B125" s="360">
        <f>SUM(B126:B132)</f>
        <v>37582625</v>
      </c>
      <c r="C125" s="360">
        <f>SUM(C126:C132)</f>
        <v>304475</v>
      </c>
      <c r="D125" s="365">
        <f>C125/(B125-C125)</f>
        <v>0.008167653169484</v>
      </c>
    </row>
    <row r="126" spans="1:4" ht="14.25">
      <c r="A126" s="362" t="s">
        <v>34</v>
      </c>
      <c r="B126" s="363">
        <f>VLOOKUP(A126,'Open Int.'!$A$4:$O$160,2,FALSE)</f>
        <v>523875</v>
      </c>
      <c r="C126" s="363">
        <f>VLOOKUP(A126,'Open Int.'!$A$4:$O$160,3,FALSE)</f>
        <v>5775</v>
      </c>
      <c r="D126" s="364">
        <f aca="true" t="shared" si="12" ref="D126:D132">C126/(B126-C126)</f>
        <v>0.011146496815286623</v>
      </c>
    </row>
    <row r="127" spans="1:4" ht="14.25" outlineLevel="1">
      <c r="A127" s="362" t="s">
        <v>1</v>
      </c>
      <c r="B127" s="363">
        <f>VLOOKUP(A127,'Open Int.'!$A$4:$O$160,2,FALSE)</f>
        <v>1465800</v>
      </c>
      <c r="C127" s="363">
        <f>VLOOKUP(A127,'Open Int.'!$A$4:$O$160,3,FALSE)</f>
        <v>70800</v>
      </c>
      <c r="D127" s="364">
        <f t="shared" si="12"/>
        <v>0.05075268817204301</v>
      </c>
    </row>
    <row r="128" spans="1:4" ht="14.25" outlineLevel="1">
      <c r="A128" s="362" t="s">
        <v>160</v>
      </c>
      <c r="B128" s="363">
        <f>VLOOKUP(A128,'Open Int.'!$A$4:$O$160,2,FALSE)</f>
        <v>3069550</v>
      </c>
      <c r="C128" s="363">
        <f>VLOOKUP(A128,'Open Int.'!$A$4:$O$160,3,FALSE)</f>
        <v>22550</v>
      </c>
      <c r="D128" s="364">
        <f t="shared" si="12"/>
        <v>0.00740072202166065</v>
      </c>
    </row>
    <row r="129" spans="1:4" ht="14.25" outlineLevel="1">
      <c r="A129" s="362" t="s">
        <v>98</v>
      </c>
      <c r="B129" s="363">
        <f>VLOOKUP(A129,'Open Int.'!$A$4:$O$160,2,FALSE)</f>
        <v>4665100</v>
      </c>
      <c r="C129" s="363">
        <f>VLOOKUP(A129,'Open Int.'!$A$4:$O$160,3,FALSE)</f>
        <v>17600</v>
      </c>
      <c r="D129" s="364">
        <f t="shared" si="12"/>
        <v>0.00378698224852071</v>
      </c>
    </row>
    <row r="130" spans="1:4" ht="14.25" outlineLevel="1">
      <c r="A130" s="362" t="s">
        <v>380</v>
      </c>
      <c r="B130" s="363">
        <f>VLOOKUP(A130,'Open Int.'!$A$4:$O$160,2,FALSE)</f>
        <v>24862500</v>
      </c>
      <c r="C130" s="363">
        <f>VLOOKUP(A130,'Open Int.'!$A$4:$O$160,3,FALSE)</f>
        <v>118750</v>
      </c>
      <c r="D130" s="364">
        <f t="shared" si="12"/>
        <v>0.004799191715079565</v>
      </c>
    </row>
    <row r="131" spans="1:4" ht="14.25" outlineLevel="1">
      <c r="A131" s="362" t="s">
        <v>265</v>
      </c>
      <c r="B131" s="363">
        <f>VLOOKUP(A131,'Open Int.'!$A$4:$O$160,2,FALSE)</f>
        <v>1784600</v>
      </c>
      <c r="C131" s="363">
        <f>VLOOKUP(A131,'Open Int.'!$A$4:$O$160,3,FALSE)</f>
        <v>-4200</v>
      </c>
      <c r="D131" s="364">
        <f t="shared" si="12"/>
        <v>-0.0023479427549194993</v>
      </c>
    </row>
    <row r="132" spans="1:4" ht="14.25" outlineLevel="1">
      <c r="A132" s="362" t="s">
        <v>307</v>
      </c>
      <c r="B132" s="363">
        <f>VLOOKUP(A132,'Open Int.'!$A$4:$O$160,2,FALSE)</f>
        <v>1211200</v>
      </c>
      <c r="C132" s="363">
        <f>VLOOKUP(A132,'Open Int.'!$A$4:$O$160,3,FALSE)</f>
        <v>73200</v>
      </c>
      <c r="D132" s="364">
        <f t="shared" si="12"/>
        <v>0.06432337434094904</v>
      </c>
    </row>
    <row r="133" spans="1:4" ht="15" outlineLevel="1">
      <c r="A133" s="360" t="s">
        <v>266</v>
      </c>
      <c r="B133" s="360">
        <f>SUM(B134:B140)</f>
        <v>119941700</v>
      </c>
      <c r="C133" s="360">
        <f>SUM(C134:C140)</f>
        <v>6934825</v>
      </c>
      <c r="D133" s="365">
        <f>C133/(B133-C133)</f>
        <v>0.0613663991681922</v>
      </c>
    </row>
    <row r="134" spans="1:4" ht="14.25">
      <c r="A134" s="362" t="s">
        <v>381</v>
      </c>
      <c r="B134" s="363">
        <f>VLOOKUP(A134,'Open Int.'!$A$4:$O$160,2,FALSE)</f>
        <v>9790500</v>
      </c>
      <c r="C134" s="363">
        <f>VLOOKUP(A134,'Open Int.'!$A$4:$O$160,3,FALSE)</f>
        <v>205500</v>
      </c>
      <c r="D134" s="364">
        <f>C134/(B134-C134)</f>
        <v>0.021439749608763693</v>
      </c>
    </row>
    <row r="135" spans="1:4" ht="14.25" outlineLevel="1">
      <c r="A135" s="362" t="s">
        <v>8</v>
      </c>
      <c r="B135" s="363">
        <f>VLOOKUP(A135,'Open Int.'!$A$4:$O$160,2,FALSE)</f>
        <v>19932800</v>
      </c>
      <c r="C135" s="363">
        <f>VLOOKUP(A135,'Open Int.'!$A$4:$O$160,3,FALSE)</f>
        <v>299200</v>
      </c>
      <c r="D135" s="364">
        <f aca="true" t="shared" si="13" ref="D135:D140">C135/(B135-C135)</f>
        <v>0.015239181810773368</v>
      </c>
    </row>
    <row r="136" spans="1:4" ht="14.25" outlineLevel="1">
      <c r="A136" s="377" t="s">
        <v>288</v>
      </c>
      <c r="B136" s="363">
        <f>VLOOKUP(A136,'Open Int.'!$A$4:$O$160,2,FALSE)</f>
        <v>7713000</v>
      </c>
      <c r="C136" s="363">
        <f>VLOOKUP(A136,'Open Int.'!$A$4:$O$160,3,FALSE)</f>
        <v>358500</v>
      </c>
      <c r="D136" s="364">
        <f t="shared" si="13"/>
        <v>0.04874566591882521</v>
      </c>
    </row>
    <row r="137" spans="1:4" ht="14.25" outlineLevel="1">
      <c r="A137" s="377" t="s">
        <v>301</v>
      </c>
      <c r="B137" s="363">
        <f>VLOOKUP(A137,'Open Int.'!$A$4:$O$160,2,FALSE)</f>
        <v>50316750</v>
      </c>
      <c r="C137" s="363">
        <f>VLOOKUP(A137,'Open Int.'!$A$4:$O$160,3,FALSE)</f>
        <v>6270000</v>
      </c>
      <c r="D137" s="364">
        <f t="shared" si="13"/>
        <v>0.1423487544483986</v>
      </c>
    </row>
    <row r="138" spans="1:4" ht="14.25" outlineLevel="1">
      <c r="A138" s="362" t="s">
        <v>234</v>
      </c>
      <c r="B138" s="363">
        <f>VLOOKUP(A138,'Open Int.'!$A$4:$O$160,2,FALSE)</f>
        <v>14660100</v>
      </c>
      <c r="C138" s="363">
        <f>VLOOKUP(A138,'Open Int.'!$A$4:$O$160,3,FALSE)</f>
        <v>249900</v>
      </c>
      <c r="D138" s="364">
        <f t="shared" si="13"/>
        <v>0.017341882832993295</v>
      </c>
    </row>
    <row r="139" spans="1:4" ht="14.25" outlineLevel="1">
      <c r="A139" s="362" t="s">
        <v>399</v>
      </c>
      <c r="B139" s="363">
        <f>VLOOKUP(A139,'Open Int.'!$A$4:$O$160,2,FALSE)</f>
        <v>15984000</v>
      </c>
      <c r="C139" s="363">
        <f>VLOOKUP(A139,'Open Int.'!$A$4:$O$160,3,FALSE)</f>
        <v>-413100</v>
      </c>
      <c r="D139" s="364">
        <f t="shared" si="13"/>
        <v>-0.025193479334760415</v>
      </c>
    </row>
    <row r="140" spans="1:4" ht="14.25" outlineLevel="1">
      <c r="A140" s="362" t="s">
        <v>155</v>
      </c>
      <c r="B140" s="363">
        <f>VLOOKUP(A140,'Open Int.'!$A$4:$O$160,2,FALSE)</f>
        <v>1544550</v>
      </c>
      <c r="C140" s="363">
        <f>VLOOKUP(A140,'Open Int.'!$A$4:$O$160,3,FALSE)</f>
        <v>-35175</v>
      </c>
      <c r="D140" s="364">
        <f t="shared" si="13"/>
        <v>-0.022266533732136922</v>
      </c>
    </row>
    <row r="141" spans="1:4" ht="15" outlineLevel="1">
      <c r="A141" s="360" t="s">
        <v>267</v>
      </c>
      <c r="B141" s="360">
        <f>SUM(B142:B146)</f>
        <v>37632150</v>
      </c>
      <c r="C141" s="360">
        <f>SUM(C142:C146)</f>
        <v>170900</v>
      </c>
      <c r="D141" s="365">
        <f aca="true" t="shared" si="14" ref="D141:D157">C141/(B141-C141)</f>
        <v>0.004562047449030665</v>
      </c>
    </row>
    <row r="142" spans="1:4" ht="14.25">
      <c r="A142" s="362" t="s">
        <v>382</v>
      </c>
      <c r="B142" s="363">
        <f>VLOOKUP(A142,'Open Int.'!$A$4:$O$160,2,FALSE)</f>
        <v>3795000</v>
      </c>
      <c r="C142" s="363">
        <f>VLOOKUP(A142,'Open Int.'!$A$4:$O$160,3,FALSE)</f>
        <v>-6900</v>
      </c>
      <c r="D142" s="364">
        <f t="shared" si="14"/>
        <v>-0.0018148820326678765</v>
      </c>
    </row>
    <row r="143" spans="1:4" ht="14.25">
      <c r="A143" s="362" t="s">
        <v>316</v>
      </c>
      <c r="B143" s="363">
        <f>VLOOKUP(A143,'Open Int.'!$A$4:$O$160,2,FALSE)</f>
        <v>1892800</v>
      </c>
      <c r="C143" s="363">
        <f>VLOOKUP(A143,'Open Int.'!$A$4:$O$160,3,FALSE)</f>
        <v>-5600</v>
      </c>
      <c r="D143" s="364">
        <f t="shared" si="14"/>
        <v>-0.0029498525073746312</v>
      </c>
    </row>
    <row r="144" spans="1:4" ht="14.25" outlineLevel="1">
      <c r="A144" s="362" t="s">
        <v>166</v>
      </c>
      <c r="B144" s="363">
        <f>VLOOKUP(A144,'Open Int.'!$A$4:$O$160,2,FALSE)</f>
        <v>3935300</v>
      </c>
      <c r="C144" s="363">
        <f>VLOOKUP(A144,'Open Int.'!$A$4:$O$160,3,FALSE)</f>
        <v>14750</v>
      </c>
      <c r="D144" s="364">
        <f t="shared" si="14"/>
        <v>0.003762227238525207</v>
      </c>
    </row>
    <row r="145" spans="1:4" ht="14.25" outlineLevel="1">
      <c r="A145" s="362" t="s">
        <v>383</v>
      </c>
      <c r="B145" s="363">
        <f>VLOOKUP(A145,'Open Int.'!$A$4:$O$160,2,FALSE)</f>
        <v>26628000</v>
      </c>
      <c r="C145" s="363">
        <f>VLOOKUP(A145,'Open Int.'!$A$4:$O$160,3,FALSE)</f>
        <v>224000</v>
      </c>
      <c r="D145" s="364">
        <f t="shared" si="14"/>
        <v>0.008483563096500531</v>
      </c>
    </row>
    <row r="146" spans="1:4" ht="14.25" outlineLevel="1">
      <c r="A146" s="362" t="s">
        <v>384</v>
      </c>
      <c r="B146" s="363">
        <f>VLOOKUP(A146,'Open Int.'!$A$4:$O$160,2,FALSE)</f>
        <v>1381050</v>
      </c>
      <c r="C146" s="363">
        <f>VLOOKUP(A146,'Open Int.'!$A$4:$O$160,3,FALSE)</f>
        <v>-55350</v>
      </c>
      <c r="D146" s="364">
        <f t="shared" si="14"/>
        <v>-0.03853383458646616</v>
      </c>
    </row>
    <row r="147" spans="1:4" ht="15" outlineLevel="1">
      <c r="A147" s="360" t="s">
        <v>268</v>
      </c>
      <c r="B147" s="360">
        <f>SUM(B148:B153)</f>
        <v>104079825</v>
      </c>
      <c r="C147" s="360">
        <f>SUM(C148:C153)</f>
        <v>-2361375</v>
      </c>
      <c r="D147" s="365">
        <f t="shared" si="14"/>
        <v>-0.022184783711570333</v>
      </c>
    </row>
    <row r="148" spans="1:4" ht="14.25">
      <c r="A148" s="362" t="s">
        <v>4</v>
      </c>
      <c r="B148" s="363">
        <f>VLOOKUP(A148,'Open Int.'!$A$4:$O$160,2,FALSE)</f>
        <v>1278750</v>
      </c>
      <c r="C148" s="363">
        <f>VLOOKUP(A148,'Open Int.'!$A$4:$O$160,3,FALSE)</f>
        <v>23700</v>
      </c>
      <c r="D148" s="364">
        <f t="shared" si="14"/>
        <v>0.01888370981235807</v>
      </c>
    </row>
    <row r="149" spans="1:4" ht="14.25" outlineLevel="1">
      <c r="A149" s="362" t="s">
        <v>184</v>
      </c>
      <c r="B149" s="363">
        <f>VLOOKUP(A149,'Open Int.'!$A$4:$O$160,2,FALSE)</f>
        <v>17611500</v>
      </c>
      <c r="C149" s="363">
        <f>VLOOKUP(A149,'Open Int.'!$A$4:$O$160,3,FALSE)</f>
        <v>82600</v>
      </c>
      <c r="D149" s="364">
        <f t="shared" si="14"/>
        <v>0.004712218108381017</v>
      </c>
    </row>
    <row r="150" spans="1:4" ht="14.25" outlineLevel="1">
      <c r="A150" s="362" t="s">
        <v>175</v>
      </c>
      <c r="B150" s="363">
        <f>VLOOKUP(A150,'Open Int.'!$A$4:$O$160,2,FALSE)</f>
        <v>72709875</v>
      </c>
      <c r="C150" s="363">
        <f>VLOOKUP(A150,'Open Int.'!$A$4:$O$160,3,FALSE)</f>
        <v>-3016125</v>
      </c>
      <c r="D150" s="364">
        <f t="shared" si="14"/>
        <v>-0.03982945091514143</v>
      </c>
    </row>
    <row r="151" spans="1:4" ht="14.25" outlineLevel="1">
      <c r="A151" s="362" t="s">
        <v>385</v>
      </c>
      <c r="B151" s="363">
        <f>VLOOKUP(A151,'Open Int.'!$A$4:$O$160,2,FALSE)</f>
        <v>2114800</v>
      </c>
      <c r="C151" s="363">
        <f>VLOOKUP(A151,'Open Int.'!$A$4:$O$160,3,FALSE)</f>
        <v>-1700</v>
      </c>
      <c r="D151" s="364">
        <f t="shared" si="14"/>
        <v>-0.0008032128514056225</v>
      </c>
    </row>
    <row r="152" spans="1:4" ht="14.25" outlineLevel="1">
      <c r="A152" s="362" t="s">
        <v>394</v>
      </c>
      <c r="B152" s="363">
        <f>VLOOKUP(A152,'Open Int.'!$A$4:$O$160,2,FALSE)</f>
        <v>6357600</v>
      </c>
      <c r="C152" s="363">
        <f>VLOOKUP(A152,'Open Int.'!$A$4:$O$160,3,FALSE)</f>
        <v>496800</v>
      </c>
      <c r="D152" s="364">
        <f t="shared" si="14"/>
        <v>0.08476658476658476</v>
      </c>
    </row>
    <row r="153" spans="1:4" ht="14.25" outlineLevel="1">
      <c r="A153" s="362" t="s">
        <v>386</v>
      </c>
      <c r="B153" s="363">
        <f>VLOOKUP(A153,'Open Int.'!$A$4:$O$160,2,FALSE)</f>
        <v>4007300</v>
      </c>
      <c r="C153" s="363">
        <f>VLOOKUP(A153,'Open Int.'!$A$4:$O$160,3,FALSE)</f>
        <v>53350</v>
      </c>
      <c r="D153" s="364">
        <f t="shared" si="14"/>
        <v>0.013492836277646404</v>
      </c>
    </row>
    <row r="154" spans="1:4" ht="15" outlineLevel="1">
      <c r="A154" s="360" t="s">
        <v>312</v>
      </c>
      <c r="B154" s="360">
        <f>SUM(B155:B156)</f>
        <v>1416600</v>
      </c>
      <c r="C154" s="360">
        <f>SUM(C155:C156)</f>
        <v>-134200</v>
      </c>
      <c r="D154" s="365">
        <f t="shared" si="14"/>
        <v>-0.0865359814289399</v>
      </c>
    </row>
    <row r="155" spans="1:4" ht="14.25">
      <c r="A155" s="362" t="s">
        <v>37</v>
      </c>
      <c r="B155" s="363">
        <f>VLOOKUP(A155,'Open Int.'!$A$4:$O$160,2,FALSE)</f>
        <v>912000</v>
      </c>
      <c r="C155" s="363">
        <f>VLOOKUP(A155,'Open Int.'!$A$4:$O$160,3,FALSE)</f>
        <v>-112000</v>
      </c>
      <c r="D155" s="364">
        <f t="shared" si="14"/>
        <v>-0.109375</v>
      </c>
    </row>
    <row r="156" spans="1:4" ht="14.25">
      <c r="A156" s="362" t="s">
        <v>271</v>
      </c>
      <c r="B156" s="363">
        <f>VLOOKUP(A156,'Open Int.'!$A$4:$O$160,2,FALSE)</f>
        <v>504600</v>
      </c>
      <c r="C156" s="363">
        <f>VLOOKUP(A156,'Open Int.'!$A$4:$O$160,3,FALSE)</f>
        <v>-22200</v>
      </c>
      <c r="D156" s="364">
        <f t="shared" si="14"/>
        <v>-0.04214123006833713</v>
      </c>
    </row>
    <row r="157" spans="1:4" ht="15">
      <c r="A157" s="360" t="s">
        <v>269</v>
      </c>
      <c r="B157" s="360">
        <f>SUM(B158:B166)</f>
        <v>20421700</v>
      </c>
      <c r="C157" s="360">
        <f>SUM(C158:C166)</f>
        <v>-48600</v>
      </c>
      <c r="D157" s="365">
        <f t="shared" si="14"/>
        <v>-0.0023741713604588112</v>
      </c>
    </row>
    <row r="158" spans="1:4" ht="14.25">
      <c r="A158" s="362" t="s">
        <v>387</v>
      </c>
      <c r="B158" s="363">
        <f>VLOOKUP(A158,'Open Int.'!$A$4:$O$160,2,FALSE)</f>
        <v>5019000</v>
      </c>
      <c r="C158" s="363">
        <f>VLOOKUP(A158,'Open Int.'!$A$4:$O$160,3,FALSE)</f>
        <v>19250</v>
      </c>
      <c r="D158" s="364">
        <f aca="true" t="shared" si="15" ref="D158:D166">C158/(B158-C158)</f>
        <v>0.0038501925096254812</v>
      </c>
    </row>
    <row r="159" spans="1:4" ht="14.25">
      <c r="A159" s="362" t="s">
        <v>328</v>
      </c>
      <c r="B159" s="363">
        <f>VLOOKUP(A159,'Open Int.'!$A$4:$O$160,2,FALSE)</f>
        <v>2455200</v>
      </c>
      <c r="C159" s="363">
        <f>VLOOKUP(A159,'Open Int.'!$A$4:$O$160,3,FALSE)</f>
        <v>-84600</v>
      </c>
      <c r="D159" s="364">
        <f t="shared" si="15"/>
        <v>-0.03330970942593905</v>
      </c>
    </row>
    <row r="160" spans="1:4" ht="14.25">
      <c r="A160" s="362" t="s">
        <v>315</v>
      </c>
      <c r="B160" s="363">
        <f>VLOOKUP(A160,'Open Int.'!$A$4:$O$160,2,FALSE)</f>
        <v>357000</v>
      </c>
      <c r="C160" s="363">
        <f>VLOOKUP(A160,'Open Int.'!$A$4:$O$160,3,FALSE)</f>
        <v>-15000</v>
      </c>
      <c r="D160" s="364">
        <f t="shared" si="15"/>
        <v>-0.04032258064516129</v>
      </c>
    </row>
    <row r="161" spans="1:4" ht="14.25">
      <c r="A161" s="362" t="s">
        <v>287</v>
      </c>
      <c r="B161" s="363">
        <f>VLOOKUP(A161,'Open Int.'!$A$4:$O$160,2,FALSE)</f>
        <v>1406000</v>
      </c>
      <c r="C161" s="363">
        <f>VLOOKUP(A161,'Open Int.'!$A$4:$O$160,3,FALSE)</f>
        <v>-26000</v>
      </c>
      <c r="D161" s="364">
        <f t="shared" si="15"/>
        <v>-0.018156424581005588</v>
      </c>
    </row>
    <row r="162" spans="1:4" ht="14.25">
      <c r="A162" s="362" t="s">
        <v>321</v>
      </c>
      <c r="B162" s="363">
        <f>VLOOKUP(A162,'Open Int.'!$A$4:$O$160,2,FALSE)</f>
        <v>304500</v>
      </c>
      <c r="C162" s="363">
        <f>VLOOKUP(A162,'Open Int.'!$A$4:$O$160,3,FALSE)</f>
        <v>-1500</v>
      </c>
      <c r="D162" s="364">
        <f t="shared" si="15"/>
        <v>-0.004901960784313725</v>
      </c>
    </row>
    <row r="163" spans="1:4" ht="14.25">
      <c r="A163" s="362" t="s">
        <v>317</v>
      </c>
      <c r="B163" s="363">
        <f>VLOOKUP(A163,'Open Int.'!$A$4:$O$160,2,FALSE)</f>
        <v>1291200</v>
      </c>
      <c r="C163" s="363">
        <f>VLOOKUP(A163,'Open Int.'!$A$4:$O$160,3,FALSE)</f>
        <v>-26100</v>
      </c>
      <c r="D163" s="364">
        <f t="shared" si="15"/>
        <v>-0.019813254383967204</v>
      </c>
    </row>
    <row r="164" spans="1:4" ht="14.25">
      <c r="A164" s="362" t="s">
        <v>323</v>
      </c>
      <c r="B164" s="363">
        <f>VLOOKUP(A164,'Open Int.'!$A$4:$O$160,2,FALSE)</f>
        <v>6146800</v>
      </c>
      <c r="C164" s="363">
        <f>VLOOKUP(A164,'Open Int.'!$A$4:$O$160,3,FALSE)</f>
        <v>133100</v>
      </c>
      <c r="D164" s="364">
        <f t="shared" si="15"/>
        <v>0.022132796780684104</v>
      </c>
    </row>
    <row r="165" spans="1:4" ht="14.25">
      <c r="A165" s="362" t="s">
        <v>388</v>
      </c>
      <c r="B165" s="363">
        <f>VLOOKUP(A165,'Open Int.'!$A$4:$O$160,2,FALSE)</f>
        <v>2173600</v>
      </c>
      <c r="C165" s="363">
        <f>VLOOKUP(A165,'Open Int.'!$A$4:$O$160,3,FALSE)</f>
        <v>-57200</v>
      </c>
      <c r="D165" s="364">
        <f t="shared" si="15"/>
        <v>-0.02564102564102564</v>
      </c>
    </row>
    <row r="166" spans="1:4" ht="14.25">
      <c r="A166" s="362" t="s">
        <v>313</v>
      </c>
      <c r="B166" s="363">
        <f>VLOOKUP(A166,'Open Int.'!$A$4:$O$160,2,FALSE)</f>
        <v>1268400</v>
      </c>
      <c r="C166" s="363">
        <f>VLOOKUP(A166,'Open Int.'!$A$4:$O$160,3,FALSE)</f>
        <v>9450</v>
      </c>
      <c r="D166" s="364">
        <f t="shared" si="15"/>
        <v>0.007506255212677231</v>
      </c>
    </row>
    <row r="167" spans="1:4" ht="15">
      <c r="A167" s="360" t="s">
        <v>273</v>
      </c>
      <c r="B167" s="360">
        <f>SUM(B168:B174)</f>
        <v>29467850</v>
      </c>
      <c r="C167" s="360">
        <f>SUM(C168:C174)</f>
        <v>1283500</v>
      </c>
      <c r="D167" s="365">
        <f>C167/(B167-C167)</f>
        <v>0.04553945718102422</v>
      </c>
    </row>
    <row r="168" spans="1:4" ht="14.25">
      <c r="A168" s="362" t="s">
        <v>389</v>
      </c>
      <c r="B168" s="363">
        <f>VLOOKUP(A168,'Open Int.'!$A$4:$O$160,2,FALSE)</f>
        <v>5257500</v>
      </c>
      <c r="C168" s="363">
        <f>VLOOKUP(A168,'Open Int.'!$A$4:$O$160,3,FALSE)</f>
        <v>-15000</v>
      </c>
      <c r="D168" s="364">
        <f aca="true" t="shared" si="16" ref="D168:D174">C168/(B168-C168)</f>
        <v>-0.002844950213371266</v>
      </c>
    </row>
    <row r="169" spans="1:4" ht="14.25">
      <c r="A169" s="362" t="s">
        <v>390</v>
      </c>
      <c r="B169" s="363">
        <f>VLOOKUP(A169,'Open Int.'!$A$4:$O$160,2,FALSE)</f>
        <v>2465000</v>
      </c>
      <c r="C169" s="363">
        <f>VLOOKUP(A169,'Open Int.'!$A$4:$O$160,3,FALSE)</f>
        <v>-31000</v>
      </c>
      <c r="D169" s="364">
        <f t="shared" si="16"/>
        <v>-0.012419871794871794</v>
      </c>
    </row>
    <row r="170" spans="1:4" ht="14.25">
      <c r="A170" s="362" t="s">
        <v>272</v>
      </c>
      <c r="B170" s="363">
        <f>VLOOKUP(A170,'Open Int.'!$A$4:$O$160,2,FALSE)</f>
        <v>4262750</v>
      </c>
      <c r="C170" s="363">
        <f>VLOOKUP(A170,'Open Int.'!$A$4:$O$160,3,FALSE)</f>
        <v>388450</v>
      </c>
      <c r="D170" s="364">
        <f t="shared" si="16"/>
        <v>0.10026327336551119</v>
      </c>
    </row>
    <row r="171" spans="1:4" ht="14.25">
      <c r="A171" s="362" t="s">
        <v>322</v>
      </c>
      <c r="B171" s="363">
        <f>VLOOKUP(A171,'Open Int.'!$A$4:$O$160,2,FALSE)</f>
        <v>1965000</v>
      </c>
      <c r="C171" s="363">
        <f>VLOOKUP(A171,'Open Int.'!$A$4:$O$160,3,FALSE)</f>
        <v>37000</v>
      </c>
      <c r="D171" s="364">
        <f t="shared" si="16"/>
        <v>0.019190871369294607</v>
      </c>
    </row>
    <row r="172" spans="1:4" ht="14.25">
      <c r="A172" s="362" t="s">
        <v>290</v>
      </c>
      <c r="B172" s="363">
        <f>VLOOKUP(A172,'Open Int.'!$A$4:$O$160,2,FALSE)</f>
        <v>7635600</v>
      </c>
      <c r="C172" s="363">
        <f>VLOOKUP(A172,'Open Int.'!$A$4:$O$160,3,FALSE)</f>
        <v>163800</v>
      </c>
      <c r="D172" s="364">
        <f t="shared" si="16"/>
        <v>0.021922428330522766</v>
      </c>
    </row>
    <row r="173" spans="1:4" ht="14.25">
      <c r="A173" s="362" t="s">
        <v>274</v>
      </c>
      <c r="B173" s="363">
        <f>VLOOKUP(A173,'Open Int.'!$A$4:$O$160,2,FALSE)</f>
        <v>7028700</v>
      </c>
      <c r="C173" s="363">
        <f>VLOOKUP(A173,'Open Int.'!$A$4:$O$160,3,FALSE)</f>
        <v>690200</v>
      </c>
      <c r="D173" s="364">
        <f t="shared" si="16"/>
        <v>0.10889011595803423</v>
      </c>
    </row>
    <row r="174" spans="1:4" ht="14.25">
      <c r="A174" s="362" t="s">
        <v>276</v>
      </c>
      <c r="B174" s="363">
        <f>VLOOKUP(A174,'Open Int.'!$A$4:$O$160,2,FALSE)</f>
        <v>853300</v>
      </c>
      <c r="C174" s="363">
        <f>VLOOKUP(A174,'Open Int.'!$A$4:$O$160,3,FALSE)</f>
        <v>50050</v>
      </c>
      <c r="D174" s="364">
        <f t="shared" si="16"/>
        <v>0.062309368191721136</v>
      </c>
    </row>
    <row r="175" spans="1:4" ht="15">
      <c r="A175" s="360" t="s">
        <v>309</v>
      </c>
      <c r="B175" s="360">
        <f>SUM(B176:B179)</f>
        <v>19576900</v>
      </c>
      <c r="C175" s="360">
        <f>SUM(C176:C179)</f>
        <v>2139700</v>
      </c>
      <c r="D175" s="365">
        <f aca="true" t="shared" si="17" ref="D175:D183">C175/(B175-C175)</f>
        <v>0.1227089211570665</v>
      </c>
    </row>
    <row r="176" spans="1:4" ht="14.25">
      <c r="A176" s="362" t="s">
        <v>310</v>
      </c>
      <c r="B176" s="363">
        <f>VLOOKUP(A176,'Open Int.'!$A$4:$O$160,2,FALSE)</f>
        <v>4529600</v>
      </c>
      <c r="C176" s="363">
        <f>VLOOKUP(A176,'Open Int.'!$A$4:$O$160,3,FALSE)</f>
        <v>648850</v>
      </c>
      <c r="D176" s="364">
        <f t="shared" si="17"/>
        <v>0.1671970624235006</v>
      </c>
    </row>
    <row r="177" spans="1:4" ht="14.25">
      <c r="A177" s="362" t="s">
        <v>324</v>
      </c>
      <c r="B177" s="363">
        <f>VLOOKUP(A177,'Open Int.'!$A$4:$O$160,2,FALSE)</f>
        <v>811000</v>
      </c>
      <c r="C177" s="363">
        <f>VLOOKUP(A177,'Open Int.'!$A$4:$O$160,3,FALSE)</f>
        <v>-36000</v>
      </c>
      <c r="D177" s="364">
        <f t="shared" si="17"/>
        <v>-0.04250295159386069</v>
      </c>
    </row>
    <row r="178" spans="1:4" ht="14.25">
      <c r="A178" s="362" t="s">
        <v>326</v>
      </c>
      <c r="B178" s="363">
        <f>VLOOKUP(A178,'Open Int.'!$A$4:$O$160,2,FALSE)</f>
        <v>2209900</v>
      </c>
      <c r="C178" s="363">
        <f>VLOOKUP(A178,'Open Int.'!$A$4:$O$160,3,FALSE)</f>
        <v>-11550</v>
      </c>
      <c r="D178" s="364">
        <f>C178/(B178-C178)</f>
        <v>-0.005199306759098787</v>
      </c>
    </row>
    <row r="179" spans="1:4" ht="14.25">
      <c r="A179" s="362" t="s">
        <v>311</v>
      </c>
      <c r="B179" s="363">
        <f>VLOOKUP(A179,'Open Int.'!$A$4:$O$160,2,FALSE)</f>
        <v>12026400</v>
      </c>
      <c r="C179" s="363">
        <f>VLOOKUP(A179,'Open Int.'!$A$4:$O$160,3,FALSE)</f>
        <v>1538400</v>
      </c>
      <c r="D179" s="364">
        <f t="shared" si="17"/>
        <v>0.14668192219679635</v>
      </c>
    </row>
    <row r="180" spans="1:4" ht="15">
      <c r="A180" s="360" t="s">
        <v>270</v>
      </c>
      <c r="B180" s="360">
        <f>SUM(B181:B183)</f>
        <v>39156750</v>
      </c>
      <c r="C180" s="360">
        <f>SUM(C181:C183)</f>
        <v>1417500</v>
      </c>
      <c r="D180" s="365">
        <f t="shared" si="17"/>
        <v>0.0375603648721159</v>
      </c>
    </row>
    <row r="181" spans="1:4" ht="14.25">
      <c r="A181" s="362" t="s">
        <v>182</v>
      </c>
      <c r="B181" s="363">
        <f>VLOOKUP(A181,'Open Int.'!$A$4:$O$160,2,FALSE)</f>
        <v>152500</v>
      </c>
      <c r="C181" s="363">
        <f>VLOOKUP(A181,'Open Int.'!$A$4:$O$160,3,FALSE)</f>
        <v>15400</v>
      </c>
      <c r="D181" s="364">
        <f t="shared" si="17"/>
        <v>0.11232676878191102</v>
      </c>
    </row>
    <row r="182" spans="1:4" ht="14.25">
      <c r="A182" s="362" t="s">
        <v>74</v>
      </c>
      <c r="B182" s="363">
        <f>VLOOKUP(A182,'Open Int.'!$A$4:$O$160,2,FALSE)</f>
        <v>17900</v>
      </c>
      <c r="C182" s="363">
        <f>VLOOKUP(A182,'Open Int.'!$A$4:$O$160,3,FALSE)</f>
        <v>-1000</v>
      </c>
      <c r="D182" s="364">
        <f t="shared" si="17"/>
        <v>-0.05291005291005291</v>
      </c>
    </row>
    <row r="183" spans="1:4" ht="14.25">
      <c r="A183" s="362" t="s">
        <v>9</v>
      </c>
      <c r="B183" s="363">
        <f>VLOOKUP(A183,'Open Int.'!$A$4:$O$160,2,FALSE)</f>
        <v>38986350</v>
      </c>
      <c r="C183" s="363">
        <f>VLOOKUP(A183,'Open Int.'!$A$4:$O$160,3,FALSE)</f>
        <v>1403100</v>
      </c>
      <c r="D183" s="364">
        <f t="shared" si="17"/>
        <v>0.03733312047255094</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204"/>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K245" sqref="K245"/>
    </sheetView>
  </sheetViews>
  <sheetFormatPr defaultColWidth="9.140625" defaultRowHeight="12.75"/>
  <cols>
    <col min="1" max="1" width="14.8515625" style="3" customWidth="1"/>
    <col min="2" max="2" width="11.57421875" style="6" customWidth="1"/>
    <col min="3" max="3" width="10.421875" style="6" customWidth="1"/>
    <col min="4" max="4" width="10.7109375" style="372" customWidth="1"/>
    <col min="5" max="5" width="10.57421875" style="6" bestFit="1" customWidth="1"/>
    <col min="6" max="6" width="9.8515625" style="6" customWidth="1"/>
    <col min="7" max="7" width="9.28125" style="370" bestFit="1" customWidth="1"/>
    <col min="8" max="8" width="10.57421875" style="6" bestFit="1" customWidth="1"/>
    <col min="9" max="9" width="8.7109375" style="6" customWidth="1"/>
    <col min="10" max="10" width="9.8515625" style="370" customWidth="1"/>
    <col min="11" max="11" width="12.7109375" style="6" customWidth="1"/>
    <col min="12" max="12" width="11.421875" style="6" customWidth="1"/>
    <col min="13" max="13" width="8.421875" style="370" customWidth="1"/>
    <col min="14" max="14" width="10.57421875" style="3" customWidth="1"/>
    <col min="15" max="15" width="11.8515625" style="3" hidden="1"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402" t="s">
        <v>53</v>
      </c>
      <c r="B1" s="402"/>
      <c r="C1" s="402"/>
      <c r="D1" s="403"/>
      <c r="E1" s="123"/>
      <c r="F1" s="123"/>
      <c r="G1" s="82"/>
      <c r="H1" s="123"/>
      <c r="I1" s="123"/>
      <c r="J1" s="82"/>
      <c r="K1" s="123"/>
      <c r="L1" s="123"/>
      <c r="M1" s="82"/>
      <c r="N1" s="81"/>
      <c r="O1" s="81" t="s">
        <v>115</v>
      </c>
      <c r="P1" s="52"/>
      <c r="Q1" s="52"/>
      <c r="R1" s="52"/>
      <c r="S1" s="52"/>
      <c r="T1" s="53"/>
      <c r="U1" s="52"/>
      <c r="V1" s="52"/>
      <c r="W1" s="52"/>
      <c r="X1" s="52"/>
      <c r="Y1" s="52"/>
      <c r="Z1" s="87"/>
      <c r="AA1" s="74" t="s">
        <v>115</v>
      </c>
    </row>
    <row r="2" spans="1:27" s="58" customFormat="1" ht="16.5" customHeight="1" thickBot="1">
      <c r="A2" s="192"/>
      <c r="B2" s="388" t="s">
        <v>10</v>
      </c>
      <c r="C2" s="389"/>
      <c r="D2" s="407"/>
      <c r="E2" s="405" t="s">
        <v>47</v>
      </c>
      <c r="F2" s="408"/>
      <c r="G2" s="409"/>
      <c r="H2" s="405" t="s">
        <v>48</v>
      </c>
      <c r="I2" s="408"/>
      <c r="J2" s="409"/>
      <c r="K2" s="405" t="s">
        <v>49</v>
      </c>
      <c r="L2" s="410"/>
      <c r="M2" s="411"/>
      <c r="N2" s="405" t="s">
        <v>51</v>
      </c>
      <c r="O2" s="406"/>
      <c r="P2" s="83"/>
      <c r="Q2" s="54"/>
      <c r="R2" s="404"/>
      <c r="S2" s="404"/>
      <c r="T2" s="55"/>
      <c r="U2" s="56"/>
      <c r="V2" s="56"/>
      <c r="W2" s="56"/>
      <c r="X2" s="56"/>
      <c r="Y2" s="85"/>
      <c r="Z2" s="400" t="s">
        <v>96</v>
      </c>
      <c r="AA2" s="75"/>
    </row>
    <row r="3" spans="1:27" s="58" customFormat="1" ht="15.75" thickBot="1">
      <c r="A3" s="101" t="s">
        <v>45</v>
      </c>
      <c r="B3" s="260" t="s">
        <v>41</v>
      </c>
      <c r="C3" s="261" t="s">
        <v>70</v>
      </c>
      <c r="D3" s="259" t="s">
        <v>46</v>
      </c>
      <c r="E3" s="260" t="s">
        <v>41</v>
      </c>
      <c r="F3" s="261" t="s">
        <v>70</v>
      </c>
      <c r="G3" s="278" t="s">
        <v>46</v>
      </c>
      <c r="H3" s="260" t="s">
        <v>41</v>
      </c>
      <c r="I3" s="261" t="s">
        <v>70</v>
      </c>
      <c r="J3" s="259" t="s">
        <v>46</v>
      </c>
      <c r="K3" s="260" t="s">
        <v>41</v>
      </c>
      <c r="L3" s="261" t="s">
        <v>70</v>
      </c>
      <c r="M3" s="259" t="s">
        <v>46</v>
      </c>
      <c r="N3" s="33" t="s">
        <v>41</v>
      </c>
      <c r="O3" s="279" t="s">
        <v>50</v>
      </c>
      <c r="P3" s="84" t="s">
        <v>95</v>
      </c>
      <c r="Q3" s="57" t="s">
        <v>217</v>
      </c>
      <c r="R3" s="46" t="s">
        <v>97</v>
      </c>
      <c r="S3" s="57" t="s">
        <v>54</v>
      </c>
      <c r="T3" s="80" t="s">
        <v>55</v>
      </c>
      <c r="U3" s="57" t="s">
        <v>56</v>
      </c>
      <c r="V3" s="57" t="s">
        <v>10</v>
      </c>
      <c r="W3" s="57" t="s">
        <v>63</v>
      </c>
      <c r="X3" s="57" t="s">
        <v>64</v>
      </c>
      <c r="Y3" s="86" t="s">
        <v>83</v>
      </c>
      <c r="Z3" s="401"/>
      <c r="AA3" s="75"/>
    </row>
    <row r="4" spans="1:28" s="58" customFormat="1" ht="15.75" thickBot="1">
      <c r="A4" s="101" t="s">
        <v>182</v>
      </c>
      <c r="B4" s="280">
        <v>152500</v>
      </c>
      <c r="C4" s="281">
        <v>15400</v>
      </c>
      <c r="D4" s="262">
        <v>0.11</v>
      </c>
      <c r="E4" s="280">
        <v>0</v>
      </c>
      <c r="F4" s="282">
        <v>0</v>
      </c>
      <c r="G4" s="262">
        <v>0</v>
      </c>
      <c r="H4" s="280">
        <v>0</v>
      </c>
      <c r="I4" s="282">
        <v>0</v>
      </c>
      <c r="J4" s="262">
        <v>0</v>
      </c>
      <c r="K4" s="280">
        <v>152500</v>
      </c>
      <c r="L4" s="282">
        <v>15400</v>
      </c>
      <c r="M4" s="353">
        <v>0.11</v>
      </c>
      <c r="N4" s="283">
        <v>148900</v>
      </c>
      <c r="O4" s="173">
        <f>N4/K4</f>
        <v>0.9763934426229508</v>
      </c>
      <c r="P4" s="108">
        <f>Volume!K4</f>
        <v>5513</v>
      </c>
      <c r="Q4" s="69">
        <f>Volume!J4</f>
        <v>5540.3</v>
      </c>
      <c r="R4" s="236">
        <f>Q4*K4/10000000</f>
        <v>84.489575</v>
      </c>
      <c r="S4" s="103">
        <f>Q4*N4/10000000</f>
        <v>82.495067</v>
      </c>
      <c r="T4" s="109">
        <f>K4-L4</f>
        <v>137100</v>
      </c>
      <c r="U4" s="103">
        <f>L4/T4*100</f>
        <v>11.232676878191102</v>
      </c>
      <c r="V4" s="103">
        <f>Q4*B4/10000000</f>
        <v>84.489575</v>
      </c>
      <c r="W4" s="103">
        <f>Q4*E4/10000000</f>
        <v>0</v>
      </c>
      <c r="X4" s="103">
        <f>Q4*H4/10000000</f>
        <v>0</v>
      </c>
      <c r="Y4" s="103">
        <f>(T4*P4)/10000000</f>
        <v>75.58323</v>
      </c>
      <c r="Z4" s="236">
        <f>R4-Y4</f>
        <v>8.906345000000002</v>
      </c>
      <c r="AA4" s="78"/>
      <c r="AB4" s="77"/>
    </row>
    <row r="5" spans="1:28" s="58" customFormat="1" ht="15.75" thickBot="1">
      <c r="A5" s="193" t="s">
        <v>74</v>
      </c>
      <c r="B5" s="164">
        <v>17900</v>
      </c>
      <c r="C5" s="162">
        <v>-1000</v>
      </c>
      <c r="D5" s="170">
        <v>-0.05</v>
      </c>
      <c r="E5" s="164">
        <v>0</v>
      </c>
      <c r="F5" s="112">
        <v>0</v>
      </c>
      <c r="G5" s="170">
        <v>0</v>
      </c>
      <c r="H5" s="164">
        <v>0</v>
      </c>
      <c r="I5" s="112">
        <v>0</v>
      </c>
      <c r="J5" s="170">
        <v>0</v>
      </c>
      <c r="K5" s="164">
        <v>17900</v>
      </c>
      <c r="L5" s="112">
        <v>-1000</v>
      </c>
      <c r="M5" s="127">
        <v>-0.05</v>
      </c>
      <c r="N5" s="283">
        <v>17350</v>
      </c>
      <c r="O5" s="173">
        <f aca="true" t="shared" si="0" ref="O5:O67">N5/K5</f>
        <v>0.9692737430167597</v>
      </c>
      <c r="P5" s="108">
        <f>Volume!K5</f>
        <v>5375.5</v>
      </c>
      <c r="Q5" s="69">
        <f>Volume!J5</f>
        <v>5325.1</v>
      </c>
      <c r="R5" s="237">
        <f aca="true" t="shared" si="1" ref="R5:R67">Q5*K5/10000000</f>
        <v>9.531929</v>
      </c>
      <c r="S5" s="103">
        <f aca="true" t="shared" si="2" ref="S5:S67">Q5*N5/10000000</f>
        <v>9.2390485</v>
      </c>
      <c r="T5" s="109">
        <f aca="true" t="shared" si="3" ref="T5:T67">K5-L5</f>
        <v>18900</v>
      </c>
      <c r="U5" s="103">
        <f aca="true" t="shared" si="4" ref="U5:U67">L5/T5*100</f>
        <v>-5.291005291005291</v>
      </c>
      <c r="V5" s="103">
        <f aca="true" t="shared" si="5" ref="V5:V67">Q5*B5/10000000</f>
        <v>9.531929</v>
      </c>
      <c r="W5" s="103">
        <f aca="true" t="shared" si="6" ref="W5:W67">Q5*E5/10000000</f>
        <v>0</v>
      </c>
      <c r="X5" s="103">
        <f aca="true" t="shared" si="7" ref="X5:X67">Q5*H5/10000000</f>
        <v>0</v>
      </c>
      <c r="Y5" s="103">
        <f aca="true" t="shared" si="8" ref="Y5:Y67">(T5*P5)/10000000</f>
        <v>10.159695</v>
      </c>
      <c r="Z5" s="237">
        <f aca="true" t="shared" si="9" ref="Z5:Z67">R5-Y5</f>
        <v>-0.6277659999999994</v>
      </c>
      <c r="AA5" s="78"/>
      <c r="AB5" s="77"/>
    </row>
    <row r="6" spans="1:28" s="58" customFormat="1" ht="15.75" thickBot="1">
      <c r="A6" s="193" t="s">
        <v>9</v>
      </c>
      <c r="B6" s="164">
        <v>38986350</v>
      </c>
      <c r="C6" s="162">
        <v>1403100</v>
      </c>
      <c r="D6" s="170">
        <v>0.04</v>
      </c>
      <c r="E6" s="164">
        <v>18098500</v>
      </c>
      <c r="F6" s="112">
        <v>560500</v>
      </c>
      <c r="G6" s="170">
        <v>0.03</v>
      </c>
      <c r="H6" s="164">
        <v>20493650</v>
      </c>
      <c r="I6" s="112">
        <v>767500</v>
      </c>
      <c r="J6" s="170">
        <v>0.04</v>
      </c>
      <c r="K6" s="164">
        <v>77578500</v>
      </c>
      <c r="L6" s="112">
        <v>2731100</v>
      </c>
      <c r="M6" s="127">
        <v>0.04</v>
      </c>
      <c r="N6" s="283">
        <v>60828850</v>
      </c>
      <c r="O6" s="173">
        <f t="shared" si="0"/>
        <v>0.7840941755769962</v>
      </c>
      <c r="P6" s="108">
        <f>Volume!K6</f>
        <v>4011.6</v>
      </c>
      <c r="Q6" s="69">
        <f>Volume!J6</f>
        <v>3997.65</v>
      </c>
      <c r="R6" s="237">
        <f t="shared" si="1"/>
        <v>31013.1690525</v>
      </c>
      <c r="S6" s="103">
        <f t="shared" si="2"/>
        <v>24317.24522025</v>
      </c>
      <c r="T6" s="109">
        <f t="shared" si="3"/>
        <v>74847400</v>
      </c>
      <c r="U6" s="103">
        <f t="shared" si="4"/>
        <v>3.6488909434395853</v>
      </c>
      <c r="V6" s="103">
        <f t="shared" si="5"/>
        <v>15585.37820775</v>
      </c>
      <c r="W6" s="103">
        <f t="shared" si="6"/>
        <v>7235.1468525</v>
      </c>
      <c r="X6" s="103">
        <f t="shared" si="7"/>
        <v>8192.64399225</v>
      </c>
      <c r="Y6" s="103">
        <f t="shared" si="8"/>
        <v>30025.782984</v>
      </c>
      <c r="Z6" s="237">
        <f t="shared" si="9"/>
        <v>987.3860685</v>
      </c>
      <c r="AA6" s="78"/>
      <c r="AB6" s="77"/>
    </row>
    <row r="7" spans="1:28" s="7" customFormat="1" ht="15.75" thickBot="1">
      <c r="A7" s="193" t="s">
        <v>279</v>
      </c>
      <c r="B7" s="164">
        <v>477200</v>
      </c>
      <c r="C7" s="162">
        <v>-3400</v>
      </c>
      <c r="D7" s="170">
        <v>-0.01</v>
      </c>
      <c r="E7" s="164">
        <v>2600</v>
      </c>
      <c r="F7" s="112">
        <v>0</v>
      </c>
      <c r="G7" s="170">
        <v>0</v>
      </c>
      <c r="H7" s="164">
        <v>600</v>
      </c>
      <c r="I7" s="112">
        <v>0</v>
      </c>
      <c r="J7" s="170">
        <v>0</v>
      </c>
      <c r="K7" s="164">
        <v>480400</v>
      </c>
      <c r="L7" s="112">
        <v>-3400</v>
      </c>
      <c r="M7" s="127">
        <v>-0.01</v>
      </c>
      <c r="N7" s="283">
        <v>446400</v>
      </c>
      <c r="O7" s="173">
        <f t="shared" si="0"/>
        <v>0.929225645295587</v>
      </c>
      <c r="P7" s="108">
        <f>Volume!K7</f>
        <v>2288.55</v>
      </c>
      <c r="Q7" s="69">
        <f>Volume!J7</f>
        <v>2254.5</v>
      </c>
      <c r="R7" s="237">
        <f t="shared" si="1"/>
        <v>108.30618</v>
      </c>
      <c r="S7" s="103">
        <f t="shared" si="2"/>
        <v>100.64088</v>
      </c>
      <c r="T7" s="109">
        <f t="shared" si="3"/>
        <v>483800</v>
      </c>
      <c r="U7" s="103">
        <f t="shared" si="4"/>
        <v>-0.7027697395618024</v>
      </c>
      <c r="V7" s="103">
        <f t="shared" si="5"/>
        <v>107.58474</v>
      </c>
      <c r="W7" s="103">
        <f t="shared" si="6"/>
        <v>0.58617</v>
      </c>
      <c r="X7" s="103">
        <f t="shared" si="7"/>
        <v>0.13527</v>
      </c>
      <c r="Y7" s="103">
        <f t="shared" si="8"/>
        <v>110.720049</v>
      </c>
      <c r="Z7" s="237">
        <f t="shared" si="9"/>
        <v>-2.4138690000000054</v>
      </c>
      <c r="AB7" s="77"/>
    </row>
    <row r="8" spans="1:28" s="58" customFormat="1" ht="15.75" thickBot="1">
      <c r="A8" s="193" t="s">
        <v>134</v>
      </c>
      <c r="B8" s="164">
        <v>267600</v>
      </c>
      <c r="C8" s="162">
        <v>8700</v>
      </c>
      <c r="D8" s="170">
        <v>0.03</v>
      </c>
      <c r="E8" s="164">
        <v>4000</v>
      </c>
      <c r="F8" s="112">
        <v>0</v>
      </c>
      <c r="G8" s="170">
        <v>0</v>
      </c>
      <c r="H8" s="164">
        <v>1300</v>
      </c>
      <c r="I8" s="112">
        <v>0</v>
      </c>
      <c r="J8" s="170">
        <v>0</v>
      </c>
      <c r="K8" s="164">
        <v>272900</v>
      </c>
      <c r="L8" s="112">
        <v>8700</v>
      </c>
      <c r="M8" s="127">
        <v>0.03</v>
      </c>
      <c r="N8" s="283">
        <v>263500</v>
      </c>
      <c r="O8" s="173">
        <f t="shared" si="0"/>
        <v>0.9655551484060095</v>
      </c>
      <c r="P8" s="108">
        <f>Volume!K8</f>
        <v>3718.5</v>
      </c>
      <c r="Q8" s="69">
        <f>Volume!J8</f>
        <v>3754.4</v>
      </c>
      <c r="R8" s="237">
        <f t="shared" si="1"/>
        <v>102.457576</v>
      </c>
      <c r="S8" s="103">
        <f t="shared" si="2"/>
        <v>98.92844</v>
      </c>
      <c r="T8" s="109">
        <f t="shared" si="3"/>
        <v>264200</v>
      </c>
      <c r="U8" s="103">
        <f t="shared" si="4"/>
        <v>3.2929598788796364</v>
      </c>
      <c r="V8" s="103">
        <f t="shared" si="5"/>
        <v>100.467744</v>
      </c>
      <c r="W8" s="103">
        <f t="shared" si="6"/>
        <v>1.50176</v>
      </c>
      <c r="X8" s="103">
        <f t="shared" si="7"/>
        <v>0.488072</v>
      </c>
      <c r="Y8" s="103">
        <f t="shared" si="8"/>
        <v>98.24277</v>
      </c>
      <c r="Z8" s="237">
        <f t="shared" si="9"/>
        <v>4.21480600000001</v>
      </c>
      <c r="AA8" s="78"/>
      <c r="AB8" s="77"/>
    </row>
    <row r="9" spans="1:28" s="7" customFormat="1" ht="15.75" thickBot="1">
      <c r="A9" s="193" t="s">
        <v>0</v>
      </c>
      <c r="B9" s="164">
        <v>4008000</v>
      </c>
      <c r="C9" s="163">
        <v>-32625</v>
      </c>
      <c r="D9" s="170">
        <v>-0.01</v>
      </c>
      <c r="E9" s="164">
        <v>356625</v>
      </c>
      <c r="F9" s="112">
        <v>107250</v>
      </c>
      <c r="G9" s="170">
        <v>0.43</v>
      </c>
      <c r="H9" s="164">
        <v>189000</v>
      </c>
      <c r="I9" s="112">
        <v>24750</v>
      </c>
      <c r="J9" s="170">
        <v>0.15</v>
      </c>
      <c r="K9" s="164">
        <v>4553625</v>
      </c>
      <c r="L9" s="112">
        <v>99375</v>
      </c>
      <c r="M9" s="127">
        <v>0.02</v>
      </c>
      <c r="N9" s="283">
        <v>4127625</v>
      </c>
      <c r="O9" s="173">
        <f t="shared" si="0"/>
        <v>0.9064481594334184</v>
      </c>
      <c r="P9" s="108">
        <f>Volume!K9</f>
        <v>816.3</v>
      </c>
      <c r="Q9" s="69">
        <f>Volume!J9</f>
        <v>788.75</v>
      </c>
      <c r="R9" s="237">
        <f t="shared" si="1"/>
        <v>359.167171875</v>
      </c>
      <c r="S9" s="103">
        <f t="shared" si="2"/>
        <v>325.566421875</v>
      </c>
      <c r="T9" s="109">
        <f t="shared" si="3"/>
        <v>4454250</v>
      </c>
      <c r="U9" s="103">
        <f t="shared" si="4"/>
        <v>2.231015322444856</v>
      </c>
      <c r="V9" s="103">
        <f t="shared" si="5"/>
        <v>316.131</v>
      </c>
      <c r="W9" s="103">
        <f t="shared" si="6"/>
        <v>28.128796875</v>
      </c>
      <c r="X9" s="103">
        <f t="shared" si="7"/>
        <v>14.907375</v>
      </c>
      <c r="Y9" s="103">
        <f t="shared" si="8"/>
        <v>363.6004275</v>
      </c>
      <c r="Z9" s="237">
        <f t="shared" si="9"/>
        <v>-4.433255625000015</v>
      </c>
      <c r="AB9" s="77"/>
    </row>
    <row r="10" spans="1:28" s="7" customFormat="1" ht="15.75" thickBot="1">
      <c r="A10" s="193" t="s">
        <v>135</v>
      </c>
      <c r="B10" s="284">
        <v>2800350</v>
      </c>
      <c r="C10" s="163">
        <v>24500</v>
      </c>
      <c r="D10" s="171">
        <v>0.01</v>
      </c>
      <c r="E10" s="172">
        <v>41650</v>
      </c>
      <c r="F10" s="167">
        <v>7350</v>
      </c>
      <c r="G10" s="171">
        <v>0.21</v>
      </c>
      <c r="H10" s="165">
        <v>0</v>
      </c>
      <c r="I10" s="168">
        <v>0</v>
      </c>
      <c r="J10" s="171">
        <v>0</v>
      </c>
      <c r="K10" s="164">
        <v>2842000</v>
      </c>
      <c r="L10" s="112">
        <v>31850</v>
      </c>
      <c r="M10" s="354">
        <v>0.01</v>
      </c>
      <c r="N10" s="283">
        <v>2702350</v>
      </c>
      <c r="O10" s="173">
        <f t="shared" si="0"/>
        <v>0.9508620689655173</v>
      </c>
      <c r="P10" s="108">
        <f>Volume!K10</f>
        <v>75.7</v>
      </c>
      <c r="Q10" s="69">
        <f>Volume!J10</f>
        <v>75.9</v>
      </c>
      <c r="R10" s="237">
        <f t="shared" si="1"/>
        <v>21.570780000000003</v>
      </c>
      <c r="S10" s="103">
        <f t="shared" si="2"/>
        <v>20.510836500000003</v>
      </c>
      <c r="T10" s="109">
        <f t="shared" si="3"/>
        <v>2810150</v>
      </c>
      <c r="U10" s="103">
        <f t="shared" si="4"/>
        <v>1.1333914559721012</v>
      </c>
      <c r="V10" s="103">
        <f t="shared" si="5"/>
        <v>21.254656500000003</v>
      </c>
      <c r="W10" s="103">
        <f t="shared" si="6"/>
        <v>0.31612350000000006</v>
      </c>
      <c r="X10" s="103">
        <f t="shared" si="7"/>
        <v>0</v>
      </c>
      <c r="Y10" s="103">
        <f t="shared" si="8"/>
        <v>21.2728355</v>
      </c>
      <c r="Z10" s="237">
        <f t="shared" si="9"/>
        <v>0.2979445000000034</v>
      </c>
      <c r="AB10" s="77"/>
    </row>
    <row r="11" spans="1:28" s="58" customFormat="1" ht="15.75" thickBot="1">
      <c r="A11" s="193" t="s">
        <v>174</v>
      </c>
      <c r="B11" s="164">
        <v>6046750</v>
      </c>
      <c r="C11" s="162">
        <v>-3350</v>
      </c>
      <c r="D11" s="170">
        <v>0</v>
      </c>
      <c r="E11" s="164">
        <v>214400</v>
      </c>
      <c r="F11" s="112">
        <v>6700</v>
      </c>
      <c r="G11" s="170">
        <v>0.03</v>
      </c>
      <c r="H11" s="164">
        <v>16750</v>
      </c>
      <c r="I11" s="112">
        <v>0</v>
      </c>
      <c r="J11" s="170">
        <v>0</v>
      </c>
      <c r="K11" s="164">
        <v>6277900</v>
      </c>
      <c r="L11" s="112">
        <v>3350</v>
      </c>
      <c r="M11" s="127">
        <v>0</v>
      </c>
      <c r="N11" s="283">
        <v>4947950</v>
      </c>
      <c r="O11" s="173">
        <f t="shared" si="0"/>
        <v>0.7881536819637139</v>
      </c>
      <c r="P11" s="108">
        <f>Volume!K11</f>
        <v>59.25</v>
      </c>
      <c r="Q11" s="69">
        <f>Volume!J11</f>
        <v>60.35</v>
      </c>
      <c r="R11" s="237">
        <f t="shared" si="1"/>
        <v>37.8871265</v>
      </c>
      <c r="S11" s="103">
        <f t="shared" si="2"/>
        <v>29.86087825</v>
      </c>
      <c r="T11" s="109">
        <f t="shared" si="3"/>
        <v>6274550</v>
      </c>
      <c r="U11" s="103">
        <f t="shared" si="4"/>
        <v>0.05339028296849973</v>
      </c>
      <c r="V11" s="103">
        <f t="shared" si="5"/>
        <v>36.49213625</v>
      </c>
      <c r="W11" s="103">
        <f t="shared" si="6"/>
        <v>1.293904</v>
      </c>
      <c r="X11" s="103">
        <f t="shared" si="7"/>
        <v>0.10108625</v>
      </c>
      <c r="Y11" s="103">
        <f t="shared" si="8"/>
        <v>37.17670875</v>
      </c>
      <c r="Z11" s="237">
        <f t="shared" si="9"/>
        <v>0.7104177499999977</v>
      </c>
      <c r="AA11" s="78"/>
      <c r="AB11" s="77"/>
    </row>
    <row r="12" spans="1:28" s="58" customFormat="1" ht="15.75" thickBot="1">
      <c r="A12" s="193" t="s">
        <v>280</v>
      </c>
      <c r="B12" s="164">
        <v>1113000</v>
      </c>
      <c r="C12" s="162">
        <v>84600</v>
      </c>
      <c r="D12" s="170">
        <v>0.08</v>
      </c>
      <c r="E12" s="164">
        <v>0</v>
      </c>
      <c r="F12" s="112">
        <v>0</v>
      </c>
      <c r="G12" s="170">
        <v>0</v>
      </c>
      <c r="H12" s="164">
        <v>0</v>
      </c>
      <c r="I12" s="112">
        <v>0</v>
      </c>
      <c r="J12" s="170">
        <v>0</v>
      </c>
      <c r="K12" s="164">
        <v>1113000</v>
      </c>
      <c r="L12" s="112">
        <v>84600</v>
      </c>
      <c r="M12" s="127">
        <v>0.08</v>
      </c>
      <c r="N12" s="283">
        <v>1072800</v>
      </c>
      <c r="O12" s="173">
        <f t="shared" si="0"/>
        <v>0.9638814016172507</v>
      </c>
      <c r="P12" s="108">
        <f>Volume!K12</f>
        <v>388.9</v>
      </c>
      <c r="Q12" s="69">
        <f>Volume!J12</f>
        <v>378.9</v>
      </c>
      <c r="R12" s="237">
        <f t="shared" si="1"/>
        <v>42.17157</v>
      </c>
      <c r="S12" s="103">
        <f t="shared" si="2"/>
        <v>40.648392</v>
      </c>
      <c r="T12" s="109">
        <f t="shared" si="3"/>
        <v>1028400</v>
      </c>
      <c r="U12" s="103">
        <f t="shared" si="4"/>
        <v>8.22637106184364</v>
      </c>
      <c r="V12" s="103">
        <f t="shared" si="5"/>
        <v>42.17157</v>
      </c>
      <c r="W12" s="103">
        <f t="shared" si="6"/>
        <v>0</v>
      </c>
      <c r="X12" s="103">
        <f t="shared" si="7"/>
        <v>0</v>
      </c>
      <c r="Y12" s="103">
        <f t="shared" si="8"/>
        <v>39.994476</v>
      </c>
      <c r="Z12" s="237">
        <f t="shared" si="9"/>
        <v>2.177094000000004</v>
      </c>
      <c r="AA12" s="78"/>
      <c r="AB12" s="77"/>
    </row>
    <row r="13" spans="1:28" s="7" customFormat="1" ht="15.75" thickBot="1">
      <c r="A13" s="193" t="s">
        <v>75</v>
      </c>
      <c r="B13" s="164">
        <v>2762300</v>
      </c>
      <c r="C13" s="162">
        <v>473800</v>
      </c>
      <c r="D13" s="170">
        <v>0.21</v>
      </c>
      <c r="E13" s="164">
        <v>55200</v>
      </c>
      <c r="F13" s="112">
        <v>13800</v>
      </c>
      <c r="G13" s="170">
        <v>0.33</v>
      </c>
      <c r="H13" s="164">
        <v>2300</v>
      </c>
      <c r="I13" s="112">
        <v>2300</v>
      </c>
      <c r="J13" s="170">
        <v>0</v>
      </c>
      <c r="K13" s="164">
        <v>2819800</v>
      </c>
      <c r="L13" s="112">
        <v>489900</v>
      </c>
      <c r="M13" s="127">
        <v>0.21</v>
      </c>
      <c r="N13" s="283">
        <v>2702500</v>
      </c>
      <c r="O13" s="173">
        <f t="shared" si="0"/>
        <v>0.9584013050570962</v>
      </c>
      <c r="P13" s="108">
        <f>Volume!K13</f>
        <v>82.4</v>
      </c>
      <c r="Q13" s="69">
        <f>Volume!J13</f>
        <v>84.7</v>
      </c>
      <c r="R13" s="237">
        <f t="shared" si="1"/>
        <v>23.883706</v>
      </c>
      <c r="S13" s="103">
        <f t="shared" si="2"/>
        <v>22.890175</v>
      </c>
      <c r="T13" s="109">
        <f t="shared" si="3"/>
        <v>2329900</v>
      </c>
      <c r="U13" s="103">
        <f t="shared" si="4"/>
        <v>21.02665350444225</v>
      </c>
      <c r="V13" s="103">
        <f t="shared" si="5"/>
        <v>23.396681</v>
      </c>
      <c r="W13" s="103">
        <f t="shared" si="6"/>
        <v>0.467544</v>
      </c>
      <c r="X13" s="103">
        <f t="shared" si="7"/>
        <v>0.019481</v>
      </c>
      <c r="Y13" s="103">
        <f t="shared" si="8"/>
        <v>19.198376</v>
      </c>
      <c r="Z13" s="237">
        <f t="shared" si="9"/>
        <v>4.68533</v>
      </c>
      <c r="AB13" s="77"/>
    </row>
    <row r="14" spans="1:28" s="7" customFormat="1" ht="15.75" thickBot="1">
      <c r="A14" s="193" t="s">
        <v>88</v>
      </c>
      <c r="B14" s="284">
        <v>19655300</v>
      </c>
      <c r="C14" s="163">
        <v>528900</v>
      </c>
      <c r="D14" s="171">
        <v>0.03</v>
      </c>
      <c r="E14" s="172">
        <v>2945500</v>
      </c>
      <c r="F14" s="167">
        <v>77400</v>
      </c>
      <c r="G14" s="171">
        <v>0.03</v>
      </c>
      <c r="H14" s="165">
        <v>275200</v>
      </c>
      <c r="I14" s="168">
        <v>30100</v>
      </c>
      <c r="J14" s="171">
        <v>0.12</v>
      </c>
      <c r="K14" s="164">
        <v>22876000</v>
      </c>
      <c r="L14" s="112">
        <v>636400</v>
      </c>
      <c r="M14" s="354">
        <v>0.03</v>
      </c>
      <c r="N14" s="283">
        <v>20489500</v>
      </c>
      <c r="O14" s="173">
        <f t="shared" si="0"/>
        <v>0.8956766917293233</v>
      </c>
      <c r="P14" s="108">
        <f>Volume!K14</f>
        <v>46.8</v>
      </c>
      <c r="Q14" s="69">
        <f>Volume!J14</f>
        <v>45.05</v>
      </c>
      <c r="R14" s="237">
        <f t="shared" si="1"/>
        <v>103.05637999999999</v>
      </c>
      <c r="S14" s="103">
        <f t="shared" si="2"/>
        <v>92.3051975</v>
      </c>
      <c r="T14" s="109">
        <f t="shared" si="3"/>
        <v>22239600</v>
      </c>
      <c r="U14" s="103">
        <f t="shared" si="4"/>
        <v>2.8615622583139984</v>
      </c>
      <c r="V14" s="103">
        <f t="shared" si="5"/>
        <v>88.5471265</v>
      </c>
      <c r="W14" s="103">
        <f t="shared" si="6"/>
        <v>13.269477499999999</v>
      </c>
      <c r="X14" s="103">
        <f t="shared" si="7"/>
        <v>1.239776</v>
      </c>
      <c r="Y14" s="103">
        <f t="shared" si="8"/>
        <v>104.08132799999998</v>
      </c>
      <c r="Z14" s="237">
        <f t="shared" si="9"/>
        <v>-1.0249479999999949</v>
      </c>
      <c r="AB14" s="77"/>
    </row>
    <row r="15" spans="1:28" s="58" customFormat="1" ht="15.75" thickBot="1">
      <c r="A15" s="193" t="s">
        <v>136</v>
      </c>
      <c r="B15" s="164">
        <v>25594000</v>
      </c>
      <c r="C15" s="162">
        <v>224425</v>
      </c>
      <c r="D15" s="170">
        <v>0.01</v>
      </c>
      <c r="E15" s="164">
        <v>4555350</v>
      </c>
      <c r="F15" s="112">
        <v>95500</v>
      </c>
      <c r="G15" s="170">
        <v>0.02</v>
      </c>
      <c r="H15" s="164">
        <v>892925</v>
      </c>
      <c r="I15" s="112">
        <v>62075</v>
      </c>
      <c r="J15" s="170">
        <v>0.07</v>
      </c>
      <c r="K15" s="164">
        <v>31042275</v>
      </c>
      <c r="L15" s="112">
        <v>382000</v>
      </c>
      <c r="M15" s="127">
        <v>0.01</v>
      </c>
      <c r="N15" s="283">
        <v>28406475</v>
      </c>
      <c r="O15" s="173">
        <f t="shared" si="0"/>
        <v>0.915089986155976</v>
      </c>
      <c r="P15" s="108">
        <f>Volume!K15</f>
        <v>37.7</v>
      </c>
      <c r="Q15" s="69">
        <f>Volume!J15</f>
        <v>37.35</v>
      </c>
      <c r="R15" s="237">
        <f t="shared" si="1"/>
        <v>115.942897125</v>
      </c>
      <c r="S15" s="103">
        <f t="shared" si="2"/>
        <v>106.098184125</v>
      </c>
      <c r="T15" s="109">
        <f t="shared" si="3"/>
        <v>30660275</v>
      </c>
      <c r="U15" s="103">
        <f t="shared" si="4"/>
        <v>1.2459118517364896</v>
      </c>
      <c r="V15" s="103">
        <f t="shared" si="5"/>
        <v>95.59359</v>
      </c>
      <c r="W15" s="103">
        <f t="shared" si="6"/>
        <v>17.01423225</v>
      </c>
      <c r="X15" s="103">
        <f t="shared" si="7"/>
        <v>3.335074875</v>
      </c>
      <c r="Y15" s="103">
        <f t="shared" si="8"/>
        <v>115.58923675</v>
      </c>
      <c r="Z15" s="237">
        <f t="shared" si="9"/>
        <v>0.353660375000004</v>
      </c>
      <c r="AA15" s="78"/>
      <c r="AB15" s="77"/>
    </row>
    <row r="16" spans="1:28" s="58" customFormat="1" ht="15.75" thickBot="1">
      <c r="A16" s="193" t="s">
        <v>157</v>
      </c>
      <c r="B16" s="164">
        <v>569100</v>
      </c>
      <c r="C16" s="162">
        <v>15750</v>
      </c>
      <c r="D16" s="170">
        <v>0.03</v>
      </c>
      <c r="E16" s="164">
        <v>3150</v>
      </c>
      <c r="F16" s="112">
        <v>0</v>
      </c>
      <c r="G16" s="170">
        <v>0</v>
      </c>
      <c r="H16" s="164">
        <v>0</v>
      </c>
      <c r="I16" s="112">
        <v>0</v>
      </c>
      <c r="J16" s="170">
        <v>0</v>
      </c>
      <c r="K16" s="164">
        <v>572250</v>
      </c>
      <c r="L16" s="112">
        <v>15750</v>
      </c>
      <c r="M16" s="127">
        <v>0.03</v>
      </c>
      <c r="N16" s="283">
        <v>555100</v>
      </c>
      <c r="O16" s="173">
        <f t="shared" si="0"/>
        <v>0.9700305810397554</v>
      </c>
      <c r="P16" s="108">
        <f>Volume!K16</f>
        <v>688.05</v>
      </c>
      <c r="Q16" s="69">
        <f>Volume!J16</f>
        <v>678.9</v>
      </c>
      <c r="R16" s="237">
        <f t="shared" si="1"/>
        <v>38.8500525</v>
      </c>
      <c r="S16" s="103">
        <f t="shared" si="2"/>
        <v>37.685739</v>
      </c>
      <c r="T16" s="109">
        <f t="shared" si="3"/>
        <v>556500</v>
      </c>
      <c r="U16" s="103">
        <f t="shared" si="4"/>
        <v>2.8301886792452833</v>
      </c>
      <c r="V16" s="103">
        <f t="shared" si="5"/>
        <v>38.636199</v>
      </c>
      <c r="W16" s="103">
        <f t="shared" si="6"/>
        <v>0.2138535</v>
      </c>
      <c r="X16" s="103">
        <f t="shared" si="7"/>
        <v>0</v>
      </c>
      <c r="Y16" s="103">
        <f t="shared" si="8"/>
        <v>38.2899825</v>
      </c>
      <c r="Z16" s="237">
        <f t="shared" si="9"/>
        <v>0.5600699999999961</v>
      </c>
      <c r="AA16" s="78"/>
      <c r="AB16" s="77"/>
    </row>
    <row r="17" spans="1:28" s="58" customFormat="1" ht="15.75" thickBot="1">
      <c r="A17" s="193" t="s">
        <v>193</v>
      </c>
      <c r="B17" s="164">
        <v>798500</v>
      </c>
      <c r="C17" s="162">
        <v>35300</v>
      </c>
      <c r="D17" s="170">
        <v>0.05</v>
      </c>
      <c r="E17" s="164">
        <v>6300</v>
      </c>
      <c r="F17" s="112">
        <v>300</v>
      </c>
      <c r="G17" s="170">
        <v>0.05</v>
      </c>
      <c r="H17" s="164">
        <v>300</v>
      </c>
      <c r="I17" s="112">
        <v>0</v>
      </c>
      <c r="J17" s="170">
        <v>0</v>
      </c>
      <c r="K17" s="164">
        <v>805100</v>
      </c>
      <c r="L17" s="112">
        <v>35600</v>
      </c>
      <c r="M17" s="127">
        <v>0.05</v>
      </c>
      <c r="N17" s="283">
        <v>738800</v>
      </c>
      <c r="O17" s="173">
        <f t="shared" si="0"/>
        <v>0.9176499813687741</v>
      </c>
      <c r="P17" s="108">
        <f>Volume!K17</f>
        <v>2496.95</v>
      </c>
      <c r="Q17" s="69">
        <f>Volume!J17</f>
        <v>2446.3</v>
      </c>
      <c r="R17" s="237">
        <f t="shared" si="1"/>
        <v>196.95161300000004</v>
      </c>
      <c r="S17" s="103">
        <f t="shared" si="2"/>
        <v>180.73264400000002</v>
      </c>
      <c r="T17" s="109">
        <f t="shared" si="3"/>
        <v>769500</v>
      </c>
      <c r="U17" s="103">
        <f t="shared" si="4"/>
        <v>4.626380766731645</v>
      </c>
      <c r="V17" s="103">
        <f t="shared" si="5"/>
        <v>195.33705500000002</v>
      </c>
      <c r="W17" s="103">
        <f t="shared" si="6"/>
        <v>1.5411690000000002</v>
      </c>
      <c r="X17" s="103">
        <f t="shared" si="7"/>
        <v>0.073389</v>
      </c>
      <c r="Y17" s="103">
        <f t="shared" si="8"/>
        <v>192.1403025</v>
      </c>
      <c r="Z17" s="237">
        <f t="shared" si="9"/>
        <v>4.811310500000047</v>
      </c>
      <c r="AA17" s="78"/>
      <c r="AB17" s="77"/>
    </row>
    <row r="18" spans="1:28" s="58" customFormat="1" ht="15.75" thickBot="1">
      <c r="A18" s="193" t="s">
        <v>281</v>
      </c>
      <c r="B18" s="164">
        <v>4529600</v>
      </c>
      <c r="C18" s="162">
        <v>648850</v>
      </c>
      <c r="D18" s="170">
        <v>0.17</v>
      </c>
      <c r="E18" s="164">
        <v>399000</v>
      </c>
      <c r="F18" s="112">
        <v>44650</v>
      </c>
      <c r="G18" s="170">
        <v>0.13</v>
      </c>
      <c r="H18" s="164">
        <v>81700</v>
      </c>
      <c r="I18" s="112">
        <v>-2850</v>
      </c>
      <c r="J18" s="170">
        <v>-0.03</v>
      </c>
      <c r="K18" s="164">
        <v>5010300</v>
      </c>
      <c r="L18" s="112">
        <v>690650</v>
      </c>
      <c r="M18" s="127">
        <v>0.16</v>
      </c>
      <c r="N18" s="283">
        <v>4544800</v>
      </c>
      <c r="O18" s="173">
        <f t="shared" si="0"/>
        <v>0.90709139173303</v>
      </c>
      <c r="P18" s="108">
        <f>Volume!K18</f>
        <v>181.3</v>
      </c>
      <c r="Q18" s="69">
        <f>Volume!J18</f>
        <v>169.4</v>
      </c>
      <c r="R18" s="237">
        <f t="shared" si="1"/>
        <v>84.874482</v>
      </c>
      <c r="S18" s="103">
        <f t="shared" si="2"/>
        <v>76.988912</v>
      </c>
      <c r="T18" s="109">
        <f t="shared" si="3"/>
        <v>4319650</v>
      </c>
      <c r="U18" s="103">
        <f t="shared" si="4"/>
        <v>15.988563888277984</v>
      </c>
      <c r="V18" s="103">
        <f t="shared" si="5"/>
        <v>76.731424</v>
      </c>
      <c r="W18" s="103">
        <f t="shared" si="6"/>
        <v>6.75906</v>
      </c>
      <c r="X18" s="103">
        <f t="shared" si="7"/>
        <v>1.383998</v>
      </c>
      <c r="Y18" s="103">
        <f t="shared" si="8"/>
        <v>78.3152545</v>
      </c>
      <c r="Z18" s="237">
        <f t="shared" si="9"/>
        <v>6.559227500000006</v>
      </c>
      <c r="AA18" s="78"/>
      <c r="AB18" s="77"/>
    </row>
    <row r="19" spans="1:28" s="8" customFormat="1" ht="15.75" thickBot="1">
      <c r="A19" s="193" t="s">
        <v>282</v>
      </c>
      <c r="B19" s="164">
        <v>12026400</v>
      </c>
      <c r="C19" s="162">
        <v>1538400</v>
      </c>
      <c r="D19" s="170">
        <v>0.15</v>
      </c>
      <c r="E19" s="164">
        <v>1346400</v>
      </c>
      <c r="F19" s="112">
        <v>40800</v>
      </c>
      <c r="G19" s="170">
        <v>0.03</v>
      </c>
      <c r="H19" s="164">
        <v>316800</v>
      </c>
      <c r="I19" s="112">
        <v>26400</v>
      </c>
      <c r="J19" s="170">
        <v>0.09</v>
      </c>
      <c r="K19" s="164">
        <v>13689600</v>
      </c>
      <c r="L19" s="112">
        <v>1605600</v>
      </c>
      <c r="M19" s="127">
        <v>0.13</v>
      </c>
      <c r="N19" s="283">
        <v>12033600</v>
      </c>
      <c r="O19" s="173">
        <f t="shared" si="0"/>
        <v>0.8790322580645161</v>
      </c>
      <c r="P19" s="108">
        <f>Volume!K19</f>
        <v>66.2</v>
      </c>
      <c r="Q19" s="69">
        <f>Volume!J19</f>
        <v>63.65</v>
      </c>
      <c r="R19" s="237">
        <f t="shared" si="1"/>
        <v>87.134304</v>
      </c>
      <c r="S19" s="103">
        <f t="shared" si="2"/>
        <v>76.593864</v>
      </c>
      <c r="T19" s="109">
        <f t="shared" si="3"/>
        <v>12084000</v>
      </c>
      <c r="U19" s="103">
        <f t="shared" si="4"/>
        <v>13.286991062562064</v>
      </c>
      <c r="V19" s="103">
        <f t="shared" si="5"/>
        <v>76.548036</v>
      </c>
      <c r="W19" s="103">
        <f t="shared" si="6"/>
        <v>8.569836</v>
      </c>
      <c r="X19" s="103">
        <f t="shared" si="7"/>
        <v>2.016432</v>
      </c>
      <c r="Y19" s="103">
        <f t="shared" si="8"/>
        <v>79.99608</v>
      </c>
      <c r="Z19" s="237">
        <f t="shared" si="9"/>
        <v>7.138223999999994</v>
      </c>
      <c r="AA19"/>
      <c r="AB19" s="77"/>
    </row>
    <row r="20" spans="1:28" s="8" customFormat="1" ht="15.75" thickBot="1">
      <c r="A20" s="193" t="s">
        <v>76</v>
      </c>
      <c r="B20" s="164">
        <v>6318200</v>
      </c>
      <c r="C20" s="162">
        <v>60200</v>
      </c>
      <c r="D20" s="170">
        <v>0.01</v>
      </c>
      <c r="E20" s="164">
        <v>68600</v>
      </c>
      <c r="F20" s="112">
        <v>2800</v>
      </c>
      <c r="G20" s="170">
        <v>0.04</v>
      </c>
      <c r="H20" s="164">
        <v>19600</v>
      </c>
      <c r="I20" s="112">
        <v>2800</v>
      </c>
      <c r="J20" s="170">
        <v>0.17</v>
      </c>
      <c r="K20" s="164">
        <v>6406400</v>
      </c>
      <c r="L20" s="112">
        <v>65800</v>
      </c>
      <c r="M20" s="127">
        <v>0.01</v>
      </c>
      <c r="N20" s="283">
        <v>5467000</v>
      </c>
      <c r="O20" s="173">
        <f t="shared" si="0"/>
        <v>0.8533653846153846</v>
      </c>
      <c r="P20" s="108">
        <f>Volume!K20</f>
        <v>233.9</v>
      </c>
      <c r="Q20" s="69">
        <f>Volume!J20</f>
        <v>232.5</v>
      </c>
      <c r="R20" s="237">
        <f t="shared" si="1"/>
        <v>148.9488</v>
      </c>
      <c r="S20" s="103">
        <f t="shared" si="2"/>
        <v>127.10775</v>
      </c>
      <c r="T20" s="109">
        <f t="shared" si="3"/>
        <v>6340600</v>
      </c>
      <c r="U20" s="103">
        <f t="shared" si="4"/>
        <v>1.0377566791786266</v>
      </c>
      <c r="V20" s="103">
        <f t="shared" si="5"/>
        <v>146.89815</v>
      </c>
      <c r="W20" s="103">
        <f t="shared" si="6"/>
        <v>1.59495</v>
      </c>
      <c r="X20" s="103">
        <f t="shared" si="7"/>
        <v>0.4557</v>
      </c>
      <c r="Y20" s="103">
        <f t="shared" si="8"/>
        <v>148.306634</v>
      </c>
      <c r="Z20" s="237">
        <f t="shared" si="9"/>
        <v>0.6421660000000031</v>
      </c>
      <c r="AA20"/>
      <c r="AB20" s="77"/>
    </row>
    <row r="21" spans="1:28" s="58" customFormat="1" ht="15.75" thickBot="1">
      <c r="A21" s="193" t="s">
        <v>77</v>
      </c>
      <c r="B21" s="164">
        <v>5378900</v>
      </c>
      <c r="C21" s="162">
        <v>573800</v>
      </c>
      <c r="D21" s="170">
        <v>0.12</v>
      </c>
      <c r="E21" s="164">
        <v>427500</v>
      </c>
      <c r="F21" s="112">
        <v>22800</v>
      </c>
      <c r="G21" s="170">
        <v>0.06</v>
      </c>
      <c r="H21" s="164">
        <v>229900</v>
      </c>
      <c r="I21" s="112">
        <v>7600</v>
      </c>
      <c r="J21" s="170">
        <v>0.03</v>
      </c>
      <c r="K21" s="164">
        <v>6036300</v>
      </c>
      <c r="L21" s="112">
        <v>604200</v>
      </c>
      <c r="M21" s="127">
        <v>0.11</v>
      </c>
      <c r="N21" s="283">
        <v>5730400</v>
      </c>
      <c r="O21" s="173">
        <f t="shared" si="0"/>
        <v>0.9493232609379918</v>
      </c>
      <c r="P21" s="108">
        <f>Volume!K21</f>
        <v>187.7</v>
      </c>
      <c r="Q21" s="69">
        <f>Volume!J21</f>
        <v>186.85</v>
      </c>
      <c r="R21" s="237">
        <f t="shared" si="1"/>
        <v>112.7882655</v>
      </c>
      <c r="S21" s="103">
        <f t="shared" si="2"/>
        <v>107.072524</v>
      </c>
      <c r="T21" s="109">
        <f t="shared" si="3"/>
        <v>5432100</v>
      </c>
      <c r="U21" s="103">
        <f t="shared" si="4"/>
        <v>11.12277019937041</v>
      </c>
      <c r="V21" s="103">
        <f t="shared" si="5"/>
        <v>100.5047465</v>
      </c>
      <c r="W21" s="103">
        <f t="shared" si="6"/>
        <v>7.9878375</v>
      </c>
      <c r="X21" s="103">
        <f t="shared" si="7"/>
        <v>4.2956815</v>
      </c>
      <c r="Y21" s="103">
        <f t="shared" si="8"/>
        <v>101.96051699999998</v>
      </c>
      <c r="Z21" s="237">
        <f t="shared" si="9"/>
        <v>10.827748500000013</v>
      </c>
      <c r="AA21"/>
      <c r="AB21" s="77"/>
    </row>
    <row r="22" spans="1:28" s="7" customFormat="1" ht="15.75" thickBot="1">
      <c r="A22" s="193" t="s">
        <v>283</v>
      </c>
      <c r="B22" s="284">
        <v>1268400</v>
      </c>
      <c r="C22" s="163">
        <v>9450</v>
      </c>
      <c r="D22" s="171">
        <v>0.01</v>
      </c>
      <c r="E22" s="172">
        <v>2100</v>
      </c>
      <c r="F22" s="167">
        <v>0</v>
      </c>
      <c r="G22" s="171">
        <v>0</v>
      </c>
      <c r="H22" s="165">
        <v>0</v>
      </c>
      <c r="I22" s="168">
        <v>0</v>
      </c>
      <c r="J22" s="171">
        <v>0</v>
      </c>
      <c r="K22" s="164">
        <v>1270500</v>
      </c>
      <c r="L22" s="112">
        <v>9450</v>
      </c>
      <c r="M22" s="354">
        <v>0.01</v>
      </c>
      <c r="N22" s="283">
        <v>1216950</v>
      </c>
      <c r="O22" s="173">
        <f t="shared" si="0"/>
        <v>0.9578512396694215</v>
      </c>
      <c r="P22" s="108">
        <f>Volume!K22</f>
        <v>155.1</v>
      </c>
      <c r="Q22" s="69">
        <f>Volume!J22</f>
        <v>153.15</v>
      </c>
      <c r="R22" s="237">
        <f t="shared" si="1"/>
        <v>19.4577075</v>
      </c>
      <c r="S22" s="103">
        <f t="shared" si="2"/>
        <v>18.63758925</v>
      </c>
      <c r="T22" s="109">
        <f t="shared" si="3"/>
        <v>1261050</v>
      </c>
      <c r="U22" s="103">
        <f t="shared" si="4"/>
        <v>0.7493755203996669</v>
      </c>
      <c r="V22" s="103">
        <f t="shared" si="5"/>
        <v>19.425546</v>
      </c>
      <c r="W22" s="103">
        <f t="shared" si="6"/>
        <v>0.0321615</v>
      </c>
      <c r="X22" s="103">
        <f t="shared" si="7"/>
        <v>0</v>
      </c>
      <c r="Y22" s="103">
        <f t="shared" si="8"/>
        <v>19.5588855</v>
      </c>
      <c r="Z22" s="237">
        <f t="shared" si="9"/>
        <v>-0.10117799999999733</v>
      </c>
      <c r="AB22" s="77"/>
    </row>
    <row r="23" spans="1:28" s="7" customFormat="1" ht="15.75" thickBot="1">
      <c r="A23" s="193" t="s">
        <v>34</v>
      </c>
      <c r="B23" s="284">
        <v>523875</v>
      </c>
      <c r="C23" s="163">
        <v>5775</v>
      </c>
      <c r="D23" s="171">
        <v>0.01</v>
      </c>
      <c r="E23" s="172">
        <v>825</v>
      </c>
      <c r="F23" s="167">
        <v>0</v>
      </c>
      <c r="G23" s="171">
        <v>0</v>
      </c>
      <c r="H23" s="165">
        <v>0</v>
      </c>
      <c r="I23" s="168">
        <v>0</v>
      </c>
      <c r="J23" s="171">
        <v>0</v>
      </c>
      <c r="K23" s="164">
        <v>524700</v>
      </c>
      <c r="L23" s="112">
        <v>5775</v>
      </c>
      <c r="M23" s="354">
        <v>0.01</v>
      </c>
      <c r="N23" s="283">
        <v>516175</v>
      </c>
      <c r="O23" s="173">
        <f t="shared" si="0"/>
        <v>0.9837526205450734</v>
      </c>
      <c r="P23" s="108">
        <f>Volume!K23</f>
        <v>1693.65</v>
      </c>
      <c r="Q23" s="69">
        <f>Volume!J23</f>
        <v>1735.5</v>
      </c>
      <c r="R23" s="237">
        <f t="shared" si="1"/>
        <v>91.061685</v>
      </c>
      <c r="S23" s="103">
        <f t="shared" si="2"/>
        <v>89.58217125</v>
      </c>
      <c r="T23" s="109">
        <f t="shared" si="3"/>
        <v>518925</v>
      </c>
      <c r="U23" s="103">
        <f t="shared" si="4"/>
        <v>1.1128775834658187</v>
      </c>
      <c r="V23" s="103">
        <f t="shared" si="5"/>
        <v>90.91850625</v>
      </c>
      <c r="W23" s="103">
        <f t="shared" si="6"/>
        <v>0.14317875</v>
      </c>
      <c r="X23" s="103">
        <f t="shared" si="7"/>
        <v>0</v>
      </c>
      <c r="Y23" s="103">
        <f t="shared" si="8"/>
        <v>87.887732625</v>
      </c>
      <c r="Z23" s="237">
        <f t="shared" si="9"/>
        <v>3.173952374999999</v>
      </c>
      <c r="AB23" s="77"/>
    </row>
    <row r="24" spans="1:28" s="58" customFormat="1" ht="15.75" thickBot="1">
      <c r="A24" s="193" t="s">
        <v>284</v>
      </c>
      <c r="B24" s="164">
        <v>646000</v>
      </c>
      <c r="C24" s="162">
        <v>5750</v>
      </c>
      <c r="D24" s="170">
        <v>0.01</v>
      </c>
      <c r="E24" s="164">
        <v>1000</v>
      </c>
      <c r="F24" s="112">
        <v>250</v>
      </c>
      <c r="G24" s="170">
        <v>0.33</v>
      </c>
      <c r="H24" s="164">
        <v>0</v>
      </c>
      <c r="I24" s="112">
        <v>0</v>
      </c>
      <c r="J24" s="170">
        <v>0</v>
      </c>
      <c r="K24" s="164">
        <v>647000</v>
      </c>
      <c r="L24" s="112">
        <v>6000</v>
      </c>
      <c r="M24" s="127">
        <v>0.01</v>
      </c>
      <c r="N24" s="283">
        <v>601500</v>
      </c>
      <c r="O24" s="173">
        <f t="shared" si="0"/>
        <v>0.9296754250386399</v>
      </c>
      <c r="P24" s="108">
        <f>Volume!K24</f>
        <v>968.4</v>
      </c>
      <c r="Q24" s="69">
        <f>Volume!J24</f>
        <v>952.35</v>
      </c>
      <c r="R24" s="237">
        <f t="shared" si="1"/>
        <v>61.617045</v>
      </c>
      <c r="S24" s="103">
        <f t="shared" si="2"/>
        <v>57.2838525</v>
      </c>
      <c r="T24" s="109">
        <f t="shared" si="3"/>
        <v>641000</v>
      </c>
      <c r="U24" s="103">
        <f t="shared" si="4"/>
        <v>0.93603744149766</v>
      </c>
      <c r="V24" s="103">
        <f t="shared" si="5"/>
        <v>61.52181</v>
      </c>
      <c r="W24" s="103">
        <f t="shared" si="6"/>
        <v>0.095235</v>
      </c>
      <c r="X24" s="103">
        <f t="shared" si="7"/>
        <v>0</v>
      </c>
      <c r="Y24" s="103">
        <f t="shared" si="8"/>
        <v>62.07444</v>
      </c>
      <c r="Z24" s="237">
        <f t="shared" si="9"/>
        <v>-0.4573950000000053</v>
      </c>
      <c r="AA24" s="78"/>
      <c r="AB24" s="77"/>
    </row>
    <row r="25" spans="1:28" s="58" customFormat="1" ht="15.75" thickBot="1">
      <c r="A25" s="193" t="s">
        <v>137</v>
      </c>
      <c r="B25" s="164">
        <v>3088000</v>
      </c>
      <c r="C25" s="162">
        <v>-63000</v>
      </c>
      <c r="D25" s="170">
        <v>-0.02</v>
      </c>
      <c r="E25" s="164">
        <v>12000</v>
      </c>
      <c r="F25" s="112">
        <v>0</v>
      </c>
      <c r="G25" s="170">
        <v>0</v>
      </c>
      <c r="H25" s="164">
        <v>4000</v>
      </c>
      <c r="I25" s="112">
        <v>0</v>
      </c>
      <c r="J25" s="170">
        <v>0</v>
      </c>
      <c r="K25" s="164">
        <v>3104000</v>
      </c>
      <c r="L25" s="112">
        <v>-63000</v>
      </c>
      <c r="M25" s="127">
        <v>-0.02</v>
      </c>
      <c r="N25" s="283">
        <v>3075000</v>
      </c>
      <c r="O25" s="173">
        <f t="shared" si="0"/>
        <v>0.9906572164948454</v>
      </c>
      <c r="P25" s="108">
        <f>Volume!K25</f>
        <v>319.65</v>
      </c>
      <c r="Q25" s="69">
        <f>Volume!J25</f>
        <v>323.6</v>
      </c>
      <c r="R25" s="237">
        <f t="shared" si="1"/>
        <v>100.44544</v>
      </c>
      <c r="S25" s="103">
        <f t="shared" si="2"/>
        <v>99.507</v>
      </c>
      <c r="T25" s="109">
        <f t="shared" si="3"/>
        <v>3167000</v>
      </c>
      <c r="U25" s="103">
        <f t="shared" si="4"/>
        <v>-1.9892642879696874</v>
      </c>
      <c r="V25" s="103">
        <f t="shared" si="5"/>
        <v>99.92768000000001</v>
      </c>
      <c r="W25" s="103">
        <f t="shared" si="6"/>
        <v>0.38832000000000005</v>
      </c>
      <c r="X25" s="103">
        <f t="shared" si="7"/>
        <v>0.12944</v>
      </c>
      <c r="Y25" s="103">
        <f t="shared" si="8"/>
        <v>101.23315499999998</v>
      </c>
      <c r="Z25" s="237">
        <f t="shared" si="9"/>
        <v>-0.7877149999999773</v>
      </c>
      <c r="AA25" s="78"/>
      <c r="AB25" s="77"/>
    </row>
    <row r="26" spans="1:28" s="7" customFormat="1" ht="15.75" thickBot="1">
      <c r="A26" s="193" t="s">
        <v>232</v>
      </c>
      <c r="B26" s="164">
        <v>9790500</v>
      </c>
      <c r="C26" s="162">
        <v>205500</v>
      </c>
      <c r="D26" s="170">
        <v>0.02</v>
      </c>
      <c r="E26" s="164">
        <v>219500</v>
      </c>
      <c r="F26" s="112">
        <v>2500</v>
      </c>
      <c r="G26" s="170">
        <v>0.01</v>
      </c>
      <c r="H26" s="164">
        <v>37000</v>
      </c>
      <c r="I26" s="112">
        <v>500</v>
      </c>
      <c r="J26" s="170">
        <v>0.01</v>
      </c>
      <c r="K26" s="164">
        <v>10047000</v>
      </c>
      <c r="L26" s="112">
        <v>208500</v>
      </c>
      <c r="M26" s="127">
        <v>0.02</v>
      </c>
      <c r="N26" s="283">
        <v>9241000</v>
      </c>
      <c r="O26" s="173">
        <f t="shared" si="0"/>
        <v>0.9197770478749876</v>
      </c>
      <c r="P26" s="108">
        <f>Volume!K26</f>
        <v>814.75</v>
      </c>
      <c r="Q26" s="69">
        <f>Volume!J26</f>
        <v>818.4</v>
      </c>
      <c r="R26" s="237">
        <f t="shared" si="1"/>
        <v>822.24648</v>
      </c>
      <c r="S26" s="103">
        <f t="shared" si="2"/>
        <v>756.28344</v>
      </c>
      <c r="T26" s="109">
        <f t="shared" si="3"/>
        <v>9838500</v>
      </c>
      <c r="U26" s="103">
        <f t="shared" si="4"/>
        <v>2.1192254916908064</v>
      </c>
      <c r="V26" s="103">
        <f t="shared" si="5"/>
        <v>801.25452</v>
      </c>
      <c r="W26" s="103">
        <f t="shared" si="6"/>
        <v>17.96388</v>
      </c>
      <c r="X26" s="103">
        <f t="shared" si="7"/>
        <v>3.02808</v>
      </c>
      <c r="Y26" s="103">
        <f t="shared" si="8"/>
        <v>801.5917875</v>
      </c>
      <c r="Z26" s="237">
        <f t="shared" si="9"/>
        <v>20.65469250000001</v>
      </c>
      <c r="AB26" s="77"/>
    </row>
    <row r="27" spans="1:28" s="7" customFormat="1" ht="15.75" thickBot="1">
      <c r="A27" s="193" t="s">
        <v>1</v>
      </c>
      <c r="B27" s="284">
        <v>1465800</v>
      </c>
      <c r="C27" s="163">
        <v>70800</v>
      </c>
      <c r="D27" s="171">
        <v>0.05</v>
      </c>
      <c r="E27" s="172">
        <v>17850</v>
      </c>
      <c r="F27" s="167">
        <v>-300</v>
      </c>
      <c r="G27" s="171">
        <v>-0.02</v>
      </c>
      <c r="H27" s="165">
        <v>5700</v>
      </c>
      <c r="I27" s="168">
        <v>300</v>
      </c>
      <c r="J27" s="171">
        <v>0.06</v>
      </c>
      <c r="K27" s="164">
        <v>1489350</v>
      </c>
      <c r="L27" s="112">
        <v>70800</v>
      </c>
      <c r="M27" s="354">
        <v>0.05</v>
      </c>
      <c r="N27" s="283">
        <v>1405800</v>
      </c>
      <c r="O27" s="173">
        <f t="shared" si="0"/>
        <v>0.9439017020848021</v>
      </c>
      <c r="P27" s="108">
        <f>Volume!K27</f>
        <v>2553.5</v>
      </c>
      <c r="Q27" s="69">
        <f>Volume!J27</f>
        <v>2503.9</v>
      </c>
      <c r="R27" s="237">
        <f t="shared" si="1"/>
        <v>372.9183465</v>
      </c>
      <c r="S27" s="103">
        <f t="shared" si="2"/>
        <v>351.998262</v>
      </c>
      <c r="T27" s="109">
        <f t="shared" si="3"/>
        <v>1418550</v>
      </c>
      <c r="U27" s="103">
        <f t="shared" si="4"/>
        <v>4.991011948820979</v>
      </c>
      <c r="V27" s="103">
        <f t="shared" si="5"/>
        <v>367.021662</v>
      </c>
      <c r="W27" s="103">
        <f t="shared" si="6"/>
        <v>4.4694615</v>
      </c>
      <c r="X27" s="103">
        <f t="shared" si="7"/>
        <v>1.427223</v>
      </c>
      <c r="Y27" s="103">
        <f t="shared" si="8"/>
        <v>362.2267425</v>
      </c>
      <c r="Z27" s="237">
        <f t="shared" si="9"/>
        <v>10.691603999999984</v>
      </c>
      <c r="AB27" s="77"/>
    </row>
    <row r="28" spans="1:28" s="7" customFormat="1" ht="15.75" thickBot="1">
      <c r="A28" s="193" t="s">
        <v>158</v>
      </c>
      <c r="B28" s="284">
        <v>2481400</v>
      </c>
      <c r="C28" s="163">
        <v>-13300</v>
      </c>
      <c r="D28" s="171">
        <v>-0.01</v>
      </c>
      <c r="E28" s="172">
        <v>70300</v>
      </c>
      <c r="F28" s="167">
        <v>0</v>
      </c>
      <c r="G28" s="171">
        <v>0</v>
      </c>
      <c r="H28" s="165">
        <v>1900</v>
      </c>
      <c r="I28" s="168">
        <v>0</v>
      </c>
      <c r="J28" s="171">
        <v>0</v>
      </c>
      <c r="K28" s="164">
        <v>2553600</v>
      </c>
      <c r="L28" s="112">
        <v>-13300</v>
      </c>
      <c r="M28" s="354">
        <v>-0.01</v>
      </c>
      <c r="N28" s="283">
        <v>2460500</v>
      </c>
      <c r="O28" s="173">
        <f t="shared" si="0"/>
        <v>0.9635416666666666</v>
      </c>
      <c r="P28" s="108">
        <f>Volume!K28</f>
        <v>109.3</v>
      </c>
      <c r="Q28" s="69">
        <f>Volume!J28</f>
        <v>108.1</v>
      </c>
      <c r="R28" s="237">
        <f t="shared" si="1"/>
        <v>27.604416</v>
      </c>
      <c r="S28" s="103">
        <f t="shared" si="2"/>
        <v>26.598005</v>
      </c>
      <c r="T28" s="109">
        <f t="shared" si="3"/>
        <v>2566900</v>
      </c>
      <c r="U28" s="103">
        <f t="shared" si="4"/>
        <v>-0.5181347150259068</v>
      </c>
      <c r="V28" s="103">
        <f t="shared" si="5"/>
        <v>26.823934</v>
      </c>
      <c r="W28" s="103">
        <f t="shared" si="6"/>
        <v>0.759943</v>
      </c>
      <c r="X28" s="103">
        <f t="shared" si="7"/>
        <v>0.020539</v>
      </c>
      <c r="Y28" s="103">
        <f t="shared" si="8"/>
        <v>28.056217</v>
      </c>
      <c r="Z28" s="237">
        <f t="shared" si="9"/>
        <v>-0.4518009999999997</v>
      </c>
      <c r="AB28" s="77"/>
    </row>
    <row r="29" spans="1:28" s="58" customFormat="1" ht="15.75" thickBot="1">
      <c r="A29" s="193" t="s">
        <v>285</v>
      </c>
      <c r="B29" s="164">
        <v>577800</v>
      </c>
      <c r="C29" s="162">
        <v>10200</v>
      </c>
      <c r="D29" s="170">
        <v>0.02</v>
      </c>
      <c r="E29" s="164">
        <v>900</v>
      </c>
      <c r="F29" s="112">
        <v>0</v>
      </c>
      <c r="G29" s="170">
        <v>0</v>
      </c>
      <c r="H29" s="164">
        <v>0</v>
      </c>
      <c r="I29" s="112">
        <v>0</v>
      </c>
      <c r="J29" s="170">
        <v>0</v>
      </c>
      <c r="K29" s="164">
        <v>578700</v>
      </c>
      <c r="L29" s="112">
        <v>10200</v>
      </c>
      <c r="M29" s="127">
        <v>0.02</v>
      </c>
      <c r="N29" s="283">
        <v>555600</v>
      </c>
      <c r="O29" s="173">
        <f t="shared" si="0"/>
        <v>0.960082944530845</v>
      </c>
      <c r="P29" s="108">
        <f>Volume!K29</f>
        <v>548.75</v>
      </c>
      <c r="Q29" s="69">
        <f>Volume!J29</f>
        <v>538.8</v>
      </c>
      <c r="R29" s="237">
        <f t="shared" si="1"/>
        <v>31.180356</v>
      </c>
      <c r="S29" s="103">
        <f t="shared" si="2"/>
        <v>29.935728</v>
      </c>
      <c r="T29" s="109">
        <f t="shared" si="3"/>
        <v>568500</v>
      </c>
      <c r="U29" s="103">
        <f t="shared" si="4"/>
        <v>1.7941952506596308</v>
      </c>
      <c r="V29" s="103">
        <f t="shared" si="5"/>
        <v>31.131864</v>
      </c>
      <c r="W29" s="103">
        <f t="shared" si="6"/>
        <v>0.04849199999999999</v>
      </c>
      <c r="X29" s="103">
        <f t="shared" si="7"/>
        <v>0</v>
      </c>
      <c r="Y29" s="103">
        <f t="shared" si="8"/>
        <v>31.1964375</v>
      </c>
      <c r="Z29" s="237">
        <f t="shared" si="9"/>
        <v>-0.016081499999998528</v>
      </c>
      <c r="AA29" s="78"/>
      <c r="AB29" s="77"/>
    </row>
    <row r="30" spans="1:28" s="7" customFormat="1" ht="15.75" thickBot="1">
      <c r="A30" s="193" t="s">
        <v>159</v>
      </c>
      <c r="B30" s="164">
        <v>2974500</v>
      </c>
      <c r="C30" s="162">
        <v>99000</v>
      </c>
      <c r="D30" s="170">
        <v>0.03</v>
      </c>
      <c r="E30" s="164">
        <v>247500</v>
      </c>
      <c r="F30" s="112">
        <v>9000</v>
      </c>
      <c r="G30" s="170">
        <v>0.04</v>
      </c>
      <c r="H30" s="164">
        <v>0</v>
      </c>
      <c r="I30" s="112">
        <v>0</v>
      </c>
      <c r="J30" s="170">
        <v>0</v>
      </c>
      <c r="K30" s="164">
        <v>3222000</v>
      </c>
      <c r="L30" s="112">
        <v>108000</v>
      </c>
      <c r="M30" s="127">
        <v>0.03</v>
      </c>
      <c r="N30" s="283">
        <v>2929500</v>
      </c>
      <c r="O30" s="173">
        <f t="shared" si="0"/>
        <v>0.909217877094972</v>
      </c>
      <c r="P30" s="108">
        <f>Volume!K30</f>
        <v>44.3</v>
      </c>
      <c r="Q30" s="69">
        <f>Volume!J30</f>
        <v>43.8</v>
      </c>
      <c r="R30" s="237">
        <f t="shared" si="1"/>
        <v>14.11236</v>
      </c>
      <c r="S30" s="103">
        <f t="shared" si="2"/>
        <v>12.831209999999999</v>
      </c>
      <c r="T30" s="109">
        <f t="shared" si="3"/>
        <v>3114000</v>
      </c>
      <c r="U30" s="103">
        <f t="shared" si="4"/>
        <v>3.4682080924855487</v>
      </c>
      <c r="V30" s="103">
        <f t="shared" si="5"/>
        <v>13.02831</v>
      </c>
      <c r="W30" s="103">
        <f t="shared" si="6"/>
        <v>1.08405</v>
      </c>
      <c r="X30" s="103">
        <f t="shared" si="7"/>
        <v>0</v>
      </c>
      <c r="Y30" s="103">
        <f t="shared" si="8"/>
        <v>13.79502</v>
      </c>
      <c r="Z30" s="237">
        <f t="shared" si="9"/>
        <v>0.3173400000000015</v>
      </c>
      <c r="AB30" s="77"/>
    </row>
    <row r="31" spans="1:28" s="7" customFormat="1" ht="15.75" thickBot="1">
      <c r="A31" s="193" t="s">
        <v>2</v>
      </c>
      <c r="B31" s="284">
        <v>2234100</v>
      </c>
      <c r="C31" s="163">
        <v>34100</v>
      </c>
      <c r="D31" s="171">
        <v>0.02</v>
      </c>
      <c r="E31" s="172">
        <v>38500</v>
      </c>
      <c r="F31" s="167">
        <v>0</v>
      </c>
      <c r="G31" s="171">
        <v>0</v>
      </c>
      <c r="H31" s="165">
        <v>2200</v>
      </c>
      <c r="I31" s="168">
        <v>0</v>
      </c>
      <c r="J31" s="171">
        <v>0</v>
      </c>
      <c r="K31" s="164">
        <v>2274800</v>
      </c>
      <c r="L31" s="112">
        <v>34100</v>
      </c>
      <c r="M31" s="354">
        <v>0.02</v>
      </c>
      <c r="N31" s="283">
        <v>2187900</v>
      </c>
      <c r="O31" s="173">
        <f t="shared" si="0"/>
        <v>0.9617988394584139</v>
      </c>
      <c r="P31" s="108">
        <f>Volume!K31</f>
        <v>320.6</v>
      </c>
      <c r="Q31" s="69">
        <f>Volume!J31</f>
        <v>318.75</v>
      </c>
      <c r="R31" s="237">
        <f t="shared" si="1"/>
        <v>72.50925</v>
      </c>
      <c r="S31" s="103">
        <f t="shared" si="2"/>
        <v>69.7393125</v>
      </c>
      <c r="T31" s="109">
        <f t="shared" si="3"/>
        <v>2240700</v>
      </c>
      <c r="U31" s="103">
        <f t="shared" si="4"/>
        <v>1.5218458517427589</v>
      </c>
      <c r="V31" s="103">
        <f t="shared" si="5"/>
        <v>71.2119375</v>
      </c>
      <c r="W31" s="103">
        <f t="shared" si="6"/>
        <v>1.2271875</v>
      </c>
      <c r="X31" s="103">
        <f t="shared" si="7"/>
        <v>0.070125</v>
      </c>
      <c r="Y31" s="103">
        <f t="shared" si="8"/>
        <v>71.836842</v>
      </c>
      <c r="Z31" s="237">
        <f t="shared" si="9"/>
        <v>0.6724079999999901</v>
      </c>
      <c r="AB31" s="77"/>
    </row>
    <row r="32" spans="1:28" s="7" customFormat="1" ht="15.75" thickBot="1">
      <c r="A32" s="193" t="s">
        <v>391</v>
      </c>
      <c r="B32" s="284">
        <v>3007500</v>
      </c>
      <c r="C32" s="163">
        <v>-11250</v>
      </c>
      <c r="D32" s="171">
        <v>0</v>
      </c>
      <c r="E32" s="172">
        <v>153750</v>
      </c>
      <c r="F32" s="167">
        <v>2500</v>
      </c>
      <c r="G32" s="171">
        <v>0.02</v>
      </c>
      <c r="H32" s="165">
        <v>16250</v>
      </c>
      <c r="I32" s="168">
        <v>0</v>
      </c>
      <c r="J32" s="171">
        <v>0</v>
      </c>
      <c r="K32" s="164">
        <v>3177500</v>
      </c>
      <c r="L32" s="112">
        <v>-8750</v>
      </c>
      <c r="M32" s="354">
        <v>0</v>
      </c>
      <c r="N32" s="283">
        <v>3081250</v>
      </c>
      <c r="O32" s="173">
        <f t="shared" si="0"/>
        <v>0.9697088906372935</v>
      </c>
      <c r="P32" s="108">
        <f>Volume!K32</f>
        <v>131.95</v>
      </c>
      <c r="Q32" s="69">
        <f>Volume!J32</f>
        <v>130.9</v>
      </c>
      <c r="R32" s="237">
        <f t="shared" si="1"/>
        <v>41.593475</v>
      </c>
      <c r="S32" s="103">
        <f t="shared" si="2"/>
        <v>40.3335625</v>
      </c>
      <c r="T32" s="109">
        <f t="shared" si="3"/>
        <v>3186250</v>
      </c>
      <c r="U32" s="103">
        <f t="shared" si="4"/>
        <v>-0.2746174970576697</v>
      </c>
      <c r="V32" s="103">
        <f t="shared" si="5"/>
        <v>39.368175</v>
      </c>
      <c r="W32" s="103">
        <f t="shared" si="6"/>
        <v>2.0125875</v>
      </c>
      <c r="X32" s="103">
        <f t="shared" si="7"/>
        <v>0.2127125</v>
      </c>
      <c r="Y32" s="103">
        <f t="shared" si="8"/>
        <v>42.042568749999994</v>
      </c>
      <c r="Z32" s="237">
        <f t="shared" si="9"/>
        <v>-0.44909374999999585</v>
      </c>
      <c r="AB32" s="77"/>
    </row>
    <row r="33" spans="1:28" s="7" customFormat="1" ht="15.75" thickBot="1">
      <c r="A33" s="193" t="s">
        <v>78</v>
      </c>
      <c r="B33" s="164">
        <v>2344000</v>
      </c>
      <c r="C33" s="162">
        <v>73600</v>
      </c>
      <c r="D33" s="170">
        <v>0.03</v>
      </c>
      <c r="E33" s="164">
        <v>40000</v>
      </c>
      <c r="F33" s="112">
        <v>4800</v>
      </c>
      <c r="G33" s="170">
        <v>0.14</v>
      </c>
      <c r="H33" s="164">
        <v>8000</v>
      </c>
      <c r="I33" s="112">
        <v>0</v>
      </c>
      <c r="J33" s="170">
        <v>0</v>
      </c>
      <c r="K33" s="164">
        <v>2392000</v>
      </c>
      <c r="L33" s="112">
        <v>78400</v>
      </c>
      <c r="M33" s="127">
        <v>0.03</v>
      </c>
      <c r="N33" s="283">
        <v>2086400</v>
      </c>
      <c r="O33" s="173">
        <f t="shared" si="0"/>
        <v>0.8722408026755852</v>
      </c>
      <c r="P33" s="108">
        <f>Volume!K33</f>
        <v>208.2</v>
      </c>
      <c r="Q33" s="69">
        <f>Volume!J33</f>
        <v>204.55</v>
      </c>
      <c r="R33" s="237">
        <f t="shared" si="1"/>
        <v>48.92836</v>
      </c>
      <c r="S33" s="103">
        <f t="shared" si="2"/>
        <v>42.677312</v>
      </c>
      <c r="T33" s="109">
        <f t="shared" si="3"/>
        <v>2313600</v>
      </c>
      <c r="U33" s="103">
        <f t="shared" si="4"/>
        <v>3.38865836791148</v>
      </c>
      <c r="V33" s="103">
        <f t="shared" si="5"/>
        <v>47.94652</v>
      </c>
      <c r="W33" s="103">
        <f t="shared" si="6"/>
        <v>0.8182</v>
      </c>
      <c r="X33" s="103">
        <f t="shared" si="7"/>
        <v>0.16364</v>
      </c>
      <c r="Y33" s="103">
        <f t="shared" si="8"/>
        <v>48.169152</v>
      </c>
      <c r="Z33" s="237">
        <f t="shared" si="9"/>
        <v>0.759208000000001</v>
      </c>
      <c r="AB33" s="77"/>
    </row>
    <row r="34" spans="1:28" s="7" customFormat="1" ht="15.75" thickBot="1">
      <c r="A34" s="193" t="s">
        <v>138</v>
      </c>
      <c r="B34" s="164">
        <v>4972925</v>
      </c>
      <c r="C34" s="162">
        <v>-58225</v>
      </c>
      <c r="D34" s="170">
        <v>-0.01</v>
      </c>
      <c r="E34" s="164">
        <v>64175</v>
      </c>
      <c r="F34" s="112">
        <v>-2550</v>
      </c>
      <c r="G34" s="170">
        <v>-0.04</v>
      </c>
      <c r="H34" s="164">
        <v>24650</v>
      </c>
      <c r="I34" s="112">
        <v>850</v>
      </c>
      <c r="J34" s="170">
        <v>0.04</v>
      </c>
      <c r="K34" s="164">
        <v>5061750</v>
      </c>
      <c r="L34" s="112">
        <v>-59925</v>
      </c>
      <c r="M34" s="127">
        <v>-0.01</v>
      </c>
      <c r="N34" s="283">
        <v>4875600</v>
      </c>
      <c r="O34" s="173">
        <f t="shared" si="0"/>
        <v>0.9632241813602015</v>
      </c>
      <c r="P34" s="108">
        <f>Volume!K34</f>
        <v>563.15</v>
      </c>
      <c r="Q34" s="69">
        <f>Volume!J34</f>
        <v>560.05</v>
      </c>
      <c r="R34" s="237">
        <f t="shared" si="1"/>
        <v>283.48330875</v>
      </c>
      <c r="S34" s="103">
        <f t="shared" si="2"/>
        <v>273.057978</v>
      </c>
      <c r="T34" s="109">
        <f t="shared" si="3"/>
        <v>5121675</v>
      </c>
      <c r="U34" s="103">
        <f t="shared" si="4"/>
        <v>-1.1700273836196167</v>
      </c>
      <c r="V34" s="103">
        <f t="shared" si="5"/>
        <v>278.508664625</v>
      </c>
      <c r="W34" s="103">
        <f t="shared" si="6"/>
        <v>3.594120875</v>
      </c>
      <c r="X34" s="103">
        <f t="shared" si="7"/>
        <v>1.3805232499999998</v>
      </c>
      <c r="Y34" s="103">
        <f t="shared" si="8"/>
        <v>288.427127625</v>
      </c>
      <c r="Z34" s="237">
        <f t="shared" si="9"/>
        <v>-4.943818875000034</v>
      </c>
      <c r="AB34" s="77"/>
    </row>
    <row r="35" spans="1:28" s="7" customFormat="1" ht="15.75" thickBot="1">
      <c r="A35" s="193" t="s">
        <v>160</v>
      </c>
      <c r="B35" s="284">
        <v>3069550</v>
      </c>
      <c r="C35" s="163">
        <v>22550</v>
      </c>
      <c r="D35" s="171">
        <v>0.01</v>
      </c>
      <c r="E35" s="172">
        <v>68750</v>
      </c>
      <c r="F35" s="167">
        <v>1650</v>
      </c>
      <c r="G35" s="171">
        <v>0.02</v>
      </c>
      <c r="H35" s="165">
        <v>2200</v>
      </c>
      <c r="I35" s="168">
        <v>0</v>
      </c>
      <c r="J35" s="171">
        <v>0</v>
      </c>
      <c r="K35" s="164">
        <v>3140500</v>
      </c>
      <c r="L35" s="112">
        <v>24200</v>
      </c>
      <c r="M35" s="354">
        <v>0.01</v>
      </c>
      <c r="N35" s="283">
        <v>3103100</v>
      </c>
      <c r="O35" s="173">
        <f t="shared" si="0"/>
        <v>0.988091068301226</v>
      </c>
      <c r="P35" s="108">
        <f>Volume!K35</f>
        <v>384</v>
      </c>
      <c r="Q35" s="69">
        <f>Volume!J35</f>
        <v>379.75</v>
      </c>
      <c r="R35" s="237">
        <f t="shared" si="1"/>
        <v>119.2604875</v>
      </c>
      <c r="S35" s="103">
        <f t="shared" si="2"/>
        <v>117.8402225</v>
      </c>
      <c r="T35" s="109">
        <f t="shared" si="3"/>
        <v>3116300</v>
      </c>
      <c r="U35" s="103">
        <f t="shared" si="4"/>
        <v>0.7765619484645252</v>
      </c>
      <c r="V35" s="103">
        <f t="shared" si="5"/>
        <v>116.56616125</v>
      </c>
      <c r="W35" s="103">
        <f t="shared" si="6"/>
        <v>2.61078125</v>
      </c>
      <c r="X35" s="103">
        <f t="shared" si="7"/>
        <v>0.083545</v>
      </c>
      <c r="Y35" s="103">
        <f t="shared" si="8"/>
        <v>119.66592</v>
      </c>
      <c r="Z35" s="237">
        <f t="shared" si="9"/>
        <v>-0.4054325000000034</v>
      </c>
      <c r="AB35" s="77"/>
    </row>
    <row r="36" spans="1:28" s="58" customFormat="1" ht="15.75" thickBot="1">
      <c r="A36" s="193" t="s">
        <v>161</v>
      </c>
      <c r="B36" s="164">
        <v>3795000</v>
      </c>
      <c r="C36" s="162">
        <v>-6900</v>
      </c>
      <c r="D36" s="170">
        <v>0</v>
      </c>
      <c r="E36" s="164">
        <v>151800</v>
      </c>
      <c r="F36" s="112">
        <v>0</v>
      </c>
      <c r="G36" s="170">
        <v>0</v>
      </c>
      <c r="H36" s="164">
        <v>0</v>
      </c>
      <c r="I36" s="112">
        <v>0</v>
      </c>
      <c r="J36" s="170">
        <v>0</v>
      </c>
      <c r="K36" s="164">
        <v>3946800</v>
      </c>
      <c r="L36" s="112">
        <v>-6900</v>
      </c>
      <c r="M36" s="127">
        <v>0</v>
      </c>
      <c r="N36" s="283">
        <v>3781200</v>
      </c>
      <c r="O36" s="173">
        <f t="shared" si="0"/>
        <v>0.958041958041958</v>
      </c>
      <c r="P36" s="108">
        <f>Volume!K36</f>
        <v>32.9</v>
      </c>
      <c r="Q36" s="69">
        <f>Volume!J36</f>
        <v>32.65</v>
      </c>
      <c r="R36" s="237">
        <f t="shared" si="1"/>
        <v>12.886302</v>
      </c>
      <c r="S36" s="103">
        <f t="shared" si="2"/>
        <v>12.345618</v>
      </c>
      <c r="T36" s="109">
        <f t="shared" si="3"/>
        <v>3953700</v>
      </c>
      <c r="U36" s="103">
        <f t="shared" si="4"/>
        <v>-0.17452006980802792</v>
      </c>
      <c r="V36" s="103">
        <f t="shared" si="5"/>
        <v>12.390675</v>
      </c>
      <c r="W36" s="103">
        <f t="shared" si="6"/>
        <v>0.495627</v>
      </c>
      <c r="X36" s="103">
        <f t="shared" si="7"/>
        <v>0</v>
      </c>
      <c r="Y36" s="103">
        <f t="shared" si="8"/>
        <v>13.007673</v>
      </c>
      <c r="Z36" s="237">
        <f t="shared" si="9"/>
        <v>-0.1213709999999999</v>
      </c>
      <c r="AA36" s="78"/>
      <c r="AB36" s="77"/>
    </row>
    <row r="37" spans="1:28" s="58" customFormat="1" ht="15.75" thickBot="1">
      <c r="A37" s="193" t="s">
        <v>393</v>
      </c>
      <c r="B37" s="164">
        <v>26100</v>
      </c>
      <c r="C37" s="162">
        <v>-1800</v>
      </c>
      <c r="D37" s="170">
        <v>-0.06</v>
      </c>
      <c r="E37" s="164">
        <v>0</v>
      </c>
      <c r="F37" s="112">
        <v>0</v>
      </c>
      <c r="G37" s="170">
        <v>0</v>
      </c>
      <c r="H37" s="164">
        <v>0</v>
      </c>
      <c r="I37" s="112">
        <v>0</v>
      </c>
      <c r="J37" s="170">
        <v>0</v>
      </c>
      <c r="K37" s="164">
        <v>26100</v>
      </c>
      <c r="L37" s="112">
        <v>-1800</v>
      </c>
      <c r="M37" s="127">
        <v>-0.06</v>
      </c>
      <c r="N37" s="283">
        <v>24300</v>
      </c>
      <c r="O37" s="173">
        <f t="shared" si="0"/>
        <v>0.9310344827586207</v>
      </c>
      <c r="P37" s="108">
        <f>Volume!K37</f>
        <v>206.1</v>
      </c>
      <c r="Q37" s="69">
        <f>Volume!J37</f>
        <v>202.15</v>
      </c>
      <c r="R37" s="237">
        <f t="shared" si="1"/>
        <v>0.5276115</v>
      </c>
      <c r="S37" s="103">
        <f t="shared" si="2"/>
        <v>0.4912245</v>
      </c>
      <c r="T37" s="109">
        <f t="shared" si="3"/>
        <v>27900</v>
      </c>
      <c r="U37" s="103">
        <f t="shared" si="4"/>
        <v>-6.451612903225806</v>
      </c>
      <c r="V37" s="103">
        <f t="shared" si="5"/>
        <v>0.5276115</v>
      </c>
      <c r="W37" s="103">
        <f t="shared" si="6"/>
        <v>0</v>
      </c>
      <c r="X37" s="103">
        <f t="shared" si="7"/>
        <v>0</v>
      </c>
      <c r="Y37" s="103">
        <f t="shared" si="8"/>
        <v>0.575019</v>
      </c>
      <c r="Z37" s="237">
        <f t="shared" si="9"/>
        <v>-0.047407499999999936</v>
      </c>
      <c r="AA37" s="78"/>
      <c r="AB37" s="77"/>
    </row>
    <row r="38" spans="1:28" s="7" customFormat="1" ht="15.75" thickBot="1">
      <c r="A38" s="193" t="s">
        <v>3</v>
      </c>
      <c r="B38" s="284">
        <v>3386250</v>
      </c>
      <c r="C38" s="163">
        <v>-53750</v>
      </c>
      <c r="D38" s="171">
        <v>-0.02</v>
      </c>
      <c r="E38" s="172">
        <v>22500</v>
      </c>
      <c r="F38" s="167">
        <v>1250</v>
      </c>
      <c r="G38" s="171">
        <v>0.06</v>
      </c>
      <c r="H38" s="165">
        <v>2500</v>
      </c>
      <c r="I38" s="168">
        <v>0</v>
      </c>
      <c r="J38" s="171">
        <v>0</v>
      </c>
      <c r="K38" s="164">
        <v>3411250</v>
      </c>
      <c r="L38" s="112">
        <v>-52500</v>
      </c>
      <c r="M38" s="354">
        <v>-0.02</v>
      </c>
      <c r="N38" s="283">
        <v>3223750</v>
      </c>
      <c r="O38" s="173">
        <f t="shared" si="0"/>
        <v>0.9450348112861854</v>
      </c>
      <c r="P38" s="108">
        <f>Volume!K38</f>
        <v>233.4</v>
      </c>
      <c r="Q38" s="69">
        <f>Volume!J38</f>
        <v>234.3</v>
      </c>
      <c r="R38" s="237">
        <f t="shared" si="1"/>
        <v>79.9255875</v>
      </c>
      <c r="S38" s="103">
        <f t="shared" si="2"/>
        <v>75.5324625</v>
      </c>
      <c r="T38" s="109">
        <f t="shared" si="3"/>
        <v>3463750</v>
      </c>
      <c r="U38" s="103">
        <f t="shared" si="4"/>
        <v>-1.5156983038614218</v>
      </c>
      <c r="V38" s="103">
        <f t="shared" si="5"/>
        <v>79.3398375</v>
      </c>
      <c r="W38" s="103">
        <f t="shared" si="6"/>
        <v>0.527175</v>
      </c>
      <c r="X38" s="103">
        <f t="shared" si="7"/>
        <v>0.058575</v>
      </c>
      <c r="Y38" s="103">
        <f t="shared" si="8"/>
        <v>80.843925</v>
      </c>
      <c r="Z38" s="237">
        <f t="shared" si="9"/>
        <v>-0.9183374999999927</v>
      </c>
      <c r="AB38" s="77"/>
    </row>
    <row r="39" spans="1:28" s="7" customFormat="1" ht="15.75" thickBot="1">
      <c r="A39" s="193" t="s">
        <v>218</v>
      </c>
      <c r="B39" s="284">
        <v>321825</v>
      </c>
      <c r="C39" s="163">
        <v>-2100</v>
      </c>
      <c r="D39" s="171">
        <v>-0.01</v>
      </c>
      <c r="E39" s="172">
        <v>3150</v>
      </c>
      <c r="F39" s="167">
        <v>0</v>
      </c>
      <c r="G39" s="171">
        <v>0</v>
      </c>
      <c r="H39" s="165">
        <v>0</v>
      </c>
      <c r="I39" s="168">
        <v>0</v>
      </c>
      <c r="J39" s="171">
        <v>0</v>
      </c>
      <c r="K39" s="164">
        <v>324975</v>
      </c>
      <c r="L39" s="112">
        <v>-2100</v>
      </c>
      <c r="M39" s="354">
        <v>-0.01</v>
      </c>
      <c r="N39" s="283">
        <v>319725</v>
      </c>
      <c r="O39" s="173">
        <f t="shared" si="0"/>
        <v>0.9838449111470113</v>
      </c>
      <c r="P39" s="108">
        <f>Volume!K39</f>
        <v>353.35</v>
      </c>
      <c r="Q39" s="69">
        <f>Volume!J39</f>
        <v>351.5</v>
      </c>
      <c r="R39" s="237">
        <f t="shared" si="1"/>
        <v>11.42287125</v>
      </c>
      <c r="S39" s="103">
        <f t="shared" si="2"/>
        <v>11.23833375</v>
      </c>
      <c r="T39" s="109">
        <f t="shared" si="3"/>
        <v>327075</v>
      </c>
      <c r="U39" s="103">
        <f t="shared" si="4"/>
        <v>-0.6420545746388443</v>
      </c>
      <c r="V39" s="103">
        <f t="shared" si="5"/>
        <v>11.31214875</v>
      </c>
      <c r="W39" s="103">
        <f t="shared" si="6"/>
        <v>0.1107225</v>
      </c>
      <c r="X39" s="103">
        <f t="shared" si="7"/>
        <v>0</v>
      </c>
      <c r="Y39" s="103">
        <f t="shared" si="8"/>
        <v>11.557195125</v>
      </c>
      <c r="Z39" s="237">
        <f t="shared" si="9"/>
        <v>-0.13432387499999976</v>
      </c>
      <c r="AB39" s="77"/>
    </row>
    <row r="40" spans="1:28" s="7" customFormat="1" ht="15.75" thickBot="1">
      <c r="A40" s="193" t="s">
        <v>162</v>
      </c>
      <c r="B40" s="284">
        <v>484800</v>
      </c>
      <c r="C40" s="163">
        <v>-19200</v>
      </c>
      <c r="D40" s="171">
        <v>-0.04</v>
      </c>
      <c r="E40" s="172">
        <v>0</v>
      </c>
      <c r="F40" s="167">
        <v>0</v>
      </c>
      <c r="G40" s="171">
        <v>0</v>
      </c>
      <c r="H40" s="165">
        <v>0</v>
      </c>
      <c r="I40" s="168">
        <v>0</v>
      </c>
      <c r="J40" s="171">
        <v>0</v>
      </c>
      <c r="K40" s="164">
        <v>484800</v>
      </c>
      <c r="L40" s="112">
        <v>-19200</v>
      </c>
      <c r="M40" s="354">
        <v>-0.04</v>
      </c>
      <c r="N40" s="283">
        <v>459600</v>
      </c>
      <c r="O40" s="173">
        <f t="shared" si="0"/>
        <v>0.948019801980198</v>
      </c>
      <c r="P40" s="108">
        <f>Volume!K40</f>
        <v>310.75</v>
      </c>
      <c r="Q40" s="69">
        <f>Volume!J40</f>
        <v>308.85</v>
      </c>
      <c r="R40" s="237">
        <f t="shared" si="1"/>
        <v>14.973048</v>
      </c>
      <c r="S40" s="103">
        <f t="shared" si="2"/>
        <v>14.194746</v>
      </c>
      <c r="T40" s="109">
        <f t="shared" si="3"/>
        <v>504000</v>
      </c>
      <c r="U40" s="103">
        <f t="shared" si="4"/>
        <v>-3.8095238095238098</v>
      </c>
      <c r="V40" s="103">
        <f t="shared" si="5"/>
        <v>14.973048</v>
      </c>
      <c r="W40" s="103">
        <f t="shared" si="6"/>
        <v>0</v>
      </c>
      <c r="X40" s="103">
        <f t="shared" si="7"/>
        <v>0</v>
      </c>
      <c r="Y40" s="103">
        <f t="shared" si="8"/>
        <v>15.6618</v>
      </c>
      <c r="Z40" s="237">
        <f t="shared" si="9"/>
        <v>-0.6887519999999991</v>
      </c>
      <c r="AB40" s="77"/>
    </row>
    <row r="41" spans="1:28" s="58" customFormat="1" ht="15.75" thickBot="1">
      <c r="A41" s="193" t="s">
        <v>286</v>
      </c>
      <c r="B41" s="164">
        <v>357000</v>
      </c>
      <c r="C41" s="162">
        <v>-15000</v>
      </c>
      <c r="D41" s="170">
        <v>-0.04</v>
      </c>
      <c r="E41" s="164">
        <v>3000</v>
      </c>
      <c r="F41" s="112">
        <v>0</v>
      </c>
      <c r="G41" s="170">
        <v>0</v>
      </c>
      <c r="H41" s="164">
        <v>0</v>
      </c>
      <c r="I41" s="112">
        <v>0</v>
      </c>
      <c r="J41" s="170">
        <v>0</v>
      </c>
      <c r="K41" s="164">
        <v>360000</v>
      </c>
      <c r="L41" s="112">
        <v>-15000</v>
      </c>
      <c r="M41" s="127">
        <v>-0.04</v>
      </c>
      <c r="N41" s="283">
        <v>352000</v>
      </c>
      <c r="O41" s="173">
        <f t="shared" si="0"/>
        <v>0.9777777777777777</v>
      </c>
      <c r="P41" s="108">
        <f>Volume!K41</f>
        <v>210.45</v>
      </c>
      <c r="Q41" s="69">
        <f>Volume!J41</f>
        <v>210.55</v>
      </c>
      <c r="R41" s="237">
        <f t="shared" si="1"/>
        <v>7.5798</v>
      </c>
      <c r="S41" s="103">
        <f t="shared" si="2"/>
        <v>7.41136</v>
      </c>
      <c r="T41" s="109">
        <f t="shared" si="3"/>
        <v>375000</v>
      </c>
      <c r="U41" s="103">
        <f t="shared" si="4"/>
        <v>-4</v>
      </c>
      <c r="V41" s="103">
        <f t="shared" si="5"/>
        <v>7.516635</v>
      </c>
      <c r="W41" s="103">
        <f t="shared" si="6"/>
        <v>0.063165</v>
      </c>
      <c r="X41" s="103">
        <f t="shared" si="7"/>
        <v>0</v>
      </c>
      <c r="Y41" s="103">
        <f t="shared" si="8"/>
        <v>7.891875</v>
      </c>
      <c r="Z41" s="237">
        <f t="shared" si="9"/>
        <v>-0.3120750000000001</v>
      </c>
      <c r="AA41" s="78"/>
      <c r="AB41" s="77"/>
    </row>
    <row r="42" spans="1:28" s="58" customFormat="1" ht="15.75" thickBot="1">
      <c r="A42" s="193" t="s">
        <v>183</v>
      </c>
      <c r="B42" s="164">
        <v>1299600</v>
      </c>
      <c r="C42" s="162">
        <v>26600</v>
      </c>
      <c r="D42" s="170">
        <v>0.02</v>
      </c>
      <c r="E42" s="164">
        <v>3800</v>
      </c>
      <c r="F42" s="112">
        <v>0</v>
      </c>
      <c r="G42" s="170">
        <v>0</v>
      </c>
      <c r="H42" s="164">
        <v>0</v>
      </c>
      <c r="I42" s="112">
        <v>0</v>
      </c>
      <c r="J42" s="170">
        <v>0</v>
      </c>
      <c r="K42" s="164">
        <v>1303400</v>
      </c>
      <c r="L42" s="112">
        <v>26600</v>
      </c>
      <c r="M42" s="127">
        <v>0.02</v>
      </c>
      <c r="N42" s="283">
        <v>1286300</v>
      </c>
      <c r="O42" s="173">
        <f t="shared" si="0"/>
        <v>0.9868804664723032</v>
      </c>
      <c r="P42" s="108">
        <f>Volume!K42</f>
        <v>286</v>
      </c>
      <c r="Q42" s="69">
        <f>Volume!J42</f>
        <v>280.15</v>
      </c>
      <c r="R42" s="237">
        <f t="shared" si="1"/>
        <v>36.514751</v>
      </c>
      <c r="S42" s="103">
        <f t="shared" si="2"/>
        <v>36.0356945</v>
      </c>
      <c r="T42" s="109">
        <f t="shared" si="3"/>
        <v>1276800</v>
      </c>
      <c r="U42" s="103">
        <f t="shared" si="4"/>
        <v>2.083333333333333</v>
      </c>
      <c r="V42" s="103">
        <f t="shared" si="5"/>
        <v>36.408294</v>
      </c>
      <c r="W42" s="103">
        <f t="shared" si="6"/>
        <v>0.106457</v>
      </c>
      <c r="X42" s="103">
        <f t="shared" si="7"/>
        <v>0</v>
      </c>
      <c r="Y42" s="103">
        <f t="shared" si="8"/>
        <v>36.51648</v>
      </c>
      <c r="Z42" s="237">
        <f t="shared" si="9"/>
        <v>-0.0017290000000045325</v>
      </c>
      <c r="AA42" s="78"/>
      <c r="AB42" s="77"/>
    </row>
    <row r="43" spans="1:28" s="7" customFormat="1" ht="15.75" thickBot="1">
      <c r="A43" s="193" t="s">
        <v>219</v>
      </c>
      <c r="B43" s="164">
        <v>6380100</v>
      </c>
      <c r="C43" s="162">
        <v>32400</v>
      </c>
      <c r="D43" s="170">
        <v>0.01</v>
      </c>
      <c r="E43" s="164">
        <v>151200</v>
      </c>
      <c r="F43" s="112">
        <v>32400</v>
      </c>
      <c r="G43" s="170">
        <v>0.27</v>
      </c>
      <c r="H43" s="164">
        <v>0</v>
      </c>
      <c r="I43" s="112">
        <v>0</v>
      </c>
      <c r="J43" s="170">
        <v>0</v>
      </c>
      <c r="K43" s="164">
        <v>6531300</v>
      </c>
      <c r="L43" s="112">
        <v>64800</v>
      </c>
      <c r="M43" s="127">
        <v>0.01</v>
      </c>
      <c r="N43" s="283">
        <v>5799600</v>
      </c>
      <c r="O43" s="173">
        <f t="shared" si="0"/>
        <v>0.8879702356345598</v>
      </c>
      <c r="P43" s="108">
        <f>Volume!K43</f>
        <v>99.05</v>
      </c>
      <c r="Q43" s="69">
        <f>Volume!J43</f>
        <v>100.15</v>
      </c>
      <c r="R43" s="237">
        <f t="shared" si="1"/>
        <v>65.4109695</v>
      </c>
      <c r="S43" s="103">
        <f t="shared" si="2"/>
        <v>58.082994</v>
      </c>
      <c r="T43" s="109">
        <f t="shared" si="3"/>
        <v>6466500</v>
      </c>
      <c r="U43" s="103">
        <f t="shared" si="4"/>
        <v>1.0020876826722338</v>
      </c>
      <c r="V43" s="103">
        <f t="shared" si="5"/>
        <v>63.8967015</v>
      </c>
      <c r="W43" s="103">
        <f t="shared" si="6"/>
        <v>1.514268</v>
      </c>
      <c r="X43" s="103">
        <f t="shared" si="7"/>
        <v>0</v>
      </c>
      <c r="Y43" s="103">
        <f t="shared" si="8"/>
        <v>64.0506825</v>
      </c>
      <c r="Z43" s="237">
        <f t="shared" si="9"/>
        <v>1.3602869999999996</v>
      </c>
      <c r="AB43" s="77"/>
    </row>
    <row r="44" spans="1:28" s="7" customFormat="1" ht="15.75" thickBot="1">
      <c r="A44" s="193" t="s">
        <v>163</v>
      </c>
      <c r="B44" s="164">
        <v>604250</v>
      </c>
      <c r="C44" s="162">
        <v>18000</v>
      </c>
      <c r="D44" s="170">
        <v>0.03</v>
      </c>
      <c r="E44" s="164">
        <v>12500</v>
      </c>
      <c r="F44" s="112">
        <v>0</v>
      </c>
      <c r="G44" s="170">
        <v>0</v>
      </c>
      <c r="H44" s="164">
        <v>2750</v>
      </c>
      <c r="I44" s="112">
        <v>0</v>
      </c>
      <c r="J44" s="170">
        <v>0</v>
      </c>
      <c r="K44" s="164">
        <v>619500</v>
      </c>
      <c r="L44" s="112">
        <v>18000</v>
      </c>
      <c r="M44" s="127">
        <v>0.03</v>
      </c>
      <c r="N44" s="283">
        <v>525000</v>
      </c>
      <c r="O44" s="173">
        <f t="shared" si="0"/>
        <v>0.847457627118644</v>
      </c>
      <c r="P44" s="108">
        <f>Volume!K44</f>
        <v>3464.55</v>
      </c>
      <c r="Q44" s="69">
        <f>Volume!J44</f>
        <v>3428.75</v>
      </c>
      <c r="R44" s="237">
        <f t="shared" si="1"/>
        <v>212.4110625</v>
      </c>
      <c r="S44" s="103">
        <f t="shared" si="2"/>
        <v>180.009375</v>
      </c>
      <c r="T44" s="109">
        <f t="shared" si="3"/>
        <v>601500</v>
      </c>
      <c r="U44" s="103">
        <f t="shared" si="4"/>
        <v>2.9925187032418954</v>
      </c>
      <c r="V44" s="103">
        <f t="shared" si="5"/>
        <v>207.18221875</v>
      </c>
      <c r="W44" s="103">
        <f t="shared" si="6"/>
        <v>4.2859375</v>
      </c>
      <c r="X44" s="103">
        <f t="shared" si="7"/>
        <v>0.94290625</v>
      </c>
      <c r="Y44" s="103">
        <f t="shared" si="8"/>
        <v>208.3926825</v>
      </c>
      <c r="Z44" s="237">
        <f t="shared" si="9"/>
        <v>4.018380000000008</v>
      </c>
      <c r="AB44" s="77"/>
    </row>
    <row r="45" spans="1:28" s="7" customFormat="1" ht="15.75" thickBot="1">
      <c r="A45" s="193" t="s">
        <v>194</v>
      </c>
      <c r="B45" s="164">
        <v>2169200</v>
      </c>
      <c r="C45" s="162">
        <v>-29600</v>
      </c>
      <c r="D45" s="170">
        <v>-0.01</v>
      </c>
      <c r="E45" s="164">
        <v>47600</v>
      </c>
      <c r="F45" s="112">
        <v>1600</v>
      </c>
      <c r="G45" s="170">
        <v>0.03</v>
      </c>
      <c r="H45" s="164">
        <v>8000</v>
      </c>
      <c r="I45" s="112">
        <v>0</v>
      </c>
      <c r="J45" s="170">
        <v>0</v>
      </c>
      <c r="K45" s="164">
        <v>2224800</v>
      </c>
      <c r="L45" s="112">
        <v>-28000</v>
      </c>
      <c r="M45" s="127">
        <v>-0.01</v>
      </c>
      <c r="N45" s="283">
        <v>2050400</v>
      </c>
      <c r="O45" s="173">
        <f t="shared" si="0"/>
        <v>0.9216109313196692</v>
      </c>
      <c r="P45" s="108">
        <f>Volume!K45</f>
        <v>713.75</v>
      </c>
      <c r="Q45" s="69">
        <f>Volume!J45</f>
        <v>709.7</v>
      </c>
      <c r="R45" s="237">
        <f t="shared" si="1"/>
        <v>157.894056</v>
      </c>
      <c r="S45" s="103">
        <f t="shared" si="2"/>
        <v>145.516888</v>
      </c>
      <c r="T45" s="109">
        <f t="shared" si="3"/>
        <v>2252800</v>
      </c>
      <c r="U45" s="103">
        <f t="shared" si="4"/>
        <v>-1.2428977272727273</v>
      </c>
      <c r="V45" s="103">
        <f t="shared" si="5"/>
        <v>153.948124</v>
      </c>
      <c r="W45" s="103">
        <f t="shared" si="6"/>
        <v>3.378172</v>
      </c>
      <c r="X45" s="103">
        <f t="shared" si="7"/>
        <v>0.56776</v>
      </c>
      <c r="Y45" s="103">
        <f t="shared" si="8"/>
        <v>160.7936</v>
      </c>
      <c r="Z45" s="237">
        <f t="shared" si="9"/>
        <v>-2.8995439999999917</v>
      </c>
      <c r="AB45" s="77"/>
    </row>
    <row r="46" spans="1:28" s="58" customFormat="1" ht="15.75" thickBot="1">
      <c r="A46" s="193" t="s">
        <v>220</v>
      </c>
      <c r="B46" s="164">
        <v>3972000</v>
      </c>
      <c r="C46" s="162">
        <v>9600</v>
      </c>
      <c r="D46" s="170">
        <v>0</v>
      </c>
      <c r="E46" s="164">
        <v>211200</v>
      </c>
      <c r="F46" s="112">
        <v>-4800</v>
      </c>
      <c r="G46" s="170">
        <v>-0.02</v>
      </c>
      <c r="H46" s="164">
        <v>26400</v>
      </c>
      <c r="I46" s="112">
        <v>0</v>
      </c>
      <c r="J46" s="170">
        <v>0</v>
      </c>
      <c r="K46" s="164">
        <v>4209600</v>
      </c>
      <c r="L46" s="112">
        <v>4800</v>
      </c>
      <c r="M46" s="127">
        <v>0</v>
      </c>
      <c r="N46" s="283">
        <v>4108800</v>
      </c>
      <c r="O46" s="173">
        <f t="shared" si="0"/>
        <v>0.976054732041049</v>
      </c>
      <c r="P46" s="108">
        <f>Volume!K46</f>
        <v>123.6</v>
      </c>
      <c r="Q46" s="69">
        <f>Volume!J46</f>
        <v>122.45</v>
      </c>
      <c r="R46" s="237">
        <f t="shared" si="1"/>
        <v>51.546552</v>
      </c>
      <c r="S46" s="103">
        <f t="shared" si="2"/>
        <v>50.312256</v>
      </c>
      <c r="T46" s="109">
        <f t="shared" si="3"/>
        <v>4204800</v>
      </c>
      <c r="U46" s="103">
        <f t="shared" si="4"/>
        <v>0.1141552511415525</v>
      </c>
      <c r="V46" s="103">
        <f t="shared" si="5"/>
        <v>48.63714</v>
      </c>
      <c r="W46" s="103">
        <f t="shared" si="6"/>
        <v>2.586144</v>
      </c>
      <c r="X46" s="103">
        <f t="shared" si="7"/>
        <v>0.323268</v>
      </c>
      <c r="Y46" s="103">
        <f t="shared" si="8"/>
        <v>51.971328</v>
      </c>
      <c r="Z46" s="237">
        <f t="shared" si="9"/>
        <v>-0.4247760000000014</v>
      </c>
      <c r="AA46" s="78"/>
      <c r="AB46" s="77"/>
    </row>
    <row r="47" spans="1:28" s="58" customFormat="1" ht="15.75" thickBot="1">
      <c r="A47" s="193" t="s">
        <v>164</v>
      </c>
      <c r="B47" s="164">
        <v>21955900</v>
      </c>
      <c r="C47" s="162">
        <v>-197750</v>
      </c>
      <c r="D47" s="170">
        <v>-0.01</v>
      </c>
      <c r="E47" s="164">
        <v>661050</v>
      </c>
      <c r="F47" s="112">
        <v>11300</v>
      </c>
      <c r="G47" s="170">
        <v>0.02</v>
      </c>
      <c r="H47" s="164">
        <v>50850</v>
      </c>
      <c r="I47" s="112">
        <v>5650</v>
      </c>
      <c r="J47" s="170">
        <v>0.13</v>
      </c>
      <c r="K47" s="164">
        <v>22667800</v>
      </c>
      <c r="L47" s="112">
        <v>-180800</v>
      </c>
      <c r="M47" s="127">
        <v>-0.01</v>
      </c>
      <c r="N47" s="283">
        <v>18588500</v>
      </c>
      <c r="O47" s="173">
        <f t="shared" si="0"/>
        <v>0.8200398803589233</v>
      </c>
      <c r="P47" s="108">
        <f>Volume!K47</f>
        <v>56.3</v>
      </c>
      <c r="Q47" s="69">
        <f>Volume!J47</f>
        <v>55.2</v>
      </c>
      <c r="R47" s="237">
        <f t="shared" si="1"/>
        <v>125.126256</v>
      </c>
      <c r="S47" s="103">
        <f t="shared" si="2"/>
        <v>102.60852</v>
      </c>
      <c r="T47" s="109">
        <f t="shared" si="3"/>
        <v>22848600</v>
      </c>
      <c r="U47" s="103">
        <f t="shared" si="4"/>
        <v>-0.791295746785361</v>
      </c>
      <c r="V47" s="103">
        <f t="shared" si="5"/>
        <v>121.196568</v>
      </c>
      <c r="W47" s="103">
        <f t="shared" si="6"/>
        <v>3.648996</v>
      </c>
      <c r="X47" s="103">
        <f t="shared" si="7"/>
        <v>0.280692</v>
      </c>
      <c r="Y47" s="103">
        <f t="shared" si="8"/>
        <v>128.637618</v>
      </c>
      <c r="Z47" s="237">
        <f t="shared" si="9"/>
        <v>-3.5113620000000054</v>
      </c>
      <c r="AA47" s="78"/>
      <c r="AB47" s="77"/>
    </row>
    <row r="48" spans="1:28" s="58" customFormat="1" ht="15.75" thickBot="1">
      <c r="A48" s="193" t="s">
        <v>165</v>
      </c>
      <c r="B48" s="164">
        <v>247000</v>
      </c>
      <c r="C48" s="162">
        <v>-2600</v>
      </c>
      <c r="D48" s="170">
        <v>-0.01</v>
      </c>
      <c r="E48" s="164">
        <v>6500</v>
      </c>
      <c r="F48" s="112">
        <v>0</v>
      </c>
      <c r="G48" s="170">
        <v>0</v>
      </c>
      <c r="H48" s="164">
        <v>0</v>
      </c>
      <c r="I48" s="112">
        <v>0</v>
      </c>
      <c r="J48" s="170">
        <v>0</v>
      </c>
      <c r="K48" s="164">
        <v>253500</v>
      </c>
      <c r="L48" s="112">
        <v>-2600</v>
      </c>
      <c r="M48" s="127">
        <v>-0.01</v>
      </c>
      <c r="N48" s="283">
        <v>250900</v>
      </c>
      <c r="O48" s="173">
        <f t="shared" si="0"/>
        <v>0.9897435897435898</v>
      </c>
      <c r="P48" s="108">
        <f>Volume!K48</f>
        <v>240</v>
      </c>
      <c r="Q48" s="69">
        <f>Volume!J48</f>
        <v>241.15</v>
      </c>
      <c r="R48" s="237">
        <f t="shared" si="1"/>
        <v>6.1131525</v>
      </c>
      <c r="S48" s="103">
        <f t="shared" si="2"/>
        <v>6.0504535</v>
      </c>
      <c r="T48" s="109">
        <f t="shared" si="3"/>
        <v>256100</v>
      </c>
      <c r="U48" s="103">
        <f t="shared" si="4"/>
        <v>-1.015228426395939</v>
      </c>
      <c r="V48" s="103">
        <f t="shared" si="5"/>
        <v>5.956405</v>
      </c>
      <c r="W48" s="103">
        <f t="shared" si="6"/>
        <v>0.1567475</v>
      </c>
      <c r="X48" s="103">
        <f t="shared" si="7"/>
        <v>0</v>
      </c>
      <c r="Y48" s="103">
        <f t="shared" si="8"/>
        <v>6.1464</v>
      </c>
      <c r="Z48" s="237">
        <f t="shared" si="9"/>
        <v>-0.033247499999999874</v>
      </c>
      <c r="AA48" s="78"/>
      <c r="AB48" s="77"/>
    </row>
    <row r="49" spans="1:29" s="58" customFormat="1" ht="15.75" thickBot="1">
      <c r="A49" s="193" t="s">
        <v>89</v>
      </c>
      <c r="B49" s="164">
        <v>4836750</v>
      </c>
      <c r="C49" s="162">
        <v>171750</v>
      </c>
      <c r="D49" s="170">
        <v>0.04</v>
      </c>
      <c r="E49" s="164">
        <v>111000</v>
      </c>
      <c r="F49" s="112">
        <v>2250</v>
      </c>
      <c r="G49" s="170">
        <v>0.02</v>
      </c>
      <c r="H49" s="164">
        <v>10500</v>
      </c>
      <c r="I49" s="112">
        <v>-2250</v>
      </c>
      <c r="J49" s="170">
        <v>-0.18</v>
      </c>
      <c r="K49" s="164">
        <v>4958250</v>
      </c>
      <c r="L49" s="112">
        <v>171750</v>
      </c>
      <c r="M49" s="127">
        <v>0.04</v>
      </c>
      <c r="N49" s="283">
        <v>4151250</v>
      </c>
      <c r="O49" s="173">
        <f t="shared" si="0"/>
        <v>0.8372409620329754</v>
      </c>
      <c r="P49" s="108">
        <f>Volume!K49</f>
        <v>285.25</v>
      </c>
      <c r="Q49" s="69">
        <f>Volume!J49</f>
        <v>288.3</v>
      </c>
      <c r="R49" s="237">
        <f t="shared" si="1"/>
        <v>142.9463475</v>
      </c>
      <c r="S49" s="103">
        <f t="shared" si="2"/>
        <v>119.6805375</v>
      </c>
      <c r="T49" s="109">
        <f t="shared" si="3"/>
        <v>4786500</v>
      </c>
      <c r="U49" s="103">
        <f t="shared" si="4"/>
        <v>3.588216859918521</v>
      </c>
      <c r="V49" s="103">
        <f t="shared" si="5"/>
        <v>139.4435025</v>
      </c>
      <c r="W49" s="103">
        <f t="shared" si="6"/>
        <v>3.20013</v>
      </c>
      <c r="X49" s="103">
        <f t="shared" si="7"/>
        <v>0.302715</v>
      </c>
      <c r="Y49" s="103">
        <f t="shared" si="8"/>
        <v>136.5349125</v>
      </c>
      <c r="Z49" s="237">
        <f t="shared" si="9"/>
        <v>6.4114350000000115</v>
      </c>
      <c r="AA49" s="385"/>
      <c r="AB49" s="78"/>
      <c r="AC49"/>
    </row>
    <row r="50" spans="1:29" s="58" customFormat="1" ht="15.75" thickBot="1">
      <c r="A50" s="193" t="s">
        <v>287</v>
      </c>
      <c r="B50" s="164">
        <v>1406000</v>
      </c>
      <c r="C50" s="162">
        <v>-26000</v>
      </c>
      <c r="D50" s="170">
        <v>-0.02</v>
      </c>
      <c r="E50" s="164">
        <v>15000</v>
      </c>
      <c r="F50" s="112">
        <v>0</v>
      </c>
      <c r="G50" s="170">
        <v>0</v>
      </c>
      <c r="H50" s="164">
        <v>0</v>
      </c>
      <c r="I50" s="112">
        <v>0</v>
      </c>
      <c r="J50" s="170">
        <v>0</v>
      </c>
      <c r="K50" s="164">
        <v>1421000</v>
      </c>
      <c r="L50" s="112">
        <v>-26000</v>
      </c>
      <c r="M50" s="127">
        <v>-0.02</v>
      </c>
      <c r="N50" s="283">
        <v>1372000</v>
      </c>
      <c r="O50" s="173">
        <f t="shared" si="0"/>
        <v>0.9655172413793104</v>
      </c>
      <c r="P50" s="108">
        <f>Volume!K50</f>
        <v>169.35</v>
      </c>
      <c r="Q50" s="69">
        <f>Volume!J50</f>
        <v>167.9</v>
      </c>
      <c r="R50" s="237">
        <f t="shared" si="1"/>
        <v>23.85859</v>
      </c>
      <c r="S50" s="103">
        <f t="shared" si="2"/>
        <v>23.03588</v>
      </c>
      <c r="T50" s="109">
        <f t="shared" si="3"/>
        <v>1447000</v>
      </c>
      <c r="U50" s="103">
        <f t="shared" si="4"/>
        <v>-1.796821008984105</v>
      </c>
      <c r="V50" s="103">
        <f t="shared" si="5"/>
        <v>23.60674</v>
      </c>
      <c r="W50" s="103">
        <f t="shared" si="6"/>
        <v>0.25185</v>
      </c>
      <c r="X50" s="103">
        <f t="shared" si="7"/>
        <v>0</v>
      </c>
      <c r="Y50" s="103">
        <f t="shared" si="8"/>
        <v>24.504945</v>
      </c>
      <c r="Z50" s="237">
        <f t="shared" si="9"/>
        <v>-0.6463549999999998</v>
      </c>
      <c r="AA50" s="78"/>
      <c r="AB50" s="77"/>
      <c r="AC50"/>
    </row>
    <row r="51" spans="1:29" s="58" customFormat="1" ht="15.75" thickBot="1">
      <c r="A51" s="193" t="s">
        <v>271</v>
      </c>
      <c r="B51" s="164">
        <v>504600</v>
      </c>
      <c r="C51" s="162">
        <v>-22200</v>
      </c>
      <c r="D51" s="170">
        <v>-0.04</v>
      </c>
      <c r="E51" s="164">
        <v>12600</v>
      </c>
      <c r="F51" s="112">
        <v>-3000</v>
      </c>
      <c r="G51" s="170">
        <v>-0.19</v>
      </c>
      <c r="H51" s="164">
        <v>600</v>
      </c>
      <c r="I51" s="112">
        <v>600</v>
      </c>
      <c r="J51" s="170">
        <v>0</v>
      </c>
      <c r="K51" s="164">
        <v>517800</v>
      </c>
      <c r="L51" s="112">
        <v>-24600</v>
      </c>
      <c r="M51" s="127">
        <v>-0.05</v>
      </c>
      <c r="N51" s="283">
        <v>502800</v>
      </c>
      <c r="O51" s="173">
        <f t="shared" si="0"/>
        <v>0.9710312862108922</v>
      </c>
      <c r="P51" s="108">
        <f>Volume!K51</f>
        <v>239.7</v>
      </c>
      <c r="Q51" s="69">
        <f>Volume!J51</f>
        <v>239.65</v>
      </c>
      <c r="R51" s="237">
        <f t="shared" si="1"/>
        <v>12.409077</v>
      </c>
      <c r="S51" s="103">
        <f t="shared" si="2"/>
        <v>12.049602</v>
      </c>
      <c r="T51" s="109">
        <f t="shared" si="3"/>
        <v>542400</v>
      </c>
      <c r="U51" s="103">
        <f t="shared" si="4"/>
        <v>-4.535398230088496</v>
      </c>
      <c r="V51" s="103">
        <f t="shared" si="5"/>
        <v>12.092739</v>
      </c>
      <c r="W51" s="103">
        <f t="shared" si="6"/>
        <v>0.301959</v>
      </c>
      <c r="X51" s="103">
        <f t="shared" si="7"/>
        <v>0.014379</v>
      </c>
      <c r="Y51" s="103">
        <f t="shared" si="8"/>
        <v>13.001328</v>
      </c>
      <c r="Z51" s="237">
        <f t="shared" si="9"/>
        <v>-0.592251000000001</v>
      </c>
      <c r="AA51" s="78"/>
      <c r="AB51" s="77"/>
      <c r="AC51"/>
    </row>
    <row r="52" spans="1:29" s="58" customFormat="1" ht="15.75" thickBot="1">
      <c r="A52" s="193" t="s">
        <v>221</v>
      </c>
      <c r="B52" s="164">
        <v>479100</v>
      </c>
      <c r="C52" s="162">
        <v>11100</v>
      </c>
      <c r="D52" s="170">
        <v>0.02</v>
      </c>
      <c r="E52" s="164">
        <v>3900</v>
      </c>
      <c r="F52" s="112">
        <v>600</v>
      </c>
      <c r="G52" s="170">
        <v>0.18</v>
      </c>
      <c r="H52" s="164">
        <v>0</v>
      </c>
      <c r="I52" s="112">
        <v>0</v>
      </c>
      <c r="J52" s="170">
        <v>0</v>
      </c>
      <c r="K52" s="164">
        <v>483000</v>
      </c>
      <c r="L52" s="112">
        <v>11700</v>
      </c>
      <c r="M52" s="127">
        <v>0.02</v>
      </c>
      <c r="N52" s="283">
        <v>392100</v>
      </c>
      <c r="O52" s="173">
        <f t="shared" si="0"/>
        <v>0.8118012422360248</v>
      </c>
      <c r="P52" s="108">
        <f>Volume!K52</f>
        <v>1188.9</v>
      </c>
      <c r="Q52" s="69">
        <f>Volume!J52</f>
        <v>1178.15</v>
      </c>
      <c r="R52" s="237">
        <f t="shared" si="1"/>
        <v>56.904645</v>
      </c>
      <c r="S52" s="103">
        <f t="shared" si="2"/>
        <v>46.19526150000001</v>
      </c>
      <c r="T52" s="109">
        <f t="shared" si="3"/>
        <v>471300</v>
      </c>
      <c r="U52" s="103">
        <f t="shared" si="4"/>
        <v>2.4824952259707196</v>
      </c>
      <c r="V52" s="103">
        <f t="shared" si="5"/>
        <v>56.4451665</v>
      </c>
      <c r="W52" s="103">
        <f t="shared" si="6"/>
        <v>0.4594785</v>
      </c>
      <c r="X52" s="103">
        <f t="shared" si="7"/>
        <v>0</v>
      </c>
      <c r="Y52" s="103">
        <f t="shared" si="8"/>
        <v>56.032857</v>
      </c>
      <c r="Z52" s="237">
        <f t="shared" si="9"/>
        <v>0.8717880000000022</v>
      </c>
      <c r="AA52" s="78"/>
      <c r="AB52" s="77"/>
      <c r="AC52"/>
    </row>
    <row r="53" spans="1:29" s="58" customFormat="1" ht="15.75" thickBot="1">
      <c r="A53" s="193" t="s">
        <v>233</v>
      </c>
      <c r="B53" s="164">
        <v>2465000</v>
      </c>
      <c r="C53" s="162">
        <v>-31000</v>
      </c>
      <c r="D53" s="170">
        <v>-0.01</v>
      </c>
      <c r="E53" s="164">
        <v>45000</v>
      </c>
      <c r="F53" s="112">
        <v>5000</v>
      </c>
      <c r="G53" s="170">
        <v>0.13</v>
      </c>
      <c r="H53" s="164">
        <v>5000</v>
      </c>
      <c r="I53" s="112">
        <v>0</v>
      </c>
      <c r="J53" s="170">
        <v>0</v>
      </c>
      <c r="K53" s="164">
        <v>2515000</v>
      </c>
      <c r="L53" s="112">
        <v>-26000</v>
      </c>
      <c r="M53" s="127">
        <v>-0.01</v>
      </c>
      <c r="N53" s="283">
        <v>2465000</v>
      </c>
      <c r="O53" s="173">
        <f t="shared" si="0"/>
        <v>0.9801192842942346</v>
      </c>
      <c r="P53" s="108">
        <f>Volume!K53</f>
        <v>387.45</v>
      </c>
      <c r="Q53" s="69">
        <f>Volume!J53</f>
        <v>382.85</v>
      </c>
      <c r="R53" s="237">
        <f t="shared" si="1"/>
        <v>96.286775</v>
      </c>
      <c r="S53" s="103">
        <f t="shared" si="2"/>
        <v>94.372525</v>
      </c>
      <c r="T53" s="109">
        <f t="shared" si="3"/>
        <v>2541000</v>
      </c>
      <c r="U53" s="103">
        <f t="shared" si="4"/>
        <v>-1.023219205037387</v>
      </c>
      <c r="V53" s="103">
        <f t="shared" si="5"/>
        <v>94.372525</v>
      </c>
      <c r="W53" s="103">
        <f t="shared" si="6"/>
        <v>1.722825</v>
      </c>
      <c r="X53" s="103">
        <f t="shared" si="7"/>
        <v>0.191425</v>
      </c>
      <c r="Y53" s="103">
        <f t="shared" si="8"/>
        <v>98.451045</v>
      </c>
      <c r="Z53" s="237">
        <f t="shared" si="9"/>
        <v>-2.1642699999999877</v>
      </c>
      <c r="AA53" s="78"/>
      <c r="AB53" s="77"/>
      <c r="AC53"/>
    </row>
    <row r="54" spans="1:29" s="58" customFormat="1" ht="15.75" thickBot="1">
      <c r="A54" s="193" t="s">
        <v>166</v>
      </c>
      <c r="B54" s="164">
        <v>3935300</v>
      </c>
      <c r="C54" s="162">
        <v>14750</v>
      </c>
      <c r="D54" s="170">
        <v>0</v>
      </c>
      <c r="E54" s="164">
        <v>168150</v>
      </c>
      <c r="F54" s="112">
        <v>8850</v>
      </c>
      <c r="G54" s="170">
        <v>0.06</v>
      </c>
      <c r="H54" s="164">
        <v>5900</v>
      </c>
      <c r="I54" s="112">
        <v>0</v>
      </c>
      <c r="J54" s="170">
        <v>0</v>
      </c>
      <c r="K54" s="164">
        <v>4109350</v>
      </c>
      <c r="L54" s="112">
        <v>23600</v>
      </c>
      <c r="M54" s="127">
        <v>0.01</v>
      </c>
      <c r="N54" s="283">
        <v>4029700</v>
      </c>
      <c r="O54" s="173">
        <f t="shared" si="0"/>
        <v>0.9806173725771715</v>
      </c>
      <c r="P54" s="108">
        <f>Volume!K54</f>
        <v>94.15</v>
      </c>
      <c r="Q54" s="69">
        <f>Volume!J54</f>
        <v>93.65</v>
      </c>
      <c r="R54" s="237">
        <f t="shared" si="1"/>
        <v>38.48406275</v>
      </c>
      <c r="S54" s="103">
        <f t="shared" si="2"/>
        <v>37.7381405</v>
      </c>
      <c r="T54" s="109">
        <f t="shared" si="3"/>
        <v>4085750</v>
      </c>
      <c r="U54" s="103">
        <f t="shared" si="4"/>
        <v>0.5776173285198556</v>
      </c>
      <c r="V54" s="103">
        <f t="shared" si="5"/>
        <v>36.8540845</v>
      </c>
      <c r="W54" s="103">
        <f t="shared" si="6"/>
        <v>1.5747247500000001</v>
      </c>
      <c r="X54" s="103">
        <f t="shared" si="7"/>
        <v>0.0552535</v>
      </c>
      <c r="Y54" s="103">
        <f t="shared" si="8"/>
        <v>38.46733625</v>
      </c>
      <c r="Z54" s="237">
        <f t="shared" si="9"/>
        <v>0.016726499999997202</v>
      </c>
      <c r="AA54" s="78"/>
      <c r="AB54" s="77"/>
      <c r="AC54"/>
    </row>
    <row r="55" spans="1:28" s="58" customFormat="1" ht="15.75" thickBot="1">
      <c r="A55" s="193" t="s">
        <v>222</v>
      </c>
      <c r="B55" s="164">
        <v>765800</v>
      </c>
      <c r="C55" s="162">
        <v>12250</v>
      </c>
      <c r="D55" s="170">
        <v>0.02</v>
      </c>
      <c r="E55" s="164">
        <v>525</v>
      </c>
      <c r="F55" s="112">
        <v>0</v>
      </c>
      <c r="G55" s="170">
        <v>0</v>
      </c>
      <c r="H55" s="164">
        <v>175</v>
      </c>
      <c r="I55" s="112">
        <v>0</v>
      </c>
      <c r="J55" s="170">
        <v>0</v>
      </c>
      <c r="K55" s="164">
        <v>766500</v>
      </c>
      <c r="L55" s="112">
        <v>12250</v>
      </c>
      <c r="M55" s="127">
        <v>0.02</v>
      </c>
      <c r="N55" s="283">
        <v>666575</v>
      </c>
      <c r="O55" s="173">
        <f t="shared" si="0"/>
        <v>0.8696347031963471</v>
      </c>
      <c r="P55" s="108">
        <f>Volume!K55</f>
        <v>2342.5</v>
      </c>
      <c r="Q55" s="69">
        <f>Volume!J55</f>
        <v>2362.25</v>
      </c>
      <c r="R55" s="237">
        <f t="shared" si="1"/>
        <v>181.0664625</v>
      </c>
      <c r="S55" s="103">
        <f t="shared" si="2"/>
        <v>157.461679375</v>
      </c>
      <c r="T55" s="109">
        <f t="shared" si="3"/>
        <v>754250</v>
      </c>
      <c r="U55" s="103">
        <f t="shared" si="4"/>
        <v>1.6241299303944314</v>
      </c>
      <c r="V55" s="103">
        <f t="shared" si="5"/>
        <v>180.901105</v>
      </c>
      <c r="W55" s="103">
        <f t="shared" si="6"/>
        <v>0.124018125</v>
      </c>
      <c r="X55" s="103">
        <f t="shared" si="7"/>
        <v>0.041339375</v>
      </c>
      <c r="Y55" s="103">
        <f t="shared" si="8"/>
        <v>176.6830625</v>
      </c>
      <c r="Z55" s="237">
        <f t="shared" si="9"/>
        <v>4.383399999999995</v>
      </c>
      <c r="AA55" s="78"/>
      <c r="AB55" s="77"/>
    </row>
    <row r="56" spans="1:28" s="58" customFormat="1" ht="15.75" thickBot="1">
      <c r="A56" s="193" t="s">
        <v>288</v>
      </c>
      <c r="B56" s="164">
        <v>7713000</v>
      </c>
      <c r="C56" s="162">
        <v>358500</v>
      </c>
      <c r="D56" s="170">
        <v>0.05</v>
      </c>
      <c r="E56" s="164">
        <v>625500</v>
      </c>
      <c r="F56" s="112">
        <v>88500</v>
      </c>
      <c r="G56" s="170">
        <v>0.16</v>
      </c>
      <c r="H56" s="164">
        <v>81000</v>
      </c>
      <c r="I56" s="112">
        <v>27000</v>
      </c>
      <c r="J56" s="170">
        <v>0.5</v>
      </c>
      <c r="K56" s="164">
        <v>8419500</v>
      </c>
      <c r="L56" s="112">
        <v>474000</v>
      </c>
      <c r="M56" s="127">
        <v>0.06</v>
      </c>
      <c r="N56" s="283">
        <v>8179500</v>
      </c>
      <c r="O56" s="173">
        <f t="shared" si="0"/>
        <v>0.9714947443434884</v>
      </c>
      <c r="P56" s="108">
        <f>Volume!K56</f>
        <v>164</v>
      </c>
      <c r="Q56" s="69">
        <f>Volume!J56</f>
        <v>165.1</v>
      </c>
      <c r="R56" s="237">
        <f t="shared" si="1"/>
        <v>139.005945</v>
      </c>
      <c r="S56" s="103">
        <f t="shared" si="2"/>
        <v>135.043545</v>
      </c>
      <c r="T56" s="109">
        <f t="shared" si="3"/>
        <v>7945500</v>
      </c>
      <c r="U56" s="103">
        <f t="shared" si="4"/>
        <v>5.965640928827638</v>
      </c>
      <c r="V56" s="103">
        <f t="shared" si="5"/>
        <v>127.34163</v>
      </c>
      <c r="W56" s="103">
        <f t="shared" si="6"/>
        <v>10.327005</v>
      </c>
      <c r="X56" s="103">
        <f t="shared" si="7"/>
        <v>1.33731</v>
      </c>
      <c r="Y56" s="103">
        <f t="shared" si="8"/>
        <v>130.3062</v>
      </c>
      <c r="Z56" s="237">
        <f t="shared" si="9"/>
        <v>8.699745000000007</v>
      </c>
      <c r="AA56" s="386"/>
      <c r="AB56"/>
    </row>
    <row r="57" spans="1:28" s="7" customFormat="1" ht="15.75" thickBot="1">
      <c r="A57" s="193" t="s">
        <v>289</v>
      </c>
      <c r="B57" s="164">
        <v>1892800</v>
      </c>
      <c r="C57" s="162">
        <v>-5600</v>
      </c>
      <c r="D57" s="170">
        <v>0</v>
      </c>
      <c r="E57" s="164">
        <v>5600</v>
      </c>
      <c r="F57" s="112">
        <v>0</v>
      </c>
      <c r="G57" s="170">
        <v>0</v>
      </c>
      <c r="H57" s="164">
        <v>0</v>
      </c>
      <c r="I57" s="112">
        <v>0</v>
      </c>
      <c r="J57" s="170">
        <v>0</v>
      </c>
      <c r="K57" s="164">
        <v>1898400</v>
      </c>
      <c r="L57" s="112">
        <v>-5600</v>
      </c>
      <c r="M57" s="127">
        <v>0</v>
      </c>
      <c r="N57" s="283">
        <v>1838200</v>
      </c>
      <c r="O57" s="173">
        <f t="shared" si="0"/>
        <v>0.9682890855457227</v>
      </c>
      <c r="P57" s="108">
        <f>Volume!K57</f>
        <v>132.3</v>
      </c>
      <c r="Q57" s="69">
        <f>Volume!J57</f>
        <v>132.05</v>
      </c>
      <c r="R57" s="237">
        <f t="shared" si="1"/>
        <v>25.068372000000004</v>
      </c>
      <c r="S57" s="103">
        <f t="shared" si="2"/>
        <v>24.273431000000002</v>
      </c>
      <c r="T57" s="109">
        <f t="shared" si="3"/>
        <v>1904000</v>
      </c>
      <c r="U57" s="103">
        <f t="shared" si="4"/>
        <v>-0.29411764705882354</v>
      </c>
      <c r="V57" s="103">
        <f t="shared" si="5"/>
        <v>24.994424000000002</v>
      </c>
      <c r="W57" s="103">
        <f t="shared" si="6"/>
        <v>0.07394800000000001</v>
      </c>
      <c r="X57" s="103">
        <f t="shared" si="7"/>
        <v>0</v>
      </c>
      <c r="Y57" s="103">
        <f t="shared" si="8"/>
        <v>25.189920000000004</v>
      </c>
      <c r="Z57" s="237">
        <f t="shared" si="9"/>
        <v>-0.12154800000000066</v>
      </c>
      <c r="AA57"/>
      <c r="AB57"/>
    </row>
    <row r="58" spans="1:28" s="7" customFormat="1" ht="15.75" thickBot="1">
      <c r="A58" s="193" t="s">
        <v>195</v>
      </c>
      <c r="B58" s="164">
        <v>34387974</v>
      </c>
      <c r="C58" s="162">
        <v>2435222</v>
      </c>
      <c r="D58" s="170">
        <v>0.08</v>
      </c>
      <c r="E58" s="164">
        <v>1521756</v>
      </c>
      <c r="F58" s="112">
        <v>41240</v>
      </c>
      <c r="G58" s="170">
        <v>0.03</v>
      </c>
      <c r="H58" s="164">
        <v>583546</v>
      </c>
      <c r="I58" s="112">
        <v>8248</v>
      </c>
      <c r="J58" s="170">
        <v>0.01</v>
      </c>
      <c r="K58" s="164">
        <v>36493276</v>
      </c>
      <c r="L58" s="112">
        <v>2484710</v>
      </c>
      <c r="M58" s="127">
        <v>0.07</v>
      </c>
      <c r="N58" s="283">
        <v>35157100</v>
      </c>
      <c r="O58" s="173">
        <f t="shared" si="0"/>
        <v>0.9633856932986778</v>
      </c>
      <c r="P58" s="108">
        <f>Volume!K58</f>
        <v>113.15</v>
      </c>
      <c r="Q58" s="69">
        <f>Volume!J58</f>
        <v>113.6</v>
      </c>
      <c r="R58" s="237">
        <f t="shared" si="1"/>
        <v>414.56361536</v>
      </c>
      <c r="S58" s="103">
        <f t="shared" si="2"/>
        <v>399.384656</v>
      </c>
      <c r="T58" s="109">
        <f t="shared" si="3"/>
        <v>34008566</v>
      </c>
      <c r="U58" s="103">
        <f t="shared" si="4"/>
        <v>7.306129873279573</v>
      </c>
      <c r="V58" s="103">
        <f t="shared" si="5"/>
        <v>390.64738464</v>
      </c>
      <c r="W58" s="103">
        <f t="shared" si="6"/>
        <v>17.28714816</v>
      </c>
      <c r="X58" s="103">
        <f t="shared" si="7"/>
        <v>6.62908256</v>
      </c>
      <c r="Y58" s="103">
        <f t="shared" si="8"/>
        <v>384.80692429</v>
      </c>
      <c r="Z58" s="237">
        <f t="shared" si="9"/>
        <v>29.756691069999988</v>
      </c>
      <c r="AA58"/>
      <c r="AB58"/>
    </row>
    <row r="59" spans="1:28" s="7" customFormat="1" ht="15.75" thickBot="1">
      <c r="A59" s="193" t="s">
        <v>290</v>
      </c>
      <c r="B59" s="164">
        <v>7635600</v>
      </c>
      <c r="C59" s="162">
        <v>163800</v>
      </c>
      <c r="D59" s="170">
        <v>0.02</v>
      </c>
      <c r="E59" s="164">
        <v>292600</v>
      </c>
      <c r="F59" s="112">
        <v>7000</v>
      </c>
      <c r="G59" s="170">
        <v>0.02</v>
      </c>
      <c r="H59" s="164">
        <v>49000</v>
      </c>
      <c r="I59" s="112">
        <v>5600</v>
      </c>
      <c r="J59" s="170">
        <v>0.13</v>
      </c>
      <c r="K59" s="164">
        <v>7977200</v>
      </c>
      <c r="L59" s="112">
        <v>176400</v>
      </c>
      <c r="M59" s="127">
        <v>0.02</v>
      </c>
      <c r="N59" s="283">
        <v>7162400</v>
      </c>
      <c r="O59" s="173">
        <f t="shared" si="0"/>
        <v>0.8978588978588978</v>
      </c>
      <c r="P59" s="108">
        <f>Volume!K59</f>
        <v>98.35</v>
      </c>
      <c r="Q59" s="69">
        <f>Volume!J59</f>
        <v>95.5</v>
      </c>
      <c r="R59" s="237">
        <f t="shared" si="1"/>
        <v>76.18226</v>
      </c>
      <c r="S59" s="103">
        <f t="shared" si="2"/>
        <v>68.40092</v>
      </c>
      <c r="T59" s="109">
        <f t="shared" si="3"/>
        <v>7800800</v>
      </c>
      <c r="U59" s="103">
        <f t="shared" si="4"/>
        <v>2.261306532663317</v>
      </c>
      <c r="V59" s="103">
        <f t="shared" si="5"/>
        <v>72.91998</v>
      </c>
      <c r="W59" s="103">
        <f t="shared" si="6"/>
        <v>2.79433</v>
      </c>
      <c r="X59" s="103">
        <f t="shared" si="7"/>
        <v>0.46795</v>
      </c>
      <c r="Y59" s="103">
        <f t="shared" si="8"/>
        <v>76.720868</v>
      </c>
      <c r="Z59" s="237">
        <f t="shared" si="9"/>
        <v>-0.5386079999999964</v>
      </c>
      <c r="AA59"/>
      <c r="AB59" s="77"/>
    </row>
    <row r="60" spans="1:28" s="7" customFormat="1" ht="15.75" thickBot="1">
      <c r="A60" s="193" t="s">
        <v>197</v>
      </c>
      <c r="B60" s="164">
        <v>5283850</v>
      </c>
      <c r="C60" s="162">
        <v>-30550</v>
      </c>
      <c r="D60" s="170">
        <v>-0.01</v>
      </c>
      <c r="E60" s="164">
        <v>32500</v>
      </c>
      <c r="F60" s="112">
        <v>0</v>
      </c>
      <c r="G60" s="170">
        <v>0</v>
      </c>
      <c r="H60" s="164">
        <v>1300</v>
      </c>
      <c r="I60" s="112">
        <v>650</v>
      </c>
      <c r="J60" s="170">
        <v>1</v>
      </c>
      <c r="K60" s="164">
        <v>5317650</v>
      </c>
      <c r="L60" s="112">
        <v>-29900</v>
      </c>
      <c r="M60" s="127">
        <v>-0.01</v>
      </c>
      <c r="N60" s="283">
        <v>4743050</v>
      </c>
      <c r="O60" s="173">
        <f t="shared" si="0"/>
        <v>0.8919447500305586</v>
      </c>
      <c r="P60" s="108">
        <f>Volume!K60</f>
        <v>323.3</v>
      </c>
      <c r="Q60" s="69">
        <f>Volume!J60</f>
        <v>322.4</v>
      </c>
      <c r="R60" s="237">
        <f t="shared" si="1"/>
        <v>171.44103599999997</v>
      </c>
      <c r="S60" s="103">
        <f t="shared" si="2"/>
        <v>152.915932</v>
      </c>
      <c r="T60" s="109">
        <f t="shared" si="3"/>
        <v>5347550</v>
      </c>
      <c r="U60" s="103">
        <f t="shared" si="4"/>
        <v>-0.559134556946639</v>
      </c>
      <c r="V60" s="103">
        <f t="shared" si="5"/>
        <v>170.35132399999998</v>
      </c>
      <c r="W60" s="103">
        <f t="shared" si="6"/>
        <v>1.0478</v>
      </c>
      <c r="X60" s="103">
        <f t="shared" si="7"/>
        <v>0.04191199999999999</v>
      </c>
      <c r="Y60" s="103">
        <f t="shared" si="8"/>
        <v>172.8862915</v>
      </c>
      <c r="Z60" s="237">
        <f t="shared" si="9"/>
        <v>-1.4452555000000302</v>
      </c>
      <c r="AA60"/>
      <c r="AB60" s="77"/>
    </row>
    <row r="61" spans="1:28" s="7" customFormat="1" ht="15.75" thickBot="1">
      <c r="A61" s="193" t="s">
        <v>4</v>
      </c>
      <c r="B61" s="164">
        <v>1278750</v>
      </c>
      <c r="C61" s="162">
        <v>23700</v>
      </c>
      <c r="D61" s="170">
        <v>0.02</v>
      </c>
      <c r="E61" s="164">
        <v>750</v>
      </c>
      <c r="F61" s="112">
        <v>0</v>
      </c>
      <c r="G61" s="170">
        <v>0</v>
      </c>
      <c r="H61" s="164">
        <v>450</v>
      </c>
      <c r="I61" s="112">
        <v>0</v>
      </c>
      <c r="J61" s="170">
        <v>0</v>
      </c>
      <c r="K61" s="164">
        <v>1279950</v>
      </c>
      <c r="L61" s="112">
        <v>23700</v>
      </c>
      <c r="M61" s="127">
        <v>0.02</v>
      </c>
      <c r="N61" s="283">
        <v>1246950</v>
      </c>
      <c r="O61" s="173">
        <f t="shared" si="0"/>
        <v>0.9742177428805813</v>
      </c>
      <c r="P61" s="108">
        <f>Volume!K61</f>
        <v>1593.05</v>
      </c>
      <c r="Q61" s="69">
        <f>Volume!J61</f>
        <v>1561.9</v>
      </c>
      <c r="R61" s="237">
        <f t="shared" si="1"/>
        <v>199.9153905</v>
      </c>
      <c r="S61" s="103">
        <f t="shared" si="2"/>
        <v>194.7611205</v>
      </c>
      <c r="T61" s="109">
        <f t="shared" si="3"/>
        <v>1256250</v>
      </c>
      <c r="U61" s="103">
        <f t="shared" si="4"/>
        <v>1.8865671641791044</v>
      </c>
      <c r="V61" s="103">
        <f t="shared" si="5"/>
        <v>199.7279625</v>
      </c>
      <c r="W61" s="103">
        <f t="shared" si="6"/>
        <v>0.1171425</v>
      </c>
      <c r="X61" s="103">
        <f t="shared" si="7"/>
        <v>0.0702855</v>
      </c>
      <c r="Y61" s="103">
        <f t="shared" si="8"/>
        <v>200.12690625</v>
      </c>
      <c r="Z61" s="237">
        <f t="shared" si="9"/>
        <v>-0.21151574999998957</v>
      </c>
      <c r="AA61"/>
      <c r="AB61" s="77"/>
    </row>
    <row r="62" spans="1:28" s="7" customFormat="1" ht="15.75" thickBot="1">
      <c r="A62" s="193" t="s">
        <v>79</v>
      </c>
      <c r="B62" s="164">
        <v>2046400</v>
      </c>
      <c r="C62" s="162">
        <v>12400</v>
      </c>
      <c r="D62" s="170">
        <v>0.01</v>
      </c>
      <c r="E62" s="164">
        <v>1000</v>
      </c>
      <c r="F62" s="112">
        <v>0</v>
      </c>
      <c r="G62" s="170">
        <v>0</v>
      </c>
      <c r="H62" s="164">
        <v>200</v>
      </c>
      <c r="I62" s="112">
        <v>0</v>
      </c>
      <c r="J62" s="170">
        <v>0</v>
      </c>
      <c r="K62" s="164">
        <v>2047600</v>
      </c>
      <c r="L62" s="112">
        <v>12400</v>
      </c>
      <c r="M62" s="127">
        <v>0.01</v>
      </c>
      <c r="N62" s="283">
        <v>1966600</v>
      </c>
      <c r="O62" s="173">
        <f t="shared" si="0"/>
        <v>0.9604414924789998</v>
      </c>
      <c r="P62" s="108">
        <f>Volume!K62</f>
        <v>980.4</v>
      </c>
      <c r="Q62" s="69">
        <f>Volume!J62</f>
        <v>982.45</v>
      </c>
      <c r="R62" s="237">
        <f t="shared" si="1"/>
        <v>201.166462</v>
      </c>
      <c r="S62" s="103">
        <f t="shared" si="2"/>
        <v>193.208617</v>
      </c>
      <c r="T62" s="109">
        <f t="shared" si="3"/>
        <v>2035200</v>
      </c>
      <c r="U62" s="103">
        <f t="shared" si="4"/>
        <v>0.6092767295597484</v>
      </c>
      <c r="V62" s="103">
        <f t="shared" si="5"/>
        <v>201.048568</v>
      </c>
      <c r="W62" s="103">
        <f t="shared" si="6"/>
        <v>0.098245</v>
      </c>
      <c r="X62" s="103">
        <f t="shared" si="7"/>
        <v>0.019649</v>
      </c>
      <c r="Y62" s="103">
        <f t="shared" si="8"/>
        <v>199.531008</v>
      </c>
      <c r="Z62" s="237">
        <f t="shared" si="9"/>
        <v>1.6354539999999815</v>
      </c>
      <c r="AA62"/>
      <c r="AB62" s="77"/>
    </row>
    <row r="63" spans="1:28" s="58" customFormat="1" ht="15.75" thickBot="1">
      <c r="A63" s="193" t="s">
        <v>196</v>
      </c>
      <c r="B63" s="164">
        <v>2716400</v>
      </c>
      <c r="C63" s="162">
        <v>87600</v>
      </c>
      <c r="D63" s="170">
        <v>0.03</v>
      </c>
      <c r="E63" s="164">
        <v>800</v>
      </c>
      <c r="F63" s="112">
        <v>0</v>
      </c>
      <c r="G63" s="170">
        <v>0</v>
      </c>
      <c r="H63" s="164">
        <v>800</v>
      </c>
      <c r="I63" s="112">
        <v>0</v>
      </c>
      <c r="J63" s="170">
        <v>0</v>
      </c>
      <c r="K63" s="164">
        <v>2718000</v>
      </c>
      <c r="L63" s="112">
        <v>87600</v>
      </c>
      <c r="M63" s="127">
        <v>0.03</v>
      </c>
      <c r="N63" s="283">
        <v>2406000</v>
      </c>
      <c r="O63" s="173">
        <f t="shared" si="0"/>
        <v>0.8852097130242825</v>
      </c>
      <c r="P63" s="108">
        <f>Volume!K63</f>
        <v>652.95</v>
      </c>
      <c r="Q63" s="69">
        <f>Volume!J63</f>
        <v>657.15</v>
      </c>
      <c r="R63" s="237">
        <f t="shared" si="1"/>
        <v>178.61337</v>
      </c>
      <c r="S63" s="103">
        <f t="shared" si="2"/>
        <v>158.11029</v>
      </c>
      <c r="T63" s="109">
        <f t="shared" si="3"/>
        <v>2630400</v>
      </c>
      <c r="U63" s="103">
        <f t="shared" si="4"/>
        <v>3.3302919708029197</v>
      </c>
      <c r="V63" s="103">
        <f t="shared" si="5"/>
        <v>178.508226</v>
      </c>
      <c r="W63" s="103">
        <f t="shared" si="6"/>
        <v>0.052572</v>
      </c>
      <c r="X63" s="103">
        <f t="shared" si="7"/>
        <v>0.052572</v>
      </c>
      <c r="Y63" s="103">
        <f t="shared" si="8"/>
        <v>171.75196800000003</v>
      </c>
      <c r="Z63" s="237">
        <f t="shared" si="9"/>
        <v>6.86140199999997</v>
      </c>
      <c r="AA63"/>
      <c r="AB63" s="77"/>
    </row>
    <row r="64" spans="1:28" s="7" customFormat="1" ht="15.75" thickBot="1">
      <c r="A64" s="193" t="s">
        <v>5</v>
      </c>
      <c r="B64" s="164">
        <v>27346275</v>
      </c>
      <c r="C64" s="162">
        <v>-1325445</v>
      </c>
      <c r="D64" s="170">
        <v>-0.05</v>
      </c>
      <c r="E64" s="164">
        <v>2819960</v>
      </c>
      <c r="F64" s="112">
        <v>-6380</v>
      </c>
      <c r="G64" s="170">
        <v>0</v>
      </c>
      <c r="H64" s="164">
        <v>551870</v>
      </c>
      <c r="I64" s="112">
        <v>-3190</v>
      </c>
      <c r="J64" s="170">
        <v>-0.01</v>
      </c>
      <c r="K64" s="164">
        <v>30718105</v>
      </c>
      <c r="L64" s="112">
        <v>-1335015</v>
      </c>
      <c r="M64" s="127">
        <v>-0.04</v>
      </c>
      <c r="N64" s="283">
        <v>24196150</v>
      </c>
      <c r="O64" s="173">
        <f t="shared" si="0"/>
        <v>0.7876836803572356</v>
      </c>
      <c r="P64" s="108">
        <f>Volume!K64</f>
        <v>145.25</v>
      </c>
      <c r="Q64" s="69">
        <f>Volume!J64</f>
        <v>145.45</v>
      </c>
      <c r="R64" s="237">
        <f t="shared" si="1"/>
        <v>446.794837225</v>
      </c>
      <c r="S64" s="103">
        <f t="shared" si="2"/>
        <v>351.93300174999996</v>
      </c>
      <c r="T64" s="109">
        <f t="shared" si="3"/>
        <v>32053120</v>
      </c>
      <c r="U64" s="103">
        <f t="shared" si="4"/>
        <v>-4.16500796178344</v>
      </c>
      <c r="V64" s="103">
        <f t="shared" si="5"/>
        <v>397.751569875</v>
      </c>
      <c r="W64" s="103">
        <f t="shared" si="6"/>
        <v>41.01631819999999</v>
      </c>
      <c r="X64" s="103">
        <f t="shared" si="7"/>
        <v>8.02694915</v>
      </c>
      <c r="Y64" s="103">
        <f t="shared" si="8"/>
        <v>465.571568</v>
      </c>
      <c r="Z64" s="237">
        <f t="shared" si="9"/>
        <v>-18.776730775000033</v>
      </c>
      <c r="AB64" s="77"/>
    </row>
    <row r="65" spans="1:28" s="58" customFormat="1" ht="15.75" thickBot="1">
      <c r="A65" s="193" t="s">
        <v>198</v>
      </c>
      <c r="B65" s="164">
        <v>9605000</v>
      </c>
      <c r="C65" s="162">
        <v>211000</v>
      </c>
      <c r="D65" s="170">
        <v>0.02</v>
      </c>
      <c r="E65" s="164">
        <v>1258000</v>
      </c>
      <c r="F65" s="112">
        <v>106000</v>
      </c>
      <c r="G65" s="170">
        <v>0.09</v>
      </c>
      <c r="H65" s="164">
        <v>228000</v>
      </c>
      <c r="I65" s="112">
        <v>-5000</v>
      </c>
      <c r="J65" s="170">
        <v>-0.02</v>
      </c>
      <c r="K65" s="164">
        <v>11091000</v>
      </c>
      <c r="L65" s="112">
        <v>312000</v>
      </c>
      <c r="M65" s="127">
        <v>0.03</v>
      </c>
      <c r="N65" s="283">
        <v>10577000</v>
      </c>
      <c r="O65" s="173">
        <f t="shared" si="0"/>
        <v>0.9536561175728068</v>
      </c>
      <c r="P65" s="108">
        <f>Volume!K65</f>
        <v>208.15</v>
      </c>
      <c r="Q65" s="69">
        <f>Volume!J65</f>
        <v>207.05</v>
      </c>
      <c r="R65" s="237">
        <f t="shared" si="1"/>
        <v>229.639155</v>
      </c>
      <c r="S65" s="103">
        <f t="shared" si="2"/>
        <v>218.996785</v>
      </c>
      <c r="T65" s="109">
        <f t="shared" si="3"/>
        <v>10779000</v>
      </c>
      <c r="U65" s="103">
        <f t="shared" si="4"/>
        <v>2.894517116615641</v>
      </c>
      <c r="V65" s="103">
        <f t="shared" si="5"/>
        <v>198.871525</v>
      </c>
      <c r="W65" s="103">
        <f t="shared" si="6"/>
        <v>26.04689</v>
      </c>
      <c r="X65" s="103">
        <f t="shared" si="7"/>
        <v>4.72074</v>
      </c>
      <c r="Y65" s="103">
        <f t="shared" si="8"/>
        <v>224.364885</v>
      </c>
      <c r="Z65" s="237">
        <f t="shared" si="9"/>
        <v>5.274270000000001</v>
      </c>
      <c r="AA65" s="78"/>
      <c r="AB65" s="77"/>
    </row>
    <row r="66" spans="1:28" s="58" customFormat="1" ht="15.75" thickBot="1">
      <c r="A66" s="193" t="s">
        <v>199</v>
      </c>
      <c r="B66" s="164">
        <v>3733600</v>
      </c>
      <c r="C66" s="162">
        <v>-46800</v>
      </c>
      <c r="D66" s="170">
        <v>-0.01</v>
      </c>
      <c r="E66" s="164">
        <v>98800</v>
      </c>
      <c r="F66" s="112">
        <v>2600</v>
      </c>
      <c r="G66" s="170">
        <v>0.03</v>
      </c>
      <c r="H66" s="164">
        <v>19500</v>
      </c>
      <c r="I66" s="112">
        <v>0</v>
      </c>
      <c r="J66" s="170">
        <v>0</v>
      </c>
      <c r="K66" s="164">
        <v>3851900</v>
      </c>
      <c r="L66" s="112">
        <v>-44200</v>
      </c>
      <c r="M66" s="127">
        <v>-0.01</v>
      </c>
      <c r="N66" s="283">
        <v>3677700</v>
      </c>
      <c r="O66" s="173">
        <f t="shared" si="0"/>
        <v>0.9547755653054337</v>
      </c>
      <c r="P66" s="108">
        <f>Volume!K66</f>
        <v>256.1</v>
      </c>
      <c r="Q66" s="69">
        <f>Volume!J66</f>
        <v>257.6</v>
      </c>
      <c r="R66" s="237">
        <f t="shared" si="1"/>
        <v>99.22494400000001</v>
      </c>
      <c r="S66" s="103">
        <f t="shared" si="2"/>
        <v>94.73755200000001</v>
      </c>
      <c r="T66" s="109">
        <f t="shared" si="3"/>
        <v>3896100</v>
      </c>
      <c r="U66" s="103">
        <f t="shared" si="4"/>
        <v>-1.1344678011344678</v>
      </c>
      <c r="V66" s="103">
        <f t="shared" si="5"/>
        <v>96.17753600000002</v>
      </c>
      <c r="W66" s="103">
        <f t="shared" si="6"/>
        <v>2.5450880000000002</v>
      </c>
      <c r="X66" s="103">
        <f t="shared" si="7"/>
        <v>0.50232</v>
      </c>
      <c r="Y66" s="103">
        <f t="shared" si="8"/>
        <v>99.77912100000002</v>
      </c>
      <c r="Z66" s="237">
        <f t="shared" si="9"/>
        <v>-0.5541770000000099</v>
      </c>
      <c r="AA66" s="78"/>
      <c r="AB66" s="77"/>
    </row>
    <row r="67" spans="1:28" s="7" customFormat="1" ht="15.75" thickBot="1">
      <c r="A67" s="193" t="s">
        <v>43</v>
      </c>
      <c r="B67" s="164">
        <v>357750</v>
      </c>
      <c r="C67" s="162">
        <v>-7350</v>
      </c>
      <c r="D67" s="170">
        <v>-0.02</v>
      </c>
      <c r="E67" s="164">
        <v>900</v>
      </c>
      <c r="F67" s="112">
        <v>150</v>
      </c>
      <c r="G67" s="170">
        <v>0.2</v>
      </c>
      <c r="H67" s="164">
        <v>0</v>
      </c>
      <c r="I67" s="112">
        <v>0</v>
      </c>
      <c r="J67" s="170">
        <v>0</v>
      </c>
      <c r="K67" s="164">
        <v>358650</v>
      </c>
      <c r="L67" s="112">
        <v>-7200</v>
      </c>
      <c r="M67" s="127">
        <v>-0.02</v>
      </c>
      <c r="N67" s="283">
        <v>309750</v>
      </c>
      <c r="O67" s="173">
        <f t="shared" si="0"/>
        <v>0.8636553743203681</v>
      </c>
      <c r="P67" s="108">
        <f>Volume!K67</f>
        <v>2441.75</v>
      </c>
      <c r="Q67" s="69">
        <f>Volume!J67</f>
        <v>2440.75</v>
      </c>
      <c r="R67" s="237">
        <f t="shared" si="1"/>
        <v>87.53749875</v>
      </c>
      <c r="S67" s="103">
        <f t="shared" si="2"/>
        <v>75.60223125</v>
      </c>
      <c r="T67" s="109">
        <f t="shared" si="3"/>
        <v>365850</v>
      </c>
      <c r="U67" s="103">
        <f t="shared" si="4"/>
        <v>-1.968019680196802</v>
      </c>
      <c r="V67" s="103">
        <f t="shared" si="5"/>
        <v>87.31783125</v>
      </c>
      <c r="W67" s="103">
        <f t="shared" si="6"/>
        <v>0.2196675</v>
      </c>
      <c r="X67" s="103">
        <f t="shared" si="7"/>
        <v>0</v>
      </c>
      <c r="Y67" s="103">
        <f t="shared" si="8"/>
        <v>89.33142375</v>
      </c>
      <c r="Z67" s="237">
        <f t="shared" si="9"/>
        <v>-1.7939250000000015</v>
      </c>
      <c r="AB67" s="77"/>
    </row>
    <row r="68" spans="1:28" s="7" customFormat="1" ht="15.75" thickBot="1">
      <c r="A68" s="193" t="s">
        <v>200</v>
      </c>
      <c r="B68" s="164">
        <v>8310050</v>
      </c>
      <c r="C68" s="162">
        <v>406700</v>
      </c>
      <c r="D68" s="170">
        <v>0.05</v>
      </c>
      <c r="E68" s="164">
        <v>182000</v>
      </c>
      <c r="F68" s="112">
        <v>1750</v>
      </c>
      <c r="G68" s="170">
        <v>0.01</v>
      </c>
      <c r="H68" s="164">
        <v>67550</v>
      </c>
      <c r="I68" s="112">
        <v>0</v>
      </c>
      <c r="J68" s="170">
        <v>0</v>
      </c>
      <c r="K68" s="164">
        <v>8559600</v>
      </c>
      <c r="L68" s="112">
        <v>408450</v>
      </c>
      <c r="M68" s="127">
        <v>0.05</v>
      </c>
      <c r="N68" s="283">
        <v>7204050</v>
      </c>
      <c r="O68" s="173">
        <f aca="true" t="shared" si="10" ref="O68:O131">N68/K68</f>
        <v>0.8416339548577036</v>
      </c>
      <c r="P68" s="108">
        <f>Volume!K68</f>
        <v>898.95</v>
      </c>
      <c r="Q68" s="69">
        <f>Volume!J68</f>
        <v>905.15</v>
      </c>
      <c r="R68" s="237">
        <f aca="true" t="shared" si="11" ref="R68:R131">Q68*K68/10000000</f>
        <v>774.772194</v>
      </c>
      <c r="S68" s="103">
        <f aca="true" t="shared" si="12" ref="S68:S131">Q68*N68/10000000</f>
        <v>652.07458575</v>
      </c>
      <c r="T68" s="109">
        <f aca="true" t="shared" si="13" ref="T68:T131">K68-L68</f>
        <v>8151150</v>
      </c>
      <c r="U68" s="103">
        <f aca="true" t="shared" si="14" ref="U68:U131">L68/T68*100</f>
        <v>5.01094937524153</v>
      </c>
      <c r="V68" s="103">
        <f aca="true" t="shared" si="15" ref="V68:V131">Q68*B68/10000000</f>
        <v>752.18417575</v>
      </c>
      <c r="W68" s="103">
        <f aca="true" t="shared" si="16" ref="W68:W131">Q68*E68/10000000</f>
        <v>16.47373</v>
      </c>
      <c r="X68" s="103">
        <f aca="true" t="shared" si="17" ref="X68:X131">Q68*H68/10000000</f>
        <v>6.11428825</v>
      </c>
      <c r="Y68" s="103">
        <f aca="true" t="shared" si="18" ref="Y68:Y131">(T68*P68)/10000000</f>
        <v>732.74762925</v>
      </c>
      <c r="Z68" s="237">
        <f aca="true" t="shared" si="19" ref="Z68:Z131">R68-Y68</f>
        <v>42.02456474999997</v>
      </c>
      <c r="AB68" s="77"/>
    </row>
    <row r="69" spans="1:28" s="58" customFormat="1" ht="15.75" thickBot="1">
      <c r="A69" s="193" t="s">
        <v>141</v>
      </c>
      <c r="B69" s="164">
        <v>27369600</v>
      </c>
      <c r="C69" s="162">
        <v>640800</v>
      </c>
      <c r="D69" s="170">
        <v>0.02</v>
      </c>
      <c r="E69" s="164">
        <v>4178400</v>
      </c>
      <c r="F69" s="112">
        <v>194400</v>
      </c>
      <c r="G69" s="170">
        <v>0.05</v>
      </c>
      <c r="H69" s="164">
        <v>1236000</v>
      </c>
      <c r="I69" s="112">
        <v>115200</v>
      </c>
      <c r="J69" s="170">
        <v>0.1</v>
      </c>
      <c r="K69" s="164">
        <v>32784000</v>
      </c>
      <c r="L69" s="112">
        <v>950400</v>
      </c>
      <c r="M69" s="127">
        <v>0.03</v>
      </c>
      <c r="N69" s="283">
        <v>30288000</v>
      </c>
      <c r="O69" s="173">
        <f t="shared" si="10"/>
        <v>0.9238653001464129</v>
      </c>
      <c r="P69" s="108">
        <f>Volume!K69</f>
        <v>83.2</v>
      </c>
      <c r="Q69" s="69">
        <f>Volume!J69</f>
        <v>83.75</v>
      </c>
      <c r="R69" s="237">
        <f t="shared" si="11"/>
        <v>274.566</v>
      </c>
      <c r="S69" s="103">
        <f t="shared" si="12"/>
        <v>253.662</v>
      </c>
      <c r="T69" s="109">
        <f t="shared" si="13"/>
        <v>31833600</v>
      </c>
      <c r="U69" s="103">
        <f t="shared" si="14"/>
        <v>2.9855247285886612</v>
      </c>
      <c r="V69" s="103">
        <f t="shared" si="15"/>
        <v>229.2204</v>
      </c>
      <c r="W69" s="103">
        <f t="shared" si="16"/>
        <v>34.9941</v>
      </c>
      <c r="X69" s="103">
        <f t="shared" si="17"/>
        <v>10.3515</v>
      </c>
      <c r="Y69" s="103">
        <f t="shared" si="18"/>
        <v>264.855552</v>
      </c>
      <c r="Z69" s="237">
        <f t="shared" si="19"/>
        <v>9.710447999999985</v>
      </c>
      <c r="AA69" s="78"/>
      <c r="AB69" s="77"/>
    </row>
    <row r="70" spans="1:28" s="58" customFormat="1" ht="15.75" thickBot="1">
      <c r="A70" s="193" t="s">
        <v>399</v>
      </c>
      <c r="B70" s="164">
        <v>15984000</v>
      </c>
      <c r="C70" s="162">
        <v>-413100</v>
      </c>
      <c r="D70" s="170">
        <v>-0.03</v>
      </c>
      <c r="E70" s="164">
        <v>3310200</v>
      </c>
      <c r="F70" s="112">
        <v>67500</v>
      </c>
      <c r="G70" s="170">
        <v>0.02</v>
      </c>
      <c r="H70" s="164">
        <v>747900</v>
      </c>
      <c r="I70" s="112">
        <v>64800</v>
      </c>
      <c r="J70" s="170">
        <v>0.09</v>
      </c>
      <c r="K70" s="164">
        <v>20042100</v>
      </c>
      <c r="L70" s="112">
        <v>-280800</v>
      </c>
      <c r="M70" s="127">
        <v>-0.01</v>
      </c>
      <c r="N70" s="283">
        <v>18740700</v>
      </c>
      <c r="O70" s="173">
        <f t="shared" si="10"/>
        <v>0.9350666846288562</v>
      </c>
      <c r="P70" s="108">
        <f>Volume!K70</f>
        <v>104.05</v>
      </c>
      <c r="Q70" s="69">
        <f>Volume!J70</f>
        <v>103.95</v>
      </c>
      <c r="R70" s="237">
        <f t="shared" si="11"/>
        <v>208.3376295</v>
      </c>
      <c r="S70" s="103">
        <f t="shared" si="12"/>
        <v>194.8095765</v>
      </c>
      <c r="T70" s="109">
        <f t="shared" si="13"/>
        <v>20322900</v>
      </c>
      <c r="U70" s="103">
        <f t="shared" si="14"/>
        <v>-1.381692573402418</v>
      </c>
      <c r="V70" s="103">
        <f t="shared" si="15"/>
        <v>166.15368</v>
      </c>
      <c r="W70" s="103">
        <f t="shared" si="16"/>
        <v>34.409529</v>
      </c>
      <c r="X70" s="103">
        <f t="shared" si="17"/>
        <v>7.7744205</v>
      </c>
      <c r="Y70" s="103">
        <f t="shared" si="18"/>
        <v>211.4597745</v>
      </c>
      <c r="Z70" s="237">
        <f t="shared" si="19"/>
        <v>-3.1221450000000175</v>
      </c>
      <c r="AA70" s="78"/>
      <c r="AB70" s="77"/>
    </row>
    <row r="71" spans="1:28" s="7" customFormat="1" ht="15.75" thickBot="1">
      <c r="A71" s="193" t="s">
        <v>184</v>
      </c>
      <c r="B71" s="164">
        <v>17611500</v>
      </c>
      <c r="C71" s="162">
        <v>82600</v>
      </c>
      <c r="D71" s="170">
        <v>0</v>
      </c>
      <c r="E71" s="164">
        <v>2292150</v>
      </c>
      <c r="F71" s="112">
        <v>64900</v>
      </c>
      <c r="G71" s="170">
        <v>0.03</v>
      </c>
      <c r="H71" s="164">
        <v>1079700</v>
      </c>
      <c r="I71" s="112">
        <v>59000</v>
      </c>
      <c r="J71" s="170">
        <v>0.06</v>
      </c>
      <c r="K71" s="164">
        <v>20983350</v>
      </c>
      <c r="L71" s="112">
        <v>206500</v>
      </c>
      <c r="M71" s="127">
        <v>0.01</v>
      </c>
      <c r="N71" s="283">
        <v>20074750</v>
      </c>
      <c r="O71" s="173">
        <f t="shared" si="10"/>
        <v>0.9566990018276396</v>
      </c>
      <c r="P71" s="108">
        <f>Volume!K71</f>
        <v>97.35</v>
      </c>
      <c r="Q71" s="69">
        <f>Volume!J71</f>
        <v>96.6</v>
      </c>
      <c r="R71" s="237">
        <f t="shared" si="11"/>
        <v>202.69916099999998</v>
      </c>
      <c r="S71" s="103">
        <f t="shared" si="12"/>
        <v>193.922085</v>
      </c>
      <c r="T71" s="109">
        <f t="shared" si="13"/>
        <v>20776850</v>
      </c>
      <c r="U71" s="103">
        <f t="shared" si="14"/>
        <v>0.9938946471674003</v>
      </c>
      <c r="V71" s="103">
        <f t="shared" si="15"/>
        <v>170.12709</v>
      </c>
      <c r="W71" s="103">
        <f t="shared" si="16"/>
        <v>22.142169</v>
      </c>
      <c r="X71" s="103">
        <f t="shared" si="17"/>
        <v>10.429902</v>
      </c>
      <c r="Y71" s="103">
        <f t="shared" si="18"/>
        <v>202.26263475</v>
      </c>
      <c r="Z71" s="237">
        <f t="shared" si="19"/>
        <v>0.4365262499999858</v>
      </c>
      <c r="AB71" s="77"/>
    </row>
    <row r="72" spans="1:28" s="58" customFormat="1" ht="15.75" thickBot="1">
      <c r="A72" s="193" t="s">
        <v>175</v>
      </c>
      <c r="B72" s="164">
        <v>72709875</v>
      </c>
      <c r="C72" s="162">
        <v>-3016125</v>
      </c>
      <c r="D72" s="170">
        <v>-0.04</v>
      </c>
      <c r="E72" s="164">
        <v>19726875</v>
      </c>
      <c r="F72" s="112">
        <v>-1134000</v>
      </c>
      <c r="G72" s="170">
        <v>-0.05</v>
      </c>
      <c r="H72" s="164">
        <v>7418250</v>
      </c>
      <c r="I72" s="112">
        <v>-157500</v>
      </c>
      <c r="J72" s="170">
        <v>-0.02</v>
      </c>
      <c r="K72" s="164">
        <v>99855000</v>
      </c>
      <c r="L72" s="112">
        <v>-4307625</v>
      </c>
      <c r="M72" s="127">
        <v>-0.04</v>
      </c>
      <c r="N72" s="283">
        <v>97736625</v>
      </c>
      <c r="O72" s="173">
        <f t="shared" si="10"/>
        <v>0.9787854889589905</v>
      </c>
      <c r="P72" s="108">
        <f>Volume!K72</f>
        <v>36.85</v>
      </c>
      <c r="Q72" s="69">
        <f>Volume!J72</f>
        <v>37.05</v>
      </c>
      <c r="R72" s="237">
        <f t="shared" si="11"/>
        <v>369.96277499999997</v>
      </c>
      <c r="S72" s="103">
        <f t="shared" si="12"/>
        <v>362.114195625</v>
      </c>
      <c r="T72" s="109">
        <f t="shared" si="13"/>
        <v>104162625</v>
      </c>
      <c r="U72" s="103">
        <f t="shared" si="14"/>
        <v>-4.135480456641718</v>
      </c>
      <c r="V72" s="103">
        <f t="shared" si="15"/>
        <v>269.390086875</v>
      </c>
      <c r="W72" s="103">
        <f t="shared" si="16"/>
        <v>73.088071875</v>
      </c>
      <c r="X72" s="103">
        <f t="shared" si="17"/>
        <v>27.48461625</v>
      </c>
      <c r="Y72" s="103">
        <f t="shared" si="18"/>
        <v>383.839273125</v>
      </c>
      <c r="Z72" s="237">
        <f t="shared" si="19"/>
        <v>-13.876498125000012</v>
      </c>
      <c r="AA72" s="78"/>
      <c r="AB72" s="77"/>
    </row>
    <row r="73" spans="1:28" s="7" customFormat="1" ht="15.75" thickBot="1">
      <c r="A73" s="193" t="s">
        <v>142</v>
      </c>
      <c r="B73" s="164">
        <v>5019000</v>
      </c>
      <c r="C73" s="162">
        <v>19250</v>
      </c>
      <c r="D73" s="170">
        <v>0</v>
      </c>
      <c r="E73" s="164">
        <v>82250</v>
      </c>
      <c r="F73" s="112">
        <v>3500</v>
      </c>
      <c r="G73" s="170">
        <v>0.04</v>
      </c>
      <c r="H73" s="164">
        <v>1750</v>
      </c>
      <c r="I73" s="112">
        <v>0</v>
      </c>
      <c r="J73" s="170">
        <v>0</v>
      </c>
      <c r="K73" s="164">
        <v>5103000</v>
      </c>
      <c r="L73" s="112">
        <v>22750</v>
      </c>
      <c r="M73" s="127">
        <v>0</v>
      </c>
      <c r="N73" s="283">
        <v>4565750</v>
      </c>
      <c r="O73" s="173">
        <f t="shared" si="10"/>
        <v>0.894718792866941</v>
      </c>
      <c r="P73" s="108">
        <f>Volume!K73</f>
        <v>145</v>
      </c>
      <c r="Q73" s="69">
        <f>Volume!J73</f>
        <v>145.95</v>
      </c>
      <c r="R73" s="237">
        <f t="shared" si="11"/>
        <v>74.478285</v>
      </c>
      <c r="S73" s="103">
        <f t="shared" si="12"/>
        <v>66.63712125</v>
      </c>
      <c r="T73" s="109">
        <f t="shared" si="13"/>
        <v>5080250</v>
      </c>
      <c r="U73" s="103">
        <f t="shared" si="14"/>
        <v>0.44781260764726144</v>
      </c>
      <c r="V73" s="103">
        <f t="shared" si="15"/>
        <v>73.252305</v>
      </c>
      <c r="W73" s="103">
        <f t="shared" si="16"/>
        <v>1.2004387499999998</v>
      </c>
      <c r="X73" s="103">
        <f t="shared" si="17"/>
        <v>0.025541249999999998</v>
      </c>
      <c r="Y73" s="103">
        <f t="shared" si="18"/>
        <v>73.663625</v>
      </c>
      <c r="Z73" s="237">
        <f t="shared" si="19"/>
        <v>0.8146600000000035</v>
      </c>
      <c r="AB73" s="77"/>
    </row>
    <row r="74" spans="1:28" s="7" customFormat="1" ht="15.75" thickBot="1">
      <c r="A74" s="193" t="s">
        <v>176</v>
      </c>
      <c r="B74" s="164">
        <v>14323100</v>
      </c>
      <c r="C74" s="162">
        <v>-189950</v>
      </c>
      <c r="D74" s="170">
        <v>-0.01</v>
      </c>
      <c r="E74" s="164">
        <v>1758850</v>
      </c>
      <c r="F74" s="112">
        <v>224750</v>
      </c>
      <c r="G74" s="170">
        <v>0.15</v>
      </c>
      <c r="H74" s="164">
        <v>533600</v>
      </c>
      <c r="I74" s="112">
        <v>11600</v>
      </c>
      <c r="J74" s="170">
        <v>0.02</v>
      </c>
      <c r="K74" s="164">
        <v>16615550</v>
      </c>
      <c r="L74" s="112">
        <v>46400</v>
      </c>
      <c r="M74" s="127">
        <v>0</v>
      </c>
      <c r="N74" s="283">
        <v>15707850</v>
      </c>
      <c r="O74" s="173">
        <f t="shared" si="10"/>
        <v>0.9453704511737498</v>
      </c>
      <c r="P74" s="108">
        <f>Volume!K74</f>
        <v>171.45</v>
      </c>
      <c r="Q74" s="69">
        <f>Volume!J74</f>
        <v>170.95</v>
      </c>
      <c r="R74" s="237">
        <f t="shared" si="11"/>
        <v>284.04282725</v>
      </c>
      <c r="S74" s="103">
        <f t="shared" si="12"/>
        <v>268.52569575</v>
      </c>
      <c r="T74" s="109">
        <f t="shared" si="13"/>
        <v>16569150</v>
      </c>
      <c r="U74" s="103">
        <f t="shared" si="14"/>
        <v>0.280038505294478</v>
      </c>
      <c r="V74" s="103">
        <f t="shared" si="15"/>
        <v>244.8533945</v>
      </c>
      <c r="W74" s="103">
        <f t="shared" si="16"/>
        <v>30.06754075</v>
      </c>
      <c r="X74" s="103">
        <f t="shared" si="17"/>
        <v>9.121892</v>
      </c>
      <c r="Y74" s="103">
        <f t="shared" si="18"/>
        <v>284.07807675</v>
      </c>
      <c r="Z74" s="237">
        <f t="shared" si="19"/>
        <v>-0.03524949999996352</v>
      </c>
      <c r="AB74" s="77"/>
    </row>
    <row r="75" spans="1:28" s="7" customFormat="1" ht="15.75" thickBot="1">
      <c r="A75" s="193" t="s">
        <v>398</v>
      </c>
      <c r="B75" s="164">
        <v>1993200</v>
      </c>
      <c r="C75" s="162">
        <v>349800</v>
      </c>
      <c r="D75" s="170">
        <v>0.21</v>
      </c>
      <c r="E75" s="164">
        <v>0</v>
      </c>
      <c r="F75" s="112">
        <v>0</v>
      </c>
      <c r="G75" s="170">
        <v>0</v>
      </c>
      <c r="H75" s="164">
        <v>0</v>
      </c>
      <c r="I75" s="112">
        <v>0</v>
      </c>
      <c r="J75" s="170">
        <v>0</v>
      </c>
      <c r="K75" s="164">
        <v>1993200</v>
      </c>
      <c r="L75" s="112">
        <v>349800</v>
      </c>
      <c r="M75" s="127">
        <v>0.21</v>
      </c>
      <c r="N75" s="283">
        <v>1933800</v>
      </c>
      <c r="O75" s="173">
        <f t="shared" si="10"/>
        <v>0.9701986754966887</v>
      </c>
      <c r="P75" s="108">
        <f>Volume!K75</f>
        <v>96.95</v>
      </c>
      <c r="Q75" s="69">
        <f>Volume!J75</f>
        <v>96.85</v>
      </c>
      <c r="R75" s="237">
        <f t="shared" si="11"/>
        <v>19.304142</v>
      </c>
      <c r="S75" s="103">
        <f t="shared" si="12"/>
        <v>18.728853</v>
      </c>
      <c r="T75" s="109">
        <f t="shared" si="13"/>
        <v>1643400</v>
      </c>
      <c r="U75" s="103">
        <f t="shared" si="14"/>
        <v>21.285140562248998</v>
      </c>
      <c r="V75" s="103">
        <f t="shared" si="15"/>
        <v>19.304142</v>
      </c>
      <c r="W75" s="103">
        <f t="shared" si="16"/>
        <v>0</v>
      </c>
      <c r="X75" s="103">
        <f t="shared" si="17"/>
        <v>0</v>
      </c>
      <c r="Y75" s="103">
        <f t="shared" si="18"/>
        <v>15.932763</v>
      </c>
      <c r="Z75" s="237">
        <f t="shared" si="19"/>
        <v>3.3713789999999992</v>
      </c>
      <c r="AB75" s="77"/>
    </row>
    <row r="76" spans="1:28" s="7" customFormat="1" ht="15.75" thickBot="1">
      <c r="A76" s="193" t="s">
        <v>167</v>
      </c>
      <c r="B76" s="164">
        <v>14807100</v>
      </c>
      <c r="C76" s="162">
        <v>119350</v>
      </c>
      <c r="D76" s="170">
        <v>0.01</v>
      </c>
      <c r="E76" s="164">
        <v>608300</v>
      </c>
      <c r="F76" s="112">
        <v>3850</v>
      </c>
      <c r="G76" s="170">
        <v>0.01</v>
      </c>
      <c r="H76" s="164">
        <v>19250</v>
      </c>
      <c r="I76" s="112">
        <v>0</v>
      </c>
      <c r="J76" s="170">
        <v>0</v>
      </c>
      <c r="K76" s="164">
        <v>15434650</v>
      </c>
      <c r="L76" s="112">
        <v>123200</v>
      </c>
      <c r="M76" s="127">
        <v>0.01</v>
      </c>
      <c r="N76" s="283">
        <v>14599200</v>
      </c>
      <c r="O76" s="173">
        <f t="shared" si="10"/>
        <v>0.9458717884759291</v>
      </c>
      <c r="P76" s="108">
        <f>Volume!K76</f>
        <v>41.95</v>
      </c>
      <c r="Q76" s="69">
        <f>Volume!J76</f>
        <v>41.55</v>
      </c>
      <c r="R76" s="237">
        <f t="shared" si="11"/>
        <v>64.13097075</v>
      </c>
      <c r="S76" s="103">
        <f t="shared" si="12"/>
        <v>60.659676</v>
      </c>
      <c r="T76" s="109">
        <f t="shared" si="13"/>
        <v>15311450</v>
      </c>
      <c r="U76" s="103">
        <f t="shared" si="14"/>
        <v>0.8046266029670606</v>
      </c>
      <c r="V76" s="103">
        <f t="shared" si="15"/>
        <v>61.5235005</v>
      </c>
      <c r="W76" s="103">
        <f t="shared" si="16"/>
        <v>2.5274865</v>
      </c>
      <c r="X76" s="103">
        <f t="shared" si="17"/>
        <v>0.07998375</v>
      </c>
      <c r="Y76" s="103">
        <f t="shared" si="18"/>
        <v>64.23153275</v>
      </c>
      <c r="Z76" s="237">
        <f t="shared" si="19"/>
        <v>-0.10056199999999649</v>
      </c>
      <c r="AB76" s="77"/>
    </row>
    <row r="77" spans="1:28" s="7" customFormat="1" ht="15.75" thickBot="1">
      <c r="A77" s="193" t="s">
        <v>201</v>
      </c>
      <c r="B77" s="164">
        <v>4057500</v>
      </c>
      <c r="C77" s="162">
        <v>81400</v>
      </c>
      <c r="D77" s="170">
        <v>0.02</v>
      </c>
      <c r="E77" s="164">
        <v>1261400</v>
      </c>
      <c r="F77" s="112">
        <v>20500</v>
      </c>
      <c r="G77" s="170">
        <v>0.02</v>
      </c>
      <c r="H77" s="164">
        <v>678400</v>
      </c>
      <c r="I77" s="112">
        <v>-61500</v>
      </c>
      <c r="J77" s="170">
        <v>-0.08</v>
      </c>
      <c r="K77" s="164">
        <v>5997300</v>
      </c>
      <c r="L77" s="112">
        <v>40400</v>
      </c>
      <c r="M77" s="127">
        <v>0.01</v>
      </c>
      <c r="N77" s="283">
        <v>5286700</v>
      </c>
      <c r="O77" s="173">
        <f t="shared" si="10"/>
        <v>0.8815133476731196</v>
      </c>
      <c r="P77" s="108">
        <f>Volume!K77</f>
        <v>2076.3</v>
      </c>
      <c r="Q77" s="69">
        <f>Volume!J77</f>
        <v>2039.9</v>
      </c>
      <c r="R77" s="237">
        <f t="shared" si="11"/>
        <v>1223.389227</v>
      </c>
      <c r="S77" s="103">
        <f t="shared" si="12"/>
        <v>1078.433933</v>
      </c>
      <c r="T77" s="109">
        <f t="shared" si="13"/>
        <v>5956900</v>
      </c>
      <c r="U77" s="103">
        <f t="shared" si="14"/>
        <v>0.6782051066830063</v>
      </c>
      <c r="V77" s="103">
        <f t="shared" si="15"/>
        <v>827.689425</v>
      </c>
      <c r="W77" s="103">
        <f t="shared" si="16"/>
        <v>257.312986</v>
      </c>
      <c r="X77" s="103">
        <f t="shared" si="17"/>
        <v>138.386816</v>
      </c>
      <c r="Y77" s="103">
        <f t="shared" si="18"/>
        <v>1236.831147</v>
      </c>
      <c r="Z77" s="237">
        <f t="shared" si="19"/>
        <v>-13.44192000000021</v>
      </c>
      <c r="AB77" s="77"/>
    </row>
    <row r="78" spans="1:28" s="7" customFormat="1" ht="15.75" thickBot="1">
      <c r="A78" s="193" t="s">
        <v>143</v>
      </c>
      <c r="B78" s="164">
        <v>1654950</v>
      </c>
      <c r="C78" s="162">
        <v>179950</v>
      </c>
      <c r="D78" s="170">
        <v>0.12</v>
      </c>
      <c r="E78" s="164">
        <v>0</v>
      </c>
      <c r="F78" s="112">
        <v>0</v>
      </c>
      <c r="G78" s="170">
        <v>0</v>
      </c>
      <c r="H78" s="164">
        <v>0</v>
      </c>
      <c r="I78" s="112">
        <v>0</v>
      </c>
      <c r="J78" s="170">
        <v>0</v>
      </c>
      <c r="K78" s="164">
        <v>1654950</v>
      </c>
      <c r="L78" s="112">
        <v>179950</v>
      </c>
      <c r="M78" s="127">
        <v>0.12</v>
      </c>
      <c r="N78" s="283">
        <v>1477950</v>
      </c>
      <c r="O78" s="173">
        <f t="shared" si="10"/>
        <v>0.893048128342246</v>
      </c>
      <c r="P78" s="108">
        <f>Volume!K78</f>
        <v>105.3</v>
      </c>
      <c r="Q78" s="69">
        <f>Volume!J78</f>
        <v>103.9</v>
      </c>
      <c r="R78" s="237">
        <f t="shared" si="11"/>
        <v>17.1949305</v>
      </c>
      <c r="S78" s="103">
        <f t="shared" si="12"/>
        <v>15.3559005</v>
      </c>
      <c r="T78" s="109">
        <f t="shared" si="13"/>
        <v>1475000</v>
      </c>
      <c r="U78" s="103">
        <f t="shared" si="14"/>
        <v>12.2</v>
      </c>
      <c r="V78" s="103">
        <f t="shared" si="15"/>
        <v>17.1949305</v>
      </c>
      <c r="W78" s="103">
        <f t="shared" si="16"/>
        <v>0</v>
      </c>
      <c r="X78" s="103">
        <f t="shared" si="17"/>
        <v>0</v>
      </c>
      <c r="Y78" s="103">
        <f t="shared" si="18"/>
        <v>15.53175</v>
      </c>
      <c r="Z78" s="237">
        <f t="shared" si="19"/>
        <v>1.663180500000001</v>
      </c>
      <c r="AB78" s="77"/>
    </row>
    <row r="79" spans="1:28" s="58" customFormat="1" ht="15.75" thickBot="1">
      <c r="A79" s="193" t="s">
        <v>90</v>
      </c>
      <c r="B79" s="164">
        <v>1139400</v>
      </c>
      <c r="C79" s="162">
        <v>21600</v>
      </c>
      <c r="D79" s="170">
        <v>0.02</v>
      </c>
      <c r="E79" s="164">
        <v>600</v>
      </c>
      <c r="F79" s="112">
        <v>0</v>
      </c>
      <c r="G79" s="170">
        <v>0</v>
      </c>
      <c r="H79" s="164">
        <v>0</v>
      </c>
      <c r="I79" s="112">
        <v>0</v>
      </c>
      <c r="J79" s="170">
        <v>0</v>
      </c>
      <c r="K79" s="164">
        <v>1140000</v>
      </c>
      <c r="L79" s="112">
        <v>21600</v>
      </c>
      <c r="M79" s="127">
        <v>0.02</v>
      </c>
      <c r="N79" s="283">
        <v>1055400</v>
      </c>
      <c r="O79" s="173">
        <f t="shared" si="10"/>
        <v>0.9257894736842105</v>
      </c>
      <c r="P79" s="108">
        <f>Volume!K79</f>
        <v>413.5</v>
      </c>
      <c r="Q79" s="69">
        <f>Volume!J79</f>
        <v>406.15</v>
      </c>
      <c r="R79" s="237">
        <f t="shared" si="11"/>
        <v>46.3011</v>
      </c>
      <c r="S79" s="103">
        <f t="shared" si="12"/>
        <v>42.865071</v>
      </c>
      <c r="T79" s="109">
        <f t="shared" si="13"/>
        <v>1118400</v>
      </c>
      <c r="U79" s="103">
        <f t="shared" si="14"/>
        <v>1.9313304721030045</v>
      </c>
      <c r="V79" s="103">
        <f t="shared" si="15"/>
        <v>46.276731</v>
      </c>
      <c r="W79" s="103">
        <f t="shared" si="16"/>
        <v>0.024369</v>
      </c>
      <c r="X79" s="103">
        <f t="shared" si="17"/>
        <v>0</v>
      </c>
      <c r="Y79" s="103">
        <f t="shared" si="18"/>
        <v>46.24584</v>
      </c>
      <c r="Z79" s="237">
        <f t="shared" si="19"/>
        <v>0.05525999999999698</v>
      </c>
      <c r="AA79" s="78"/>
      <c r="AB79" s="77"/>
    </row>
    <row r="80" spans="1:28" s="7" customFormat="1" ht="15.75" thickBot="1">
      <c r="A80" s="193" t="s">
        <v>35</v>
      </c>
      <c r="B80" s="164">
        <v>2983200</v>
      </c>
      <c r="C80" s="162">
        <v>-213400</v>
      </c>
      <c r="D80" s="170">
        <v>-0.07</v>
      </c>
      <c r="E80" s="164">
        <v>100100</v>
      </c>
      <c r="F80" s="112">
        <v>-16500</v>
      </c>
      <c r="G80" s="170">
        <v>-0.14</v>
      </c>
      <c r="H80" s="164">
        <v>1100</v>
      </c>
      <c r="I80" s="112">
        <v>0</v>
      </c>
      <c r="J80" s="170">
        <v>0</v>
      </c>
      <c r="K80" s="164">
        <v>3084400</v>
      </c>
      <c r="L80" s="112">
        <v>-229900</v>
      </c>
      <c r="M80" s="127">
        <v>-0.07</v>
      </c>
      <c r="N80" s="283">
        <v>2868800</v>
      </c>
      <c r="O80" s="173">
        <f t="shared" si="10"/>
        <v>0.9300998573466477</v>
      </c>
      <c r="P80" s="108">
        <f>Volume!K80</f>
        <v>294.4</v>
      </c>
      <c r="Q80" s="69">
        <f>Volume!J80</f>
        <v>296.5</v>
      </c>
      <c r="R80" s="237">
        <f t="shared" si="11"/>
        <v>91.45246</v>
      </c>
      <c r="S80" s="103">
        <f t="shared" si="12"/>
        <v>85.05992</v>
      </c>
      <c r="T80" s="109">
        <f t="shared" si="13"/>
        <v>3314300</v>
      </c>
      <c r="U80" s="103">
        <f t="shared" si="14"/>
        <v>-6.936608031861932</v>
      </c>
      <c r="V80" s="103">
        <f t="shared" si="15"/>
        <v>88.45188</v>
      </c>
      <c r="W80" s="103">
        <f t="shared" si="16"/>
        <v>2.967965</v>
      </c>
      <c r="X80" s="103">
        <f t="shared" si="17"/>
        <v>0.032615</v>
      </c>
      <c r="Y80" s="103">
        <f t="shared" si="18"/>
        <v>97.57299199999999</v>
      </c>
      <c r="Z80" s="237">
        <f t="shared" si="19"/>
        <v>-6.120531999999983</v>
      </c>
      <c r="AB80" s="77"/>
    </row>
    <row r="81" spans="1:28" s="7" customFormat="1" ht="15.75" thickBot="1">
      <c r="A81" s="193" t="s">
        <v>6</v>
      </c>
      <c r="B81" s="164">
        <v>15332625</v>
      </c>
      <c r="C81" s="162">
        <v>-855000</v>
      </c>
      <c r="D81" s="170">
        <v>-0.05</v>
      </c>
      <c r="E81" s="164">
        <v>1832625</v>
      </c>
      <c r="F81" s="112">
        <v>-6750</v>
      </c>
      <c r="G81" s="170">
        <v>0</v>
      </c>
      <c r="H81" s="164">
        <v>436500</v>
      </c>
      <c r="I81" s="112">
        <v>20250</v>
      </c>
      <c r="J81" s="170">
        <v>0.05</v>
      </c>
      <c r="K81" s="164">
        <v>17601750</v>
      </c>
      <c r="L81" s="112">
        <v>-841500</v>
      </c>
      <c r="M81" s="127">
        <v>-0.05</v>
      </c>
      <c r="N81" s="283">
        <v>17176500</v>
      </c>
      <c r="O81" s="173">
        <f t="shared" si="10"/>
        <v>0.975840470407772</v>
      </c>
      <c r="P81" s="108">
        <f>Volume!K81</f>
        <v>156.9</v>
      </c>
      <c r="Q81" s="69">
        <f>Volume!J81</f>
        <v>159.1</v>
      </c>
      <c r="R81" s="237">
        <f t="shared" si="11"/>
        <v>280.0438425</v>
      </c>
      <c r="S81" s="103">
        <f t="shared" si="12"/>
        <v>273.278115</v>
      </c>
      <c r="T81" s="109">
        <f t="shared" si="13"/>
        <v>18443250</v>
      </c>
      <c r="U81" s="103">
        <f t="shared" si="14"/>
        <v>-4.5626448700744175</v>
      </c>
      <c r="V81" s="103">
        <f t="shared" si="15"/>
        <v>243.94206375</v>
      </c>
      <c r="W81" s="103">
        <f t="shared" si="16"/>
        <v>29.15706375</v>
      </c>
      <c r="X81" s="103">
        <f t="shared" si="17"/>
        <v>6.944715</v>
      </c>
      <c r="Y81" s="103">
        <f t="shared" si="18"/>
        <v>289.3745925</v>
      </c>
      <c r="Z81" s="237">
        <f t="shared" si="19"/>
        <v>-9.330750000000023</v>
      </c>
      <c r="AB81" s="77"/>
    </row>
    <row r="82" spans="1:28" s="58" customFormat="1" ht="15.75" thickBot="1">
      <c r="A82" s="193" t="s">
        <v>177</v>
      </c>
      <c r="B82" s="164">
        <v>5257500</v>
      </c>
      <c r="C82" s="162">
        <v>-15000</v>
      </c>
      <c r="D82" s="170">
        <v>0</v>
      </c>
      <c r="E82" s="164">
        <v>296500</v>
      </c>
      <c r="F82" s="112">
        <v>5500</v>
      </c>
      <c r="G82" s="170">
        <v>0.02</v>
      </c>
      <c r="H82" s="164">
        <v>21500</v>
      </c>
      <c r="I82" s="112">
        <v>1000</v>
      </c>
      <c r="J82" s="170">
        <v>0.05</v>
      </c>
      <c r="K82" s="164">
        <v>5575500</v>
      </c>
      <c r="L82" s="112">
        <v>-8500</v>
      </c>
      <c r="M82" s="127">
        <v>0</v>
      </c>
      <c r="N82" s="283">
        <v>5301500</v>
      </c>
      <c r="O82" s="173">
        <f t="shared" si="10"/>
        <v>0.9508564254326967</v>
      </c>
      <c r="P82" s="108">
        <f>Volume!K82</f>
        <v>288.3</v>
      </c>
      <c r="Q82" s="69">
        <f>Volume!J82</f>
        <v>285.15</v>
      </c>
      <c r="R82" s="237">
        <f t="shared" si="11"/>
        <v>158.9853825</v>
      </c>
      <c r="S82" s="103">
        <f t="shared" si="12"/>
        <v>151.17227249999996</v>
      </c>
      <c r="T82" s="109">
        <f t="shared" si="13"/>
        <v>5584000</v>
      </c>
      <c r="U82" s="103">
        <f t="shared" si="14"/>
        <v>-0.15222063037249284</v>
      </c>
      <c r="V82" s="103">
        <f t="shared" si="15"/>
        <v>149.9176125</v>
      </c>
      <c r="W82" s="103">
        <f t="shared" si="16"/>
        <v>8.4546975</v>
      </c>
      <c r="X82" s="103">
        <f t="shared" si="17"/>
        <v>0.6130724999999999</v>
      </c>
      <c r="Y82" s="103">
        <f t="shared" si="18"/>
        <v>160.98672</v>
      </c>
      <c r="Z82" s="237">
        <f t="shared" si="19"/>
        <v>-2.0013375000000053</v>
      </c>
      <c r="AA82" s="78"/>
      <c r="AB82" s="77"/>
    </row>
    <row r="83" spans="1:28" s="7" customFormat="1" ht="15.75" thickBot="1">
      <c r="A83" s="193" t="s">
        <v>168</v>
      </c>
      <c r="B83" s="164">
        <v>154200</v>
      </c>
      <c r="C83" s="162">
        <v>-5100</v>
      </c>
      <c r="D83" s="170">
        <v>-0.03</v>
      </c>
      <c r="E83" s="164">
        <v>0</v>
      </c>
      <c r="F83" s="112">
        <v>0</v>
      </c>
      <c r="G83" s="170">
        <v>0</v>
      </c>
      <c r="H83" s="164">
        <v>0</v>
      </c>
      <c r="I83" s="112">
        <v>0</v>
      </c>
      <c r="J83" s="170">
        <v>0</v>
      </c>
      <c r="K83" s="164">
        <v>154200</v>
      </c>
      <c r="L83" s="112">
        <v>-5100</v>
      </c>
      <c r="M83" s="127">
        <v>-0.03</v>
      </c>
      <c r="N83" s="283">
        <v>154200</v>
      </c>
      <c r="O83" s="173">
        <f t="shared" si="10"/>
        <v>1</v>
      </c>
      <c r="P83" s="108">
        <f>Volume!K83</f>
        <v>663.5</v>
      </c>
      <c r="Q83" s="69">
        <f>Volume!J83</f>
        <v>665.85</v>
      </c>
      <c r="R83" s="237">
        <f t="shared" si="11"/>
        <v>10.267407</v>
      </c>
      <c r="S83" s="103">
        <f t="shared" si="12"/>
        <v>10.267407</v>
      </c>
      <c r="T83" s="109">
        <f t="shared" si="13"/>
        <v>159300</v>
      </c>
      <c r="U83" s="103">
        <f t="shared" si="14"/>
        <v>-3.2015065913371</v>
      </c>
      <c r="V83" s="103">
        <f t="shared" si="15"/>
        <v>10.267407</v>
      </c>
      <c r="W83" s="103">
        <f t="shared" si="16"/>
        <v>0</v>
      </c>
      <c r="X83" s="103">
        <f t="shared" si="17"/>
        <v>0</v>
      </c>
      <c r="Y83" s="103">
        <f t="shared" si="18"/>
        <v>10.569555</v>
      </c>
      <c r="Z83" s="237">
        <f t="shared" si="19"/>
        <v>-0.302147999999999</v>
      </c>
      <c r="AB83" s="77"/>
    </row>
    <row r="84" spans="1:28" s="7" customFormat="1" ht="15.75" thickBot="1">
      <c r="A84" s="193" t="s">
        <v>132</v>
      </c>
      <c r="B84" s="164">
        <v>2173600</v>
      </c>
      <c r="C84" s="162">
        <v>-57200</v>
      </c>
      <c r="D84" s="170">
        <v>-0.03</v>
      </c>
      <c r="E84" s="164">
        <v>61600</v>
      </c>
      <c r="F84" s="112">
        <v>800</v>
      </c>
      <c r="G84" s="170">
        <v>0.01</v>
      </c>
      <c r="H84" s="164">
        <v>3200</v>
      </c>
      <c r="I84" s="112">
        <v>0</v>
      </c>
      <c r="J84" s="170">
        <v>0</v>
      </c>
      <c r="K84" s="164">
        <v>2238400</v>
      </c>
      <c r="L84" s="112">
        <v>-56400</v>
      </c>
      <c r="M84" s="127">
        <v>-0.02</v>
      </c>
      <c r="N84" s="283">
        <v>2082800</v>
      </c>
      <c r="O84" s="173">
        <f t="shared" si="10"/>
        <v>0.9304860614724804</v>
      </c>
      <c r="P84" s="108">
        <f>Volume!K84</f>
        <v>637.95</v>
      </c>
      <c r="Q84" s="69">
        <f>Volume!J84</f>
        <v>641.15</v>
      </c>
      <c r="R84" s="237">
        <f t="shared" si="11"/>
        <v>143.515016</v>
      </c>
      <c r="S84" s="103">
        <f t="shared" si="12"/>
        <v>133.538722</v>
      </c>
      <c r="T84" s="109">
        <f t="shared" si="13"/>
        <v>2294800</v>
      </c>
      <c r="U84" s="103">
        <f t="shared" si="14"/>
        <v>-2.4577305211783163</v>
      </c>
      <c r="V84" s="103">
        <f t="shared" si="15"/>
        <v>139.360364</v>
      </c>
      <c r="W84" s="103">
        <f t="shared" si="16"/>
        <v>3.949484</v>
      </c>
      <c r="X84" s="103">
        <f t="shared" si="17"/>
        <v>0.205168</v>
      </c>
      <c r="Y84" s="103">
        <f t="shared" si="18"/>
        <v>146.396766</v>
      </c>
      <c r="Z84" s="237">
        <f t="shared" si="19"/>
        <v>-2.881750000000011</v>
      </c>
      <c r="AB84" s="77"/>
    </row>
    <row r="85" spans="1:28" s="58" customFormat="1" ht="15.75" thickBot="1">
      <c r="A85" s="193" t="s">
        <v>144</v>
      </c>
      <c r="B85" s="164">
        <v>231625</v>
      </c>
      <c r="C85" s="162">
        <v>-3000</v>
      </c>
      <c r="D85" s="170">
        <v>-0.01</v>
      </c>
      <c r="E85" s="164">
        <v>125</v>
      </c>
      <c r="F85" s="112">
        <v>0</v>
      </c>
      <c r="G85" s="170">
        <v>0</v>
      </c>
      <c r="H85" s="164">
        <v>0</v>
      </c>
      <c r="I85" s="112">
        <v>0</v>
      </c>
      <c r="J85" s="170">
        <v>0</v>
      </c>
      <c r="K85" s="164">
        <v>231750</v>
      </c>
      <c r="L85" s="112">
        <v>-3000</v>
      </c>
      <c r="M85" s="127">
        <v>-0.01</v>
      </c>
      <c r="N85" s="283">
        <v>186875</v>
      </c>
      <c r="O85" s="173">
        <f t="shared" si="10"/>
        <v>0.8063646170442287</v>
      </c>
      <c r="P85" s="108">
        <f>Volume!K85</f>
        <v>2545.85</v>
      </c>
      <c r="Q85" s="69">
        <f>Volume!J85</f>
        <v>2534.45</v>
      </c>
      <c r="R85" s="237">
        <f t="shared" si="11"/>
        <v>58.73587875</v>
      </c>
      <c r="S85" s="103">
        <f t="shared" si="12"/>
        <v>47.362534374999996</v>
      </c>
      <c r="T85" s="109">
        <f t="shared" si="13"/>
        <v>234750</v>
      </c>
      <c r="U85" s="103">
        <f t="shared" si="14"/>
        <v>-1.2779552715654952</v>
      </c>
      <c r="V85" s="103">
        <f t="shared" si="15"/>
        <v>58.704198125</v>
      </c>
      <c r="W85" s="103">
        <f t="shared" si="16"/>
        <v>0.031680625</v>
      </c>
      <c r="X85" s="103">
        <f t="shared" si="17"/>
        <v>0</v>
      </c>
      <c r="Y85" s="103">
        <f t="shared" si="18"/>
        <v>59.76382875</v>
      </c>
      <c r="Z85" s="237">
        <f t="shared" si="19"/>
        <v>-1.0279500000000041</v>
      </c>
      <c r="AA85" s="78"/>
      <c r="AB85" s="77"/>
    </row>
    <row r="86" spans="1:28" s="7" customFormat="1" ht="15.75" thickBot="1">
      <c r="A86" s="193" t="s">
        <v>291</v>
      </c>
      <c r="B86" s="164">
        <v>1291200</v>
      </c>
      <c r="C86" s="162">
        <v>-26100</v>
      </c>
      <c r="D86" s="170">
        <v>-0.02</v>
      </c>
      <c r="E86" s="164">
        <v>3000</v>
      </c>
      <c r="F86" s="112">
        <v>0</v>
      </c>
      <c r="G86" s="170">
        <v>0</v>
      </c>
      <c r="H86" s="164">
        <v>0</v>
      </c>
      <c r="I86" s="112">
        <v>0</v>
      </c>
      <c r="J86" s="170">
        <v>0</v>
      </c>
      <c r="K86" s="164">
        <v>1294200</v>
      </c>
      <c r="L86" s="112">
        <v>-26100</v>
      </c>
      <c r="M86" s="127">
        <v>-0.02</v>
      </c>
      <c r="N86" s="283">
        <v>1253700</v>
      </c>
      <c r="O86" s="173">
        <f t="shared" si="10"/>
        <v>0.9687065368567455</v>
      </c>
      <c r="P86" s="108">
        <f>Volume!K86</f>
        <v>571.8</v>
      </c>
      <c r="Q86" s="69">
        <f>Volume!J86</f>
        <v>573.65</v>
      </c>
      <c r="R86" s="237">
        <f t="shared" si="11"/>
        <v>74.241783</v>
      </c>
      <c r="S86" s="103">
        <f t="shared" si="12"/>
        <v>71.9185005</v>
      </c>
      <c r="T86" s="109">
        <f t="shared" si="13"/>
        <v>1320300</v>
      </c>
      <c r="U86" s="103">
        <f t="shared" si="14"/>
        <v>-1.9768234492160874</v>
      </c>
      <c r="V86" s="103">
        <f t="shared" si="15"/>
        <v>74.069688</v>
      </c>
      <c r="W86" s="103">
        <f t="shared" si="16"/>
        <v>0.172095</v>
      </c>
      <c r="X86" s="103">
        <f t="shared" si="17"/>
        <v>0</v>
      </c>
      <c r="Y86" s="103">
        <f t="shared" si="18"/>
        <v>75.49475399999999</v>
      </c>
      <c r="Z86" s="237">
        <f t="shared" si="19"/>
        <v>-1.252970999999988</v>
      </c>
      <c r="AB86" s="77"/>
    </row>
    <row r="87" spans="1:28" s="58" customFormat="1" ht="15.75" thickBot="1">
      <c r="A87" s="193" t="s">
        <v>133</v>
      </c>
      <c r="B87" s="164">
        <v>24862500</v>
      </c>
      <c r="C87" s="162">
        <v>118750</v>
      </c>
      <c r="D87" s="170">
        <v>0</v>
      </c>
      <c r="E87" s="164">
        <v>2868750</v>
      </c>
      <c r="F87" s="112">
        <v>18750</v>
      </c>
      <c r="G87" s="170">
        <v>0.01</v>
      </c>
      <c r="H87" s="164">
        <v>300000</v>
      </c>
      <c r="I87" s="112">
        <v>37500</v>
      </c>
      <c r="J87" s="170">
        <v>0.14</v>
      </c>
      <c r="K87" s="164">
        <v>28031250</v>
      </c>
      <c r="L87" s="112">
        <v>175000</v>
      </c>
      <c r="M87" s="127">
        <v>0.01</v>
      </c>
      <c r="N87" s="283">
        <v>24181250</v>
      </c>
      <c r="O87" s="173">
        <f t="shared" si="10"/>
        <v>0.8626532887402453</v>
      </c>
      <c r="P87" s="108">
        <f>Volume!K87</f>
        <v>30.6</v>
      </c>
      <c r="Q87" s="69">
        <f>Volume!J87</f>
        <v>30.95</v>
      </c>
      <c r="R87" s="237">
        <f t="shared" si="11"/>
        <v>86.75671875</v>
      </c>
      <c r="S87" s="103">
        <f t="shared" si="12"/>
        <v>74.84096875</v>
      </c>
      <c r="T87" s="109">
        <f t="shared" si="13"/>
        <v>27856250</v>
      </c>
      <c r="U87" s="103">
        <f t="shared" si="14"/>
        <v>0.6282252636302446</v>
      </c>
      <c r="V87" s="103">
        <f t="shared" si="15"/>
        <v>76.9494375</v>
      </c>
      <c r="W87" s="103">
        <f t="shared" si="16"/>
        <v>8.87878125</v>
      </c>
      <c r="X87" s="103">
        <f t="shared" si="17"/>
        <v>0.9285</v>
      </c>
      <c r="Y87" s="103">
        <f t="shared" si="18"/>
        <v>85.240125</v>
      </c>
      <c r="Z87" s="237">
        <f t="shared" si="19"/>
        <v>1.5165937499999984</v>
      </c>
      <c r="AA87" s="78"/>
      <c r="AB87" s="77"/>
    </row>
    <row r="88" spans="1:28" s="7" customFormat="1" ht="15.75" thickBot="1">
      <c r="A88" s="193" t="s">
        <v>169</v>
      </c>
      <c r="B88" s="164">
        <v>7624000</v>
      </c>
      <c r="C88" s="162">
        <v>-178000</v>
      </c>
      <c r="D88" s="170">
        <v>-0.02</v>
      </c>
      <c r="E88" s="164">
        <v>24000</v>
      </c>
      <c r="F88" s="112">
        <v>2000</v>
      </c>
      <c r="G88" s="170">
        <v>0.09</v>
      </c>
      <c r="H88" s="164">
        <v>0</v>
      </c>
      <c r="I88" s="112">
        <v>0</v>
      </c>
      <c r="J88" s="170">
        <v>0</v>
      </c>
      <c r="K88" s="164">
        <v>7648000</v>
      </c>
      <c r="L88" s="112">
        <v>-176000</v>
      </c>
      <c r="M88" s="127">
        <v>-0.02</v>
      </c>
      <c r="N88" s="283">
        <v>5338000</v>
      </c>
      <c r="O88" s="173">
        <f t="shared" si="10"/>
        <v>0.6979602510460251</v>
      </c>
      <c r="P88" s="108">
        <f>Volume!K88</f>
        <v>129.85</v>
      </c>
      <c r="Q88" s="69">
        <f>Volume!J88</f>
        <v>131.55</v>
      </c>
      <c r="R88" s="237">
        <f t="shared" si="11"/>
        <v>100.60944</v>
      </c>
      <c r="S88" s="103">
        <f t="shared" si="12"/>
        <v>70.22139000000001</v>
      </c>
      <c r="T88" s="109">
        <f t="shared" si="13"/>
        <v>7824000</v>
      </c>
      <c r="U88" s="103">
        <f t="shared" si="14"/>
        <v>-2.2494887525562373</v>
      </c>
      <c r="V88" s="103">
        <f t="shared" si="15"/>
        <v>100.29372000000001</v>
      </c>
      <c r="W88" s="103">
        <f t="shared" si="16"/>
        <v>0.31572000000000006</v>
      </c>
      <c r="X88" s="103">
        <f t="shared" si="17"/>
        <v>0</v>
      </c>
      <c r="Y88" s="103">
        <f t="shared" si="18"/>
        <v>101.59464</v>
      </c>
      <c r="Z88" s="237">
        <f t="shared" si="19"/>
        <v>-0.9851999999999919</v>
      </c>
      <c r="AB88" s="77"/>
    </row>
    <row r="89" spans="1:28" s="7" customFormat="1" ht="15.75" thickBot="1">
      <c r="A89" s="193" t="s">
        <v>292</v>
      </c>
      <c r="B89" s="164">
        <v>3086600</v>
      </c>
      <c r="C89" s="162">
        <v>-195250</v>
      </c>
      <c r="D89" s="170">
        <v>-0.06</v>
      </c>
      <c r="E89" s="164">
        <v>15400</v>
      </c>
      <c r="F89" s="112">
        <v>0</v>
      </c>
      <c r="G89" s="170">
        <v>0</v>
      </c>
      <c r="H89" s="164">
        <v>1650</v>
      </c>
      <c r="I89" s="112">
        <v>0</v>
      </c>
      <c r="J89" s="170">
        <v>0</v>
      </c>
      <c r="K89" s="164">
        <v>3103650</v>
      </c>
      <c r="L89" s="112">
        <v>-195250</v>
      </c>
      <c r="M89" s="127">
        <v>-0.06</v>
      </c>
      <c r="N89" s="283">
        <v>2299000</v>
      </c>
      <c r="O89" s="173">
        <f t="shared" si="10"/>
        <v>0.7407407407407407</v>
      </c>
      <c r="P89" s="108">
        <f>Volume!K89</f>
        <v>573.35</v>
      </c>
      <c r="Q89" s="69">
        <f>Volume!J89</f>
        <v>590</v>
      </c>
      <c r="R89" s="237">
        <f t="shared" si="11"/>
        <v>183.11535</v>
      </c>
      <c r="S89" s="103">
        <f t="shared" si="12"/>
        <v>135.641</v>
      </c>
      <c r="T89" s="109">
        <f t="shared" si="13"/>
        <v>3298900</v>
      </c>
      <c r="U89" s="103">
        <f t="shared" si="14"/>
        <v>-5.918639546515505</v>
      </c>
      <c r="V89" s="103">
        <f t="shared" si="15"/>
        <v>182.1094</v>
      </c>
      <c r="W89" s="103">
        <f t="shared" si="16"/>
        <v>0.9086</v>
      </c>
      <c r="X89" s="103">
        <f t="shared" si="17"/>
        <v>0.09735</v>
      </c>
      <c r="Y89" s="103">
        <f t="shared" si="18"/>
        <v>189.1424315</v>
      </c>
      <c r="Z89" s="237">
        <f t="shared" si="19"/>
        <v>-6.02708149999998</v>
      </c>
      <c r="AB89" s="77"/>
    </row>
    <row r="90" spans="1:28" s="7" customFormat="1" ht="15.75" thickBot="1">
      <c r="A90" s="193" t="s">
        <v>293</v>
      </c>
      <c r="B90" s="164">
        <v>1647250</v>
      </c>
      <c r="C90" s="162">
        <v>75350</v>
      </c>
      <c r="D90" s="170">
        <v>0.05</v>
      </c>
      <c r="E90" s="164">
        <v>5500</v>
      </c>
      <c r="F90" s="112">
        <v>1100</v>
      </c>
      <c r="G90" s="170">
        <v>0.25</v>
      </c>
      <c r="H90" s="164">
        <v>0</v>
      </c>
      <c r="I90" s="112">
        <v>0</v>
      </c>
      <c r="J90" s="170">
        <v>0</v>
      </c>
      <c r="K90" s="164">
        <v>1652750</v>
      </c>
      <c r="L90" s="112">
        <v>76450</v>
      </c>
      <c r="M90" s="127">
        <v>0.05</v>
      </c>
      <c r="N90" s="283">
        <v>1608750</v>
      </c>
      <c r="O90" s="173">
        <f t="shared" si="10"/>
        <v>0.9733777038269551</v>
      </c>
      <c r="P90" s="108">
        <f>Volume!K90</f>
        <v>496.85</v>
      </c>
      <c r="Q90" s="69">
        <f>Volume!J90</f>
        <v>498.6</v>
      </c>
      <c r="R90" s="237">
        <f t="shared" si="11"/>
        <v>82.406115</v>
      </c>
      <c r="S90" s="103">
        <f t="shared" si="12"/>
        <v>80.212275</v>
      </c>
      <c r="T90" s="109">
        <f t="shared" si="13"/>
        <v>1576300</v>
      </c>
      <c r="U90" s="103">
        <f t="shared" si="14"/>
        <v>4.84996510816469</v>
      </c>
      <c r="V90" s="103">
        <f t="shared" si="15"/>
        <v>82.131885</v>
      </c>
      <c r="W90" s="103">
        <f t="shared" si="16"/>
        <v>0.27423</v>
      </c>
      <c r="X90" s="103">
        <f t="shared" si="17"/>
        <v>0</v>
      </c>
      <c r="Y90" s="103">
        <f t="shared" si="18"/>
        <v>78.3184655</v>
      </c>
      <c r="Z90" s="237">
        <f t="shared" si="19"/>
        <v>4.087649499999998</v>
      </c>
      <c r="AB90" s="77"/>
    </row>
    <row r="91" spans="1:28" s="58" customFormat="1" ht="15.75" thickBot="1">
      <c r="A91" s="193" t="s">
        <v>178</v>
      </c>
      <c r="B91" s="164">
        <v>2417500</v>
      </c>
      <c r="C91" s="162">
        <v>183750</v>
      </c>
      <c r="D91" s="170">
        <v>0.08</v>
      </c>
      <c r="E91" s="164">
        <v>20000</v>
      </c>
      <c r="F91" s="112">
        <v>0</v>
      </c>
      <c r="G91" s="170">
        <v>0</v>
      </c>
      <c r="H91" s="164">
        <v>0</v>
      </c>
      <c r="I91" s="112">
        <v>0</v>
      </c>
      <c r="J91" s="170">
        <v>0</v>
      </c>
      <c r="K91" s="164">
        <v>2437500</v>
      </c>
      <c r="L91" s="112">
        <v>183750</v>
      </c>
      <c r="M91" s="127">
        <v>0.08</v>
      </c>
      <c r="N91" s="283">
        <v>2335000</v>
      </c>
      <c r="O91" s="173">
        <f t="shared" si="10"/>
        <v>0.9579487179487179</v>
      </c>
      <c r="P91" s="108">
        <f>Volume!K91</f>
        <v>167.15</v>
      </c>
      <c r="Q91" s="69">
        <f>Volume!J91</f>
        <v>164.5</v>
      </c>
      <c r="R91" s="237">
        <f t="shared" si="11"/>
        <v>40.096875</v>
      </c>
      <c r="S91" s="103">
        <f t="shared" si="12"/>
        <v>38.41075</v>
      </c>
      <c r="T91" s="109">
        <f t="shared" si="13"/>
        <v>2253750</v>
      </c>
      <c r="U91" s="103">
        <f t="shared" si="14"/>
        <v>8.153078202995008</v>
      </c>
      <c r="V91" s="103">
        <f t="shared" si="15"/>
        <v>39.767875</v>
      </c>
      <c r="W91" s="103">
        <f t="shared" si="16"/>
        <v>0.329</v>
      </c>
      <c r="X91" s="103">
        <f t="shared" si="17"/>
        <v>0</v>
      </c>
      <c r="Y91" s="103">
        <f t="shared" si="18"/>
        <v>37.67143125</v>
      </c>
      <c r="Z91" s="237">
        <f t="shared" si="19"/>
        <v>2.4254437499999995</v>
      </c>
      <c r="AA91" s="78"/>
      <c r="AB91" s="77"/>
    </row>
    <row r="92" spans="1:28" s="58" customFormat="1" ht="15.75" thickBot="1">
      <c r="A92" s="193" t="s">
        <v>145</v>
      </c>
      <c r="B92" s="164">
        <v>2114800</v>
      </c>
      <c r="C92" s="162">
        <v>-1700</v>
      </c>
      <c r="D92" s="170">
        <v>0</v>
      </c>
      <c r="E92" s="164">
        <v>40800</v>
      </c>
      <c r="F92" s="112">
        <v>0</v>
      </c>
      <c r="G92" s="170">
        <v>0</v>
      </c>
      <c r="H92" s="164">
        <v>5100</v>
      </c>
      <c r="I92" s="112">
        <v>0</v>
      </c>
      <c r="J92" s="170">
        <v>0</v>
      </c>
      <c r="K92" s="164">
        <v>2160700</v>
      </c>
      <c r="L92" s="112">
        <v>-1700</v>
      </c>
      <c r="M92" s="127">
        <v>0</v>
      </c>
      <c r="N92" s="283">
        <v>2029800</v>
      </c>
      <c r="O92" s="173">
        <f t="shared" si="10"/>
        <v>0.939417781274587</v>
      </c>
      <c r="P92" s="108">
        <f>Volume!K92</f>
        <v>144.15</v>
      </c>
      <c r="Q92" s="69">
        <f>Volume!J92</f>
        <v>142.6</v>
      </c>
      <c r="R92" s="237">
        <f t="shared" si="11"/>
        <v>30.811582</v>
      </c>
      <c r="S92" s="103">
        <f t="shared" si="12"/>
        <v>28.944948</v>
      </c>
      <c r="T92" s="109">
        <f t="shared" si="13"/>
        <v>2162400</v>
      </c>
      <c r="U92" s="103">
        <f t="shared" si="14"/>
        <v>-0.07861635220125787</v>
      </c>
      <c r="V92" s="103">
        <f t="shared" si="15"/>
        <v>30.157048</v>
      </c>
      <c r="W92" s="103">
        <f t="shared" si="16"/>
        <v>0.581808</v>
      </c>
      <c r="X92" s="103">
        <f t="shared" si="17"/>
        <v>0.072726</v>
      </c>
      <c r="Y92" s="103">
        <f t="shared" si="18"/>
        <v>31.170996</v>
      </c>
      <c r="Z92" s="237">
        <f t="shared" si="19"/>
        <v>-0.35941399999999746</v>
      </c>
      <c r="AA92" s="78"/>
      <c r="AB92" s="77"/>
    </row>
    <row r="93" spans="1:28" s="7" customFormat="1" ht="15.75" thickBot="1">
      <c r="A93" s="193" t="s">
        <v>272</v>
      </c>
      <c r="B93" s="164">
        <v>4262750</v>
      </c>
      <c r="C93" s="162">
        <v>388450</v>
      </c>
      <c r="D93" s="170">
        <v>0.1</v>
      </c>
      <c r="E93" s="164">
        <v>60350</v>
      </c>
      <c r="F93" s="112">
        <v>5100</v>
      </c>
      <c r="G93" s="170">
        <v>0.09</v>
      </c>
      <c r="H93" s="164">
        <v>6800</v>
      </c>
      <c r="I93" s="112">
        <v>0</v>
      </c>
      <c r="J93" s="170">
        <v>0</v>
      </c>
      <c r="K93" s="164">
        <v>4329900</v>
      </c>
      <c r="L93" s="112">
        <v>393550</v>
      </c>
      <c r="M93" s="127">
        <v>0.1</v>
      </c>
      <c r="N93" s="283">
        <v>3904900</v>
      </c>
      <c r="O93" s="173">
        <f t="shared" si="10"/>
        <v>0.9018453082057323</v>
      </c>
      <c r="P93" s="108">
        <f>Volume!K93</f>
        <v>150.85</v>
      </c>
      <c r="Q93" s="69">
        <f>Volume!J93</f>
        <v>146.1</v>
      </c>
      <c r="R93" s="237">
        <f t="shared" si="11"/>
        <v>63.259839</v>
      </c>
      <c r="S93" s="103">
        <f t="shared" si="12"/>
        <v>57.050589</v>
      </c>
      <c r="T93" s="109">
        <f t="shared" si="13"/>
        <v>3936350</v>
      </c>
      <c r="U93" s="103">
        <f t="shared" si="14"/>
        <v>9.997840639170805</v>
      </c>
      <c r="V93" s="103">
        <f t="shared" si="15"/>
        <v>62.2787775</v>
      </c>
      <c r="W93" s="103">
        <f t="shared" si="16"/>
        <v>0.8817135</v>
      </c>
      <c r="X93" s="103">
        <f t="shared" si="17"/>
        <v>0.099348</v>
      </c>
      <c r="Y93" s="103">
        <f t="shared" si="18"/>
        <v>59.37983975</v>
      </c>
      <c r="Z93" s="237">
        <f t="shared" si="19"/>
        <v>3.8799992499999973</v>
      </c>
      <c r="AB93" s="77"/>
    </row>
    <row r="94" spans="1:28" s="58" customFormat="1" ht="15.75" thickBot="1">
      <c r="A94" s="193" t="s">
        <v>210</v>
      </c>
      <c r="B94" s="164">
        <v>1526200</v>
      </c>
      <c r="C94" s="162">
        <v>88200</v>
      </c>
      <c r="D94" s="170">
        <v>0.06</v>
      </c>
      <c r="E94" s="164">
        <v>24200</v>
      </c>
      <c r="F94" s="112">
        <v>600</v>
      </c>
      <c r="G94" s="170">
        <v>0.03</v>
      </c>
      <c r="H94" s="164">
        <v>2600</v>
      </c>
      <c r="I94" s="112">
        <v>0</v>
      </c>
      <c r="J94" s="170">
        <v>0</v>
      </c>
      <c r="K94" s="164">
        <v>1553000</v>
      </c>
      <c r="L94" s="112">
        <v>88800</v>
      </c>
      <c r="M94" s="127">
        <v>0.06</v>
      </c>
      <c r="N94" s="283">
        <v>1489200</v>
      </c>
      <c r="O94" s="173">
        <f t="shared" si="10"/>
        <v>0.9589182227945912</v>
      </c>
      <c r="P94" s="108">
        <f>Volume!K94</f>
        <v>1660.8</v>
      </c>
      <c r="Q94" s="69">
        <f>Volume!J94</f>
        <v>1661.45</v>
      </c>
      <c r="R94" s="237">
        <f t="shared" si="11"/>
        <v>258.023185</v>
      </c>
      <c r="S94" s="103">
        <f t="shared" si="12"/>
        <v>247.423134</v>
      </c>
      <c r="T94" s="109">
        <f t="shared" si="13"/>
        <v>1464200</v>
      </c>
      <c r="U94" s="103">
        <f t="shared" si="14"/>
        <v>6.064745253380686</v>
      </c>
      <c r="V94" s="103">
        <f t="shared" si="15"/>
        <v>253.570499</v>
      </c>
      <c r="W94" s="103">
        <f t="shared" si="16"/>
        <v>4.020709</v>
      </c>
      <c r="X94" s="103">
        <f t="shared" si="17"/>
        <v>0.431977</v>
      </c>
      <c r="Y94" s="103">
        <f t="shared" si="18"/>
        <v>243.174336</v>
      </c>
      <c r="Z94" s="237">
        <f t="shared" si="19"/>
        <v>14.848849000000001</v>
      </c>
      <c r="AA94" s="78"/>
      <c r="AB94" s="77"/>
    </row>
    <row r="95" spans="1:28" s="58" customFormat="1" ht="15.75" thickBot="1">
      <c r="A95" s="193" t="s">
        <v>294</v>
      </c>
      <c r="B95" s="164">
        <v>1510600</v>
      </c>
      <c r="C95" s="162">
        <v>27300</v>
      </c>
      <c r="D95" s="170">
        <v>0.02</v>
      </c>
      <c r="E95" s="164">
        <v>350</v>
      </c>
      <c r="F95" s="112">
        <v>0</v>
      </c>
      <c r="G95" s="170">
        <v>0</v>
      </c>
      <c r="H95" s="164">
        <v>0</v>
      </c>
      <c r="I95" s="112">
        <v>0</v>
      </c>
      <c r="J95" s="170">
        <v>0</v>
      </c>
      <c r="K95" s="164">
        <v>1510950</v>
      </c>
      <c r="L95" s="112">
        <v>27300</v>
      </c>
      <c r="M95" s="127">
        <v>0.02</v>
      </c>
      <c r="N95" s="283">
        <v>1382500</v>
      </c>
      <c r="O95" s="173">
        <f t="shared" si="10"/>
        <v>0.9149872596710679</v>
      </c>
      <c r="P95" s="108">
        <f>Volume!K95</f>
        <v>660.75</v>
      </c>
      <c r="Q95" s="69">
        <f>Volume!J95</f>
        <v>666.25</v>
      </c>
      <c r="R95" s="237">
        <f t="shared" si="11"/>
        <v>100.66704375</v>
      </c>
      <c r="S95" s="103">
        <f t="shared" si="12"/>
        <v>92.1090625</v>
      </c>
      <c r="T95" s="109">
        <f t="shared" si="13"/>
        <v>1483650</v>
      </c>
      <c r="U95" s="103">
        <f t="shared" si="14"/>
        <v>1.840056617126681</v>
      </c>
      <c r="V95" s="103">
        <f t="shared" si="15"/>
        <v>100.643725</v>
      </c>
      <c r="W95" s="103">
        <f t="shared" si="16"/>
        <v>0.02331875</v>
      </c>
      <c r="X95" s="103">
        <f t="shared" si="17"/>
        <v>0</v>
      </c>
      <c r="Y95" s="103">
        <f t="shared" si="18"/>
        <v>98.03217375</v>
      </c>
      <c r="Z95" s="237">
        <f t="shared" si="19"/>
        <v>2.6348700000000065</v>
      </c>
      <c r="AA95" s="78"/>
      <c r="AB95" s="77"/>
    </row>
    <row r="96" spans="1:28" s="7" customFormat="1" ht="15.75" thickBot="1">
      <c r="A96" s="193" t="s">
        <v>7</v>
      </c>
      <c r="B96" s="164">
        <v>2195625</v>
      </c>
      <c r="C96" s="162">
        <v>102500</v>
      </c>
      <c r="D96" s="170">
        <v>0.05</v>
      </c>
      <c r="E96" s="164">
        <v>93125</v>
      </c>
      <c r="F96" s="112">
        <v>0</v>
      </c>
      <c r="G96" s="170">
        <v>0</v>
      </c>
      <c r="H96" s="164">
        <v>14375</v>
      </c>
      <c r="I96" s="112">
        <v>0</v>
      </c>
      <c r="J96" s="170">
        <v>0</v>
      </c>
      <c r="K96" s="164">
        <v>2303125</v>
      </c>
      <c r="L96" s="112">
        <v>102500</v>
      </c>
      <c r="M96" s="127">
        <v>0.05</v>
      </c>
      <c r="N96" s="283">
        <v>2143125</v>
      </c>
      <c r="O96" s="173">
        <f t="shared" si="10"/>
        <v>0.9305291723202171</v>
      </c>
      <c r="P96" s="108">
        <f>Volume!K96</f>
        <v>745.9</v>
      </c>
      <c r="Q96" s="69">
        <f>Volume!J96</f>
        <v>733.9</v>
      </c>
      <c r="R96" s="237">
        <f t="shared" si="11"/>
        <v>169.02634375</v>
      </c>
      <c r="S96" s="103">
        <f t="shared" si="12"/>
        <v>157.28394375</v>
      </c>
      <c r="T96" s="109">
        <f t="shared" si="13"/>
        <v>2200625</v>
      </c>
      <c r="U96" s="103">
        <f t="shared" si="14"/>
        <v>4.657767679636467</v>
      </c>
      <c r="V96" s="103">
        <f t="shared" si="15"/>
        <v>161.13691875</v>
      </c>
      <c r="W96" s="103">
        <f t="shared" si="16"/>
        <v>6.83444375</v>
      </c>
      <c r="X96" s="103">
        <f t="shared" si="17"/>
        <v>1.05498125</v>
      </c>
      <c r="Y96" s="103">
        <f t="shared" si="18"/>
        <v>164.14461875</v>
      </c>
      <c r="Z96" s="237">
        <f t="shared" si="19"/>
        <v>4.881724999999989</v>
      </c>
      <c r="AB96" s="77"/>
    </row>
    <row r="97" spans="1:28" s="58" customFormat="1" ht="15.75" thickBot="1">
      <c r="A97" s="193" t="s">
        <v>170</v>
      </c>
      <c r="B97" s="164">
        <v>1873200</v>
      </c>
      <c r="C97" s="162">
        <v>3000</v>
      </c>
      <c r="D97" s="170">
        <v>0</v>
      </c>
      <c r="E97" s="164">
        <v>0</v>
      </c>
      <c r="F97" s="112">
        <v>0</v>
      </c>
      <c r="G97" s="170">
        <v>0</v>
      </c>
      <c r="H97" s="164">
        <v>0</v>
      </c>
      <c r="I97" s="112">
        <v>0</v>
      </c>
      <c r="J97" s="170">
        <v>0</v>
      </c>
      <c r="K97" s="164">
        <v>1873200</v>
      </c>
      <c r="L97" s="112">
        <v>3000</v>
      </c>
      <c r="M97" s="127">
        <v>0</v>
      </c>
      <c r="N97" s="283">
        <v>1594800</v>
      </c>
      <c r="O97" s="173">
        <f t="shared" si="10"/>
        <v>0.8513773222293401</v>
      </c>
      <c r="P97" s="108">
        <f>Volume!K97</f>
        <v>528.85</v>
      </c>
      <c r="Q97" s="69">
        <f>Volume!J97</f>
        <v>523.95</v>
      </c>
      <c r="R97" s="237">
        <f t="shared" si="11"/>
        <v>98.14631400000002</v>
      </c>
      <c r="S97" s="103">
        <f t="shared" si="12"/>
        <v>83.55954600000001</v>
      </c>
      <c r="T97" s="109">
        <f t="shared" si="13"/>
        <v>1870200</v>
      </c>
      <c r="U97" s="103">
        <f t="shared" si="14"/>
        <v>0.16041065126724416</v>
      </c>
      <c r="V97" s="103">
        <f t="shared" si="15"/>
        <v>98.14631400000002</v>
      </c>
      <c r="W97" s="103">
        <f t="shared" si="16"/>
        <v>0</v>
      </c>
      <c r="X97" s="103">
        <f t="shared" si="17"/>
        <v>0</v>
      </c>
      <c r="Y97" s="103">
        <f t="shared" si="18"/>
        <v>98.905527</v>
      </c>
      <c r="Z97" s="237">
        <f t="shared" si="19"/>
        <v>-0.7592129999999884</v>
      </c>
      <c r="AA97" s="78"/>
      <c r="AB97" s="77"/>
    </row>
    <row r="98" spans="1:28" s="58" customFormat="1" ht="15.75" thickBot="1">
      <c r="A98" s="193" t="s">
        <v>223</v>
      </c>
      <c r="B98" s="164">
        <v>2273200</v>
      </c>
      <c r="C98" s="162">
        <v>-68400</v>
      </c>
      <c r="D98" s="170">
        <v>-0.03</v>
      </c>
      <c r="E98" s="164">
        <v>110000</v>
      </c>
      <c r="F98" s="112">
        <v>800</v>
      </c>
      <c r="G98" s="170">
        <v>0.01</v>
      </c>
      <c r="H98" s="164">
        <v>24400</v>
      </c>
      <c r="I98" s="112">
        <v>800</v>
      </c>
      <c r="J98" s="170">
        <v>0.03</v>
      </c>
      <c r="K98" s="164">
        <v>2407600</v>
      </c>
      <c r="L98" s="112">
        <v>-66800</v>
      </c>
      <c r="M98" s="127">
        <v>-0.03</v>
      </c>
      <c r="N98" s="283">
        <v>2294400</v>
      </c>
      <c r="O98" s="173">
        <f t="shared" si="10"/>
        <v>0.9529822229606247</v>
      </c>
      <c r="P98" s="108">
        <f>Volume!K98</f>
        <v>764.25</v>
      </c>
      <c r="Q98" s="69">
        <f>Volume!J98</f>
        <v>771.9</v>
      </c>
      <c r="R98" s="237">
        <f t="shared" si="11"/>
        <v>185.842644</v>
      </c>
      <c r="S98" s="103">
        <f t="shared" si="12"/>
        <v>177.104736</v>
      </c>
      <c r="T98" s="109">
        <f t="shared" si="13"/>
        <v>2474400</v>
      </c>
      <c r="U98" s="103">
        <f t="shared" si="14"/>
        <v>-2.6996443582282574</v>
      </c>
      <c r="V98" s="103">
        <f t="shared" si="15"/>
        <v>175.468308</v>
      </c>
      <c r="W98" s="103">
        <f t="shared" si="16"/>
        <v>8.4909</v>
      </c>
      <c r="X98" s="103">
        <f t="shared" si="17"/>
        <v>1.883436</v>
      </c>
      <c r="Y98" s="103">
        <f t="shared" si="18"/>
        <v>189.10602</v>
      </c>
      <c r="Z98" s="237">
        <f t="shared" si="19"/>
        <v>-3.263375999999994</v>
      </c>
      <c r="AA98" s="78"/>
      <c r="AB98" s="77"/>
    </row>
    <row r="99" spans="1:28" s="58" customFormat="1" ht="15.75" thickBot="1">
      <c r="A99" s="193" t="s">
        <v>207</v>
      </c>
      <c r="B99" s="164">
        <v>3902500</v>
      </c>
      <c r="C99" s="162">
        <v>-112500</v>
      </c>
      <c r="D99" s="170">
        <v>-0.03</v>
      </c>
      <c r="E99" s="164">
        <v>90000</v>
      </c>
      <c r="F99" s="112">
        <v>1250</v>
      </c>
      <c r="G99" s="170">
        <v>0.01</v>
      </c>
      <c r="H99" s="164">
        <v>7500</v>
      </c>
      <c r="I99" s="112">
        <v>0</v>
      </c>
      <c r="J99" s="170">
        <v>0</v>
      </c>
      <c r="K99" s="164">
        <v>4000000</v>
      </c>
      <c r="L99" s="112">
        <v>-111250</v>
      </c>
      <c r="M99" s="127">
        <v>-0.03</v>
      </c>
      <c r="N99" s="283">
        <v>3850000</v>
      </c>
      <c r="O99" s="173">
        <f t="shared" si="10"/>
        <v>0.9625</v>
      </c>
      <c r="P99" s="108">
        <f>Volume!K99</f>
        <v>183.4</v>
      </c>
      <c r="Q99" s="69">
        <f>Volume!J99</f>
        <v>186.95</v>
      </c>
      <c r="R99" s="237">
        <f t="shared" si="11"/>
        <v>74.78</v>
      </c>
      <c r="S99" s="103">
        <f t="shared" si="12"/>
        <v>71.97575</v>
      </c>
      <c r="T99" s="109">
        <f t="shared" si="13"/>
        <v>4111250</v>
      </c>
      <c r="U99" s="103">
        <f t="shared" si="14"/>
        <v>-2.7059896625114015</v>
      </c>
      <c r="V99" s="103">
        <f t="shared" si="15"/>
        <v>72.9572375</v>
      </c>
      <c r="W99" s="103">
        <f t="shared" si="16"/>
        <v>1.68255</v>
      </c>
      <c r="X99" s="103">
        <f t="shared" si="17"/>
        <v>0.1402125</v>
      </c>
      <c r="Y99" s="103">
        <f t="shared" si="18"/>
        <v>75.400325</v>
      </c>
      <c r="Z99" s="237">
        <f t="shared" si="19"/>
        <v>-0.620324999999994</v>
      </c>
      <c r="AA99" s="78"/>
      <c r="AB99" s="77"/>
    </row>
    <row r="100" spans="1:28" s="58" customFormat="1" ht="15.75" thickBot="1">
      <c r="A100" s="193" t="s">
        <v>295</v>
      </c>
      <c r="B100" s="164">
        <v>304500</v>
      </c>
      <c r="C100" s="162">
        <v>-1500</v>
      </c>
      <c r="D100" s="170">
        <v>0</v>
      </c>
      <c r="E100" s="164">
        <v>750</v>
      </c>
      <c r="F100" s="112">
        <v>0</v>
      </c>
      <c r="G100" s="170">
        <v>0</v>
      </c>
      <c r="H100" s="164">
        <v>0</v>
      </c>
      <c r="I100" s="112">
        <v>0</v>
      </c>
      <c r="J100" s="170">
        <v>0</v>
      </c>
      <c r="K100" s="164">
        <v>305250</v>
      </c>
      <c r="L100" s="112">
        <v>-1500</v>
      </c>
      <c r="M100" s="127">
        <v>0</v>
      </c>
      <c r="N100" s="283">
        <v>299500</v>
      </c>
      <c r="O100" s="173">
        <f t="shared" si="10"/>
        <v>0.9811629811629812</v>
      </c>
      <c r="P100" s="108">
        <f>Volume!K100</f>
        <v>852.3</v>
      </c>
      <c r="Q100" s="69">
        <f>Volume!J100</f>
        <v>856.1</v>
      </c>
      <c r="R100" s="237">
        <f t="shared" si="11"/>
        <v>26.1324525</v>
      </c>
      <c r="S100" s="103">
        <f t="shared" si="12"/>
        <v>25.640195</v>
      </c>
      <c r="T100" s="109">
        <f t="shared" si="13"/>
        <v>306750</v>
      </c>
      <c r="U100" s="103">
        <f t="shared" si="14"/>
        <v>-0.4889975550122249</v>
      </c>
      <c r="V100" s="103">
        <f t="shared" si="15"/>
        <v>26.068245</v>
      </c>
      <c r="W100" s="103">
        <f t="shared" si="16"/>
        <v>0.0642075</v>
      </c>
      <c r="X100" s="103">
        <f t="shared" si="17"/>
        <v>0</v>
      </c>
      <c r="Y100" s="103">
        <f t="shared" si="18"/>
        <v>26.1443025</v>
      </c>
      <c r="Z100" s="237">
        <f t="shared" si="19"/>
        <v>-0.011849999999999028</v>
      </c>
      <c r="AA100" s="78"/>
      <c r="AB100" s="77"/>
    </row>
    <row r="101" spans="1:28" s="58" customFormat="1" ht="15.75" thickBot="1">
      <c r="A101" s="193" t="s">
        <v>277</v>
      </c>
      <c r="B101" s="164">
        <v>4588800</v>
      </c>
      <c r="C101" s="162">
        <v>72000</v>
      </c>
      <c r="D101" s="170">
        <v>0.02</v>
      </c>
      <c r="E101" s="164">
        <v>25600</v>
      </c>
      <c r="F101" s="112">
        <v>-1600</v>
      </c>
      <c r="G101" s="170">
        <v>-0.06</v>
      </c>
      <c r="H101" s="164">
        <v>2400</v>
      </c>
      <c r="I101" s="112">
        <v>0</v>
      </c>
      <c r="J101" s="170">
        <v>0</v>
      </c>
      <c r="K101" s="164">
        <v>4616800</v>
      </c>
      <c r="L101" s="112">
        <v>70400</v>
      </c>
      <c r="M101" s="127">
        <v>0.02</v>
      </c>
      <c r="N101" s="283">
        <v>4360800</v>
      </c>
      <c r="O101" s="173">
        <f t="shared" si="10"/>
        <v>0.9445503378963784</v>
      </c>
      <c r="P101" s="108">
        <f>Volume!K101</f>
        <v>297.85</v>
      </c>
      <c r="Q101" s="69">
        <f>Volume!J101</f>
        <v>304.6</v>
      </c>
      <c r="R101" s="237">
        <f t="shared" si="11"/>
        <v>140.627728</v>
      </c>
      <c r="S101" s="103">
        <f t="shared" si="12"/>
        <v>132.829968</v>
      </c>
      <c r="T101" s="109">
        <f t="shared" si="13"/>
        <v>4546400</v>
      </c>
      <c r="U101" s="103">
        <f t="shared" si="14"/>
        <v>1.5484779165933487</v>
      </c>
      <c r="V101" s="103">
        <f t="shared" si="15"/>
        <v>139.774848</v>
      </c>
      <c r="W101" s="103">
        <f t="shared" si="16"/>
        <v>0.7797760000000001</v>
      </c>
      <c r="X101" s="103">
        <f t="shared" si="17"/>
        <v>0.073104</v>
      </c>
      <c r="Y101" s="103">
        <f t="shared" si="18"/>
        <v>135.414524</v>
      </c>
      <c r="Z101" s="237">
        <f t="shared" si="19"/>
        <v>5.21320399999999</v>
      </c>
      <c r="AA101" s="78"/>
      <c r="AB101" s="77"/>
    </row>
    <row r="102" spans="1:28" s="58" customFormat="1" ht="15.75" thickBot="1">
      <c r="A102" s="193" t="s">
        <v>146</v>
      </c>
      <c r="B102" s="164">
        <v>8232500</v>
      </c>
      <c r="C102" s="162">
        <v>-8900</v>
      </c>
      <c r="D102" s="170">
        <v>0</v>
      </c>
      <c r="E102" s="164">
        <v>462800</v>
      </c>
      <c r="F102" s="112">
        <v>17800</v>
      </c>
      <c r="G102" s="170">
        <v>0.04</v>
      </c>
      <c r="H102" s="164">
        <v>44500</v>
      </c>
      <c r="I102" s="112">
        <v>0</v>
      </c>
      <c r="J102" s="170">
        <v>0</v>
      </c>
      <c r="K102" s="164">
        <v>8739800</v>
      </c>
      <c r="L102" s="112">
        <v>8900</v>
      </c>
      <c r="M102" s="127">
        <v>0</v>
      </c>
      <c r="N102" s="283">
        <v>7885400</v>
      </c>
      <c r="O102" s="173">
        <f t="shared" si="10"/>
        <v>0.9022403258655805</v>
      </c>
      <c r="P102" s="108">
        <f>Volume!K102</f>
        <v>36.85</v>
      </c>
      <c r="Q102" s="69">
        <f>Volume!J102</f>
        <v>36.5</v>
      </c>
      <c r="R102" s="237">
        <f t="shared" si="11"/>
        <v>31.90027</v>
      </c>
      <c r="S102" s="103">
        <f t="shared" si="12"/>
        <v>28.78171</v>
      </c>
      <c r="T102" s="109">
        <f t="shared" si="13"/>
        <v>8730900</v>
      </c>
      <c r="U102" s="103">
        <f t="shared" si="14"/>
        <v>0.10193679918450561</v>
      </c>
      <c r="V102" s="103">
        <f t="shared" si="15"/>
        <v>30.048625</v>
      </c>
      <c r="W102" s="103">
        <f t="shared" si="16"/>
        <v>1.68922</v>
      </c>
      <c r="X102" s="103">
        <f t="shared" si="17"/>
        <v>0.162425</v>
      </c>
      <c r="Y102" s="103">
        <f t="shared" si="18"/>
        <v>32.1733665</v>
      </c>
      <c r="Z102" s="237">
        <f t="shared" si="19"/>
        <v>-0.2730965000000012</v>
      </c>
      <c r="AA102" s="78"/>
      <c r="AB102" s="77"/>
    </row>
    <row r="103" spans="1:28" s="7" customFormat="1" ht="15.75" thickBot="1">
      <c r="A103" s="193" t="s">
        <v>8</v>
      </c>
      <c r="B103" s="164">
        <v>19932800</v>
      </c>
      <c r="C103" s="162">
        <v>299200</v>
      </c>
      <c r="D103" s="170">
        <v>0.02</v>
      </c>
      <c r="E103" s="164">
        <v>1910400</v>
      </c>
      <c r="F103" s="112">
        <v>155200</v>
      </c>
      <c r="G103" s="170">
        <v>0.09</v>
      </c>
      <c r="H103" s="164">
        <v>558400</v>
      </c>
      <c r="I103" s="112">
        <v>25600</v>
      </c>
      <c r="J103" s="170">
        <v>0.05</v>
      </c>
      <c r="K103" s="164">
        <v>22401600</v>
      </c>
      <c r="L103" s="112">
        <v>480000</v>
      </c>
      <c r="M103" s="127">
        <v>0.02</v>
      </c>
      <c r="N103" s="283">
        <v>20939200</v>
      </c>
      <c r="O103" s="173">
        <f t="shared" si="10"/>
        <v>0.9347189486465253</v>
      </c>
      <c r="P103" s="108">
        <f>Volume!K103</f>
        <v>161.9</v>
      </c>
      <c r="Q103" s="69">
        <f>Volume!J103</f>
        <v>162.5</v>
      </c>
      <c r="R103" s="237">
        <f t="shared" si="11"/>
        <v>364.026</v>
      </c>
      <c r="S103" s="103">
        <f t="shared" si="12"/>
        <v>340.262</v>
      </c>
      <c r="T103" s="109">
        <f t="shared" si="13"/>
        <v>21921600</v>
      </c>
      <c r="U103" s="103">
        <f t="shared" si="14"/>
        <v>2.189621195533173</v>
      </c>
      <c r="V103" s="103">
        <f t="shared" si="15"/>
        <v>323.908</v>
      </c>
      <c r="W103" s="103">
        <f t="shared" si="16"/>
        <v>31.044</v>
      </c>
      <c r="X103" s="103">
        <f t="shared" si="17"/>
        <v>9.074</v>
      </c>
      <c r="Y103" s="103">
        <f t="shared" si="18"/>
        <v>354.910704</v>
      </c>
      <c r="Z103" s="237">
        <f t="shared" si="19"/>
        <v>9.115296</v>
      </c>
      <c r="AB103" s="77"/>
    </row>
    <row r="104" spans="1:28" s="58" customFormat="1" ht="15.75" thickBot="1">
      <c r="A104" s="193" t="s">
        <v>296</v>
      </c>
      <c r="B104" s="164">
        <v>1965000</v>
      </c>
      <c r="C104" s="162">
        <v>37000</v>
      </c>
      <c r="D104" s="170">
        <v>0.02</v>
      </c>
      <c r="E104" s="164">
        <v>12000</v>
      </c>
      <c r="F104" s="112">
        <v>-1000</v>
      </c>
      <c r="G104" s="170">
        <v>-0.08</v>
      </c>
      <c r="H104" s="164">
        <v>1000</v>
      </c>
      <c r="I104" s="112">
        <v>0</v>
      </c>
      <c r="J104" s="170">
        <v>0</v>
      </c>
      <c r="K104" s="164">
        <v>1978000</v>
      </c>
      <c r="L104" s="112">
        <v>36000</v>
      </c>
      <c r="M104" s="127">
        <v>0.02</v>
      </c>
      <c r="N104" s="283">
        <v>1922000</v>
      </c>
      <c r="O104" s="173">
        <f t="shared" si="10"/>
        <v>0.9716885743174924</v>
      </c>
      <c r="P104" s="108">
        <f>Volume!K104</f>
        <v>168.6</v>
      </c>
      <c r="Q104" s="69">
        <f>Volume!J104</f>
        <v>164.45</v>
      </c>
      <c r="R104" s="237">
        <f t="shared" si="11"/>
        <v>32.52821</v>
      </c>
      <c r="S104" s="103">
        <f t="shared" si="12"/>
        <v>31.60729</v>
      </c>
      <c r="T104" s="109">
        <f t="shared" si="13"/>
        <v>1942000</v>
      </c>
      <c r="U104" s="103">
        <f t="shared" si="14"/>
        <v>1.8537590113285274</v>
      </c>
      <c r="V104" s="103">
        <f t="shared" si="15"/>
        <v>32.314425</v>
      </c>
      <c r="W104" s="103">
        <f t="shared" si="16"/>
        <v>0.19734</v>
      </c>
      <c r="X104" s="103">
        <f t="shared" si="17"/>
        <v>0.016445</v>
      </c>
      <c r="Y104" s="103">
        <f t="shared" si="18"/>
        <v>32.74212</v>
      </c>
      <c r="Z104" s="237">
        <f t="shared" si="19"/>
        <v>-0.2139099999999985</v>
      </c>
      <c r="AA104" s="78"/>
      <c r="AB104" s="77"/>
    </row>
    <row r="105" spans="1:28" s="58" customFormat="1" ht="15.75" thickBot="1">
      <c r="A105" s="193" t="s">
        <v>179</v>
      </c>
      <c r="B105" s="164">
        <v>26628000</v>
      </c>
      <c r="C105" s="162">
        <v>224000</v>
      </c>
      <c r="D105" s="170">
        <v>0.01</v>
      </c>
      <c r="E105" s="164">
        <v>5642000</v>
      </c>
      <c r="F105" s="112">
        <v>98000</v>
      </c>
      <c r="G105" s="170">
        <v>0.02</v>
      </c>
      <c r="H105" s="164">
        <v>924000</v>
      </c>
      <c r="I105" s="112">
        <v>0</v>
      </c>
      <c r="J105" s="170">
        <v>0</v>
      </c>
      <c r="K105" s="164">
        <v>33194000</v>
      </c>
      <c r="L105" s="112">
        <v>322000</v>
      </c>
      <c r="M105" s="127">
        <v>0.01</v>
      </c>
      <c r="N105" s="283">
        <v>29722000</v>
      </c>
      <c r="O105" s="173">
        <f t="shared" si="10"/>
        <v>0.8954027836355968</v>
      </c>
      <c r="P105" s="108">
        <f>Volume!K105</f>
        <v>15</v>
      </c>
      <c r="Q105" s="69">
        <f>Volume!J105</f>
        <v>14.9</v>
      </c>
      <c r="R105" s="237">
        <f t="shared" si="11"/>
        <v>49.45906</v>
      </c>
      <c r="S105" s="103">
        <f t="shared" si="12"/>
        <v>44.28578</v>
      </c>
      <c r="T105" s="109">
        <f t="shared" si="13"/>
        <v>32872000</v>
      </c>
      <c r="U105" s="103">
        <f t="shared" si="14"/>
        <v>0.9795570698466781</v>
      </c>
      <c r="V105" s="103">
        <f t="shared" si="15"/>
        <v>39.67572</v>
      </c>
      <c r="W105" s="103">
        <f t="shared" si="16"/>
        <v>8.40658</v>
      </c>
      <c r="X105" s="103">
        <f t="shared" si="17"/>
        <v>1.37676</v>
      </c>
      <c r="Y105" s="103">
        <f t="shared" si="18"/>
        <v>49.308</v>
      </c>
      <c r="Z105" s="237">
        <f t="shared" si="19"/>
        <v>0.15106000000000108</v>
      </c>
      <c r="AA105" s="78"/>
      <c r="AB105" s="77"/>
    </row>
    <row r="106" spans="1:28" s="58" customFormat="1" ht="15.75" thickBot="1">
      <c r="A106" s="193" t="s">
        <v>202</v>
      </c>
      <c r="B106" s="164">
        <v>3439650</v>
      </c>
      <c r="C106" s="162">
        <v>-24150</v>
      </c>
      <c r="D106" s="170">
        <v>-0.01</v>
      </c>
      <c r="E106" s="164">
        <v>81650</v>
      </c>
      <c r="F106" s="112">
        <v>3450</v>
      </c>
      <c r="G106" s="170">
        <v>0.04</v>
      </c>
      <c r="H106" s="164">
        <v>14950</v>
      </c>
      <c r="I106" s="112">
        <v>0</v>
      </c>
      <c r="J106" s="170">
        <v>0</v>
      </c>
      <c r="K106" s="164">
        <v>3536250</v>
      </c>
      <c r="L106" s="112">
        <v>-20700</v>
      </c>
      <c r="M106" s="127">
        <v>-0.01</v>
      </c>
      <c r="N106" s="283">
        <v>3190100</v>
      </c>
      <c r="O106" s="173">
        <f t="shared" si="10"/>
        <v>0.9021138211382114</v>
      </c>
      <c r="P106" s="108">
        <f>Volume!K106</f>
        <v>239.1</v>
      </c>
      <c r="Q106" s="69">
        <f>Volume!J106</f>
        <v>235.95</v>
      </c>
      <c r="R106" s="237">
        <f t="shared" si="11"/>
        <v>83.43781875</v>
      </c>
      <c r="S106" s="103">
        <f t="shared" si="12"/>
        <v>75.2704095</v>
      </c>
      <c r="T106" s="109">
        <f t="shared" si="13"/>
        <v>3556950</v>
      </c>
      <c r="U106" s="103">
        <f t="shared" si="14"/>
        <v>-0.5819592628516004</v>
      </c>
      <c r="V106" s="103">
        <f t="shared" si="15"/>
        <v>81.15854175</v>
      </c>
      <c r="W106" s="103">
        <f t="shared" si="16"/>
        <v>1.92653175</v>
      </c>
      <c r="X106" s="103">
        <f t="shared" si="17"/>
        <v>0.35274525</v>
      </c>
      <c r="Y106" s="103">
        <f t="shared" si="18"/>
        <v>85.0466745</v>
      </c>
      <c r="Z106" s="237">
        <f t="shared" si="19"/>
        <v>-1.6088557499999894</v>
      </c>
      <c r="AA106" s="78"/>
      <c r="AB106" s="77"/>
    </row>
    <row r="107" spans="1:28" s="58" customFormat="1" ht="15.75" thickBot="1">
      <c r="A107" s="193" t="s">
        <v>171</v>
      </c>
      <c r="B107" s="164">
        <v>3131700</v>
      </c>
      <c r="C107" s="162">
        <v>-89100</v>
      </c>
      <c r="D107" s="170">
        <v>-0.03</v>
      </c>
      <c r="E107" s="164">
        <v>7700</v>
      </c>
      <c r="F107" s="112">
        <v>0</v>
      </c>
      <c r="G107" s="170">
        <v>0</v>
      </c>
      <c r="H107" s="164">
        <v>3300</v>
      </c>
      <c r="I107" s="112">
        <v>0</v>
      </c>
      <c r="J107" s="170">
        <v>0</v>
      </c>
      <c r="K107" s="164">
        <v>3142700</v>
      </c>
      <c r="L107" s="112">
        <v>-89100</v>
      </c>
      <c r="M107" s="127">
        <v>-0.03</v>
      </c>
      <c r="N107" s="283">
        <v>3104200</v>
      </c>
      <c r="O107" s="173">
        <f t="shared" si="10"/>
        <v>0.9877493874693735</v>
      </c>
      <c r="P107" s="108">
        <f>Volume!K107</f>
        <v>331.95</v>
      </c>
      <c r="Q107" s="69">
        <f>Volume!J107</f>
        <v>330.85</v>
      </c>
      <c r="R107" s="237">
        <f t="shared" si="11"/>
        <v>103.97622950000002</v>
      </c>
      <c r="S107" s="103">
        <f t="shared" si="12"/>
        <v>102.70245700000001</v>
      </c>
      <c r="T107" s="109">
        <f t="shared" si="13"/>
        <v>3231800</v>
      </c>
      <c r="U107" s="103">
        <f t="shared" si="14"/>
        <v>-2.7569775357385975</v>
      </c>
      <c r="V107" s="103">
        <f t="shared" si="15"/>
        <v>103.61229450000002</v>
      </c>
      <c r="W107" s="103">
        <f t="shared" si="16"/>
        <v>0.2547545</v>
      </c>
      <c r="X107" s="103">
        <f t="shared" si="17"/>
        <v>0.1091805</v>
      </c>
      <c r="Y107" s="103">
        <f t="shared" si="18"/>
        <v>107.279601</v>
      </c>
      <c r="Z107" s="237">
        <f t="shared" si="19"/>
        <v>-3.303371499999983</v>
      </c>
      <c r="AA107" s="78"/>
      <c r="AB107" s="77"/>
    </row>
    <row r="108" spans="1:28" s="58" customFormat="1" ht="15.75" thickBot="1">
      <c r="A108" s="193" t="s">
        <v>147</v>
      </c>
      <c r="B108" s="164">
        <v>3481000</v>
      </c>
      <c r="C108" s="162">
        <v>94400</v>
      </c>
      <c r="D108" s="170">
        <v>0.03</v>
      </c>
      <c r="E108" s="164">
        <v>188800</v>
      </c>
      <c r="F108" s="112">
        <v>11800</v>
      </c>
      <c r="G108" s="170">
        <v>0.07</v>
      </c>
      <c r="H108" s="164">
        <v>5900</v>
      </c>
      <c r="I108" s="112">
        <v>0</v>
      </c>
      <c r="J108" s="170">
        <v>0</v>
      </c>
      <c r="K108" s="164">
        <v>3675700</v>
      </c>
      <c r="L108" s="112">
        <v>106200</v>
      </c>
      <c r="M108" s="127">
        <v>0.03</v>
      </c>
      <c r="N108" s="283">
        <v>3422000</v>
      </c>
      <c r="O108" s="173">
        <f t="shared" si="10"/>
        <v>0.9309791332263242</v>
      </c>
      <c r="P108" s="108">
        <f>Volume!K108</f>
        <v>56.55</v>
      </c>
      <c r="Q108" s="69">
        <f>Volume!J108</f>
        <v>56.8</v>
      </c>
      <c r="R108" s="237">
        <f t="shared" si="11"/>
        <v>20.877976</v>
      </c>
      <c r="S108" s="103">
        <f t="shared" si="12"/>
        <v>19.43696</v>
      </c>
      <c r="T108" s="109">
        <f t="shared" si="13"/>
        <v>3569500</v>
      </c>
      <c r="U108" s="103">
        <f t="shared" si="14"/>
        <v>2.975206611570248</v>
      </c>
      <c r="V108" s="103">
        <f t="shared" si="15"/>
        <v>19.77208</v>
      </c>
      <c r="W108" s="103">
        <f t="shared" si="16"/>
        <v>1.072384</v>
      </c>
      <c r="X108" s="103">
        <f t="shared" si="17"/>
        <v>0.033512</v>
      </c>
      <c r="Y108" s="103">
        <f t="shared" si="18"/>
        <v>20.1855225</v>
      </c>
      <c r="Z108" s="237">
        <f t="shared" si="19"/>
        <v>0.6924534999999992</v>
      </c>
      <c r="AA108" s="78"/>
      <c r="AB108" s="77"/>
    </row>
    <row r="109" spans="1:28" s="7" customFormat="1" ht="15.75" thickBot="1">
      <c r="A109" s="193" t="s">
        <v>148</v>
      </c>
      <c r="B109" s="164">
        <v>683430</v>
      </c>
      <c r="C109" s="162">
        <v>-9405</v>
      </c>
      <c r="D109" s="170">
        <v>-0.01</v>
      </c>
      <c r="E109" s="164">
        <v>8360</v>
      </c>
      <c r="F109" s="112">
        <v>0</v>
      </c>
      <c r="G109" s="170">
        <v>0</v>
      </c>
      <c r="H109" s="164">
        <v>0</v>
      </c>
      <c r="I109" s="112">
        <v>0</v>
      </c>
      <c r="J109" s="170">
        <v>0</v>
      </c>
      <c r="K109" s="164">
        <v>691790</v>
      </c>
      <c r="L109" s="112">
        <v>-9405</v>
      </c>
      <c r="M109" s="127">
        <v>-0.01</v>
      </c>
      <c r="N109" s="283">
        <v>684475</v>
      </c>
      <c r="O109" s="173">
        <f t="shared" si="10"/>
        <v>0.9894259818731118</v>
      </c>
      <c r="P109" s="108">
        <f>Volume!K109</f>
        <v>257.55</v>
      </c>
      <c r="Q109" s="69">
        <f>Volume!J109</f>
        <v>256.25</v>
      </c>
      <c r="R109" s="237">
        <f t="shared" si="11"/>
        <v>17.72711875</v>
      </c>
      <c r="S109" s="103">
        <f t="shared" si="12"/>
        <v>17.539671875</v>
      </c>
      <c r="T109" s="109">
        <f t="shared" si="13"/>
        <v>701195</v>
      </c>
      <c r="U109" s="103">
        <f t="shared" si="14"/>
        <v>-1.3412816691505216</v>
      </c>
      <c r="V109" s="103">
        <f t="shared" si="15"/>
        <v>17.51289375</v>
      </c>
      <c r="W109" s="103">
        <f t="shared" si="16"/>
        <v>0.214225</v>
      </c>
      <c r="X109" s="103">
        <f t="shared" si="17"/>
        <v>0</v>
      </c>
      <c r="Y109" s="103">
        <f t="shared" si="18"/>
        <v>18.059277225</v>
      </c>
      <c r="Z109" s="237">
        <f t="shared" si="19"/>
        <v>-0.33215847499999995</v>
      </c>
      <c r="AB109" s="77"/>
    </row>
    <row r="110" spans="1:28" s="7" customFormat="1" ht="15.75" thickBot="1">
      <c r="A110" s="193" t="s">
        <v>122</v>
      </c>
      <c r="B110" s="164">
        <v>9452625</v>
      </c>
      <c r="C110" s="162">
        <v>494000</v>
      </c>
      <c r="D110" s="170">
        <v>0.06</v>
      </c>
      <c r="E110" s="164">
        <v>2643875</v>
      </c>
      <c r="F110" s="112">
        <v>110500</v>
      </c>
      <c r="G110" s="170">
        <v>0.04</v>
      </c>
      <c r="H110" s="164">
        <v>1348750</v>
      </c>
      <c r="I110" s="112">
        <v>1625</v>
      </c>
      <c r="J110" s="170">
        <v>0</v>
      </c>
      <c r="K110" s="164">
        <v>13445250</v>
      </c>
      <c r="L110" s="112">
        <v>606125</v>
      </c>
      <c r="M110" s="127">
        <v>0.05</v>
      </c>
      <c r="N110" s="283">
        <v>12884625</v>
      </c>
      <c r="O110" s="173">
        <f t="shared" si="10"/>
        <v>0.9583031182015953</v>
      </c>
      <c r="P110" s="108">
        <f>Volume!K110</f>
        <v>162.05</v>
      </c>
      <c r="Q110" s="69">
        <f>Volume!J110</f>
        <v>159.95</v>
      </c>
      <c r="R110" s="237">
        <f t="shared" si="11"/>
        <v>215.05677375</v>
      </c>
      <c r="S110" s="103">
        <f t="shared" si="12"/>
        <v>206.08957687499998</v>
      </c>
      <c r="T110" s="109">
        <f t="shared" si="13"/>
        <v>12839125</v>
      </c>
      <c r="U110" s="103">
        <f t="shared" si="14"/>
        <v>4.720921402354132</v>
      </c>
      <c r="V110" s="103">
        <f t="shared" si="15"/>
        <v>151.194736875</v>
      </c>
      <c r="W110" s="103">
        <f t="shared" si="16"/>
        <v>42.288780624999994</v>
      </c>
      <c r="X110" s="103">
        <f t="shared" si="17"/>
        <v>21.573256249999996</v>
      </c>
      <c r="Y110" s="103">
        <f t="shared" si="18"/>
        <v>208.058020625</v>
      </c>
      <c r="Z110" s="237">
        <f t="shared" si="19"/>
        <v>6.998753124999979</v>
      </c>
      <c r="AB110" s="77"/>
    </row>
    <row r="111" spans="1:28" s="7" customFormat="1" ht="15.75" thickBot="1">
      <c r="A111" s="201" t="s">
        <v>36</v>
      </c>
      <c r="B111" s="164">
        <v>8624025</v>
      </c>
      <c r="C111" s="162">
        <v>349200</v>
      </c>
      <c r="D111" s="170">
        <v>0.04</v>
      </c>
      <c r="E111" s="164">
        <v>99675</v>
      </c>
      <c r="F111" s="112">
        <v>6975</v>
      </c>
      <c r="G111" s="170">
        <v>0.08</v>
      </c>
      <c r="H111" s="164">
        <v>8550</v>
      </c>
      <c r="I111" s="112">
        <v>2025</v>
      </c>
      <c r="J111" s="170">
        <v>0.31</v>
      </c>
      <c r="K111" s="164">
        <v>8732250</v>
      </c>
      <c r="L111" s="112">
        <v>358200</v>
      </c>
      <c r="M111" s="127">
        <v>0.04</v>
      </c>
      <c r="N111" s="283">
        <v>8201475</v>
      </c>
      <c r="O111" s="173">
        <f t="shared" si="10"/>
        <v>0.9392166967276475</v>
      </c>
      <c r="P111" s="108">
        <f>Volume!K111</f>
        <v>905.2</v>
      </c>
      <c r="Q111" s="69">
        <f>Volume!J111</f>
        <v>895.55</v>
      </c>
      <c r="R111" s="237">
        <f t="shared" si="11"/>
        <v>782.01664875</v>
      </c>
      <c r="S111" s="103">
        <f t="shared" si="12"/>
        <v>734.483093625</v>
      </c>
      <c r="T111" s="109">
        <f t="shared" si="13"/>
        <v>8374050</v>
      </c>
      <c r="U111" s="103">
        <f t="shared" si="14"/>
        <v>4.277500134343597</v>
      </c>
      <c r="V111" s="103">
        <f t="shared" si="15"/>
        <v>772.324558875</v>
      </c>
      <c r="W111" s="103">
        <f t="shared" si="16"/>
        <v>8.926394625</v>
      </c>
      <c r="X111" s="103">
        <f t="shared" si="17"/>
        <v>0.76569525</v>
      </c>
      <c r="Y111" s="103">
        <f t="shared" si="18"/>
        <v>758.019006</v>
      </c>
      <c r="Z111" s="237">
        <f t="shared" si="19"/>
        <v>23.997642749999955</v>
      </c>
      <c r="AB111" s="77"/>
    </row>
    <row r="112" spans="1:28" s="7" customFormat="1" ht="15.75" thickBot="1">
      <c r="A112" s="193" t="s">
        <v>172</v>
      </c>
      <c r="B112" s="164">
        <v>7100100</v>
      </c>
      <c r="C112" s="162">
        <v>18900</v>
      </c>
      <c r="D112" s="170">
        <v>0</v>
      </c>
      <c r="E112" s="164">
        <v>132300</v>
      </c>
      <c r="F112" s="112">
        <v>17850</v>
      </c>
      <c r="G112" s="170">
        <v>0.16</v>
      </c>
      <c r="H112" s="164">
        <v>5250</v>
      </c>
      <c r="I112" s="112">
        <v>0</v>
      </c>
      <c r="J112" s="170">
        <v>0</v>
      </c>
      <c r="K112" s="164">
        <v>7237650</v>
      </c>
      <c r="L112" s="112">
        <v>36750</v>
      </c>
      <c r="M112" s="127">
        <v>0.01</v>
      </c>
      <c r="N112" s="283">
        <v>6682200</v>
      </c>
      <c r="O112" s="173">
        <f t="shared" si="10"/>
        <v>0.9232554765704337</v>
      </c>
      <c r="P112" s="108">
        <f>Volume!K112</f>
        <v>267.65</v>
      </c>
      <c r="Q112" s="69">
        <f>Volume!J112</f>
        <v>265.3</v>
      </c>
      <c r="R112" s="237">
        <f t="shared" si="11"/>
        <v>192.0148545</v>
      </c>
      <c r="S112" s="103">
        <f t="shared" si="12"/>
        <v>177.278766</v>
      </c>
      <c r="T112" s="109">
        <f t="shared" si="13"/>
        <v>7200900</v>
      </c>
      <c r="U112" s="103">
        <f t="shared" si="14"/>
        <v>0.510352872557597</v>
      </c>
      <c r="V112" s="103">
        <f t="shared" si="15"/>
        <v>188.365653</v>
      </c>
      <c r="W112" s="103">
        <f t="shared" si="16"/>
        <v>3.509919</v>
      </c>
      <c r="X112" s="103">
        <f t="shared" si="17"/>
        <v>0.1392825</v>
      </c>
      <c r="Y112" s="103">
        <f t="shared" si="18"/>
        <v>192.73208849999997</v>
      </c>
      <c r="Z112" s="237">
        <f t="shared" si="19"/>
        <v>-0.7172339999999622</v>
      </c>
      <c r="AB112" s="77"/>
    </row>
    <row r="113" spans="1:28" s="7" customFormat="1" ht="15.75" thickBot="1">
      <c r="A113" s="193" t="s">
        <v>80</v>
      </c>
      <c r="B113" s="164">
        <v>2812800</v>
      </c>
      <c r="C113" s="162">
        <v>30000</v>
      </c>
      <c r="D113" s="170">
        <v>0.01</v>
      </c>
      <c r="E113" s="164">
        <v>14400</v>
      </c>
      <c r="F113" s="112">
        <v>0</v>
      </c>
      <c r="G113" s="170">
        <v>0</v>
      </c>
      <c r="H113" s="164">
        <v>0</v>
      </c>
      <c r="I113" s="112">
        <v>0</v>
      </c>
      <c r="J113" s="170">
        <v>0</v>
      </c>
      <c r="K113" s="164">
        <v>2827200</v>
      </c>
      <c r="L113" s="112">
        <v>30000</v>
      </c>
      <c r="M113" s="127">
        <v>0.01</v>
      </c>
      <c r="N113" s="283">
        <v>2785200</v>
      </c>
      <c r="O113" s="173">
        <f t="shared" si="10"/>
        <v>0.985144312393888</v>
      </c>
      <c r="P113" s="108">
        <f>Volume!K113</f>
        <v>195.25</v>
      </c>
      <c r="Q113" s="69">
        <f>Volume!J113</f>
        <v>192.95</v>
      </c>
      <c r="R113" s="237">
        <f t="shared" si="11"/>
        <v>54.550824</v>
      </c>
      <c r="S113" s="103">
        <f t="shared" si="12"/>
        <v>53.740434</v>
      </c>
      <c r="T113" s="109">
        <f t="shared" si="13"/>
        <v>2797200</v>
      </c>
      <c r="U113" s="103">
        <f t="shared" si="14"/>
        <v>1.0725010725010726</v>
      </c>
      <c r="V113" s="103">
        <f t="shared" si="15"/>
        <v>54.272976</v>
      </c>
      <c r="W113" s="103">
        <f t="shared" si="16"/>
        <v>0.277848</v>
      </c>
      <c r="X113" s="103">
        <f t="shared" si="17"/>
        <v>0</v>
      </c>
      <c r="Y113" s="103">
        <f t="shared" si="18"/>
        <v>54.61533</v>
      </c>
      <c r="Z113" s="237">
        <f t="shared" si="19"/>
        <v>-0.0645060000000015</v>
      </c>
      <c r="AB113" s="77"/>
    </row>
    <row r="114" spans="1:28" s="7" customFormat="1" ht="15.75" thickBot="1">
      <c r="A114" s="193" t="s">
        <v>274</v>
      </c>
      <c r="B114" s="164">
        <v>7028700</v>
      </c>
      <c r="C114" s="162">
        <v>690200</v>
      </c>
      <c r="D114" s="170">
        <v>0.11</v>
      </c>
      <c r="E114" s="164">
        <v>261100</v>
      </c>
      <c r="F114" s="112">
        <v>8400</v>
      </c>
      <c r="G114" s="170">
        <v>0.03</v>
      </c>
      <c r="H114" s="164">
        <v>35000</v>
      </c>
      <c r="I114" s="112">
        <v>4200</v>
      </c>
      <c r="J114" s="170">
        <v>0.14</v>
      </c>
      <c r="K114" s="164">
        <v>7324800</v>
      </c>
      <c r="L114" s="112">
        <v>702800</v>
      </c>
      <c r="M114" s="127">
        <v>0.11</v>
      </c>
      <c r="N114" s="283">
        <v>6852300</v>
      </c>
      <c r="O114" s="173">
        <f t="shared" si="10"/>
        <v>0.935493119266055</v>
      </c>
      <c r="P114" s="108">
        <f>Volume!K114</f>
        <v>294</v>
      </c>
      <c r="Q114" s="69">
        <f>Volume!J114</f>
        <v>303.45</v>
      </c>
      <c r="R114" s="237">
        <f t="shared" si="11"/>
        <v>222.271056</v>
      </c>
      <c r="S114" s="103">
        <f t="shared" si="12"/>
        <v>207.9330435</v>
      </c>
      <c r="T114" s="109">
        <f t="shared" si="13"/>
        <v>6622000</v>
      </c>
      <c r="U114" s="103">
        <f t="shared" si="14"/>
        <v>10.613107822410148</v>
      </c>
      <c r="V114" s="103">
        <f t="shared" si="15"/>
        <v>213.2859015</v>
      </c>
      <c r="W114" s="103">
        <f t="shared" si="16"/>
        <v>7.9230795</v>
      </c>
      <c r="X114" s="103">
        <f t="shared" si="17"/>
        <v>1.062075</v>
      </c>
      <c r="Y114" s="103">
        <f t="shared" si="18"/>
        <v>194.6868</v>
      </c>
      <c r="Z114" s="237">
        <f t="shared" si="19"/>
        <v>27.584255999999982</v>
      </c>
      <c r="AB114" s="77"/>
    </row>
    <row r="115" spans="1:28" s="7" customFormat="1" ht="15.75" thickBot="1">
      <c r="A115" s="193" t="s">
        <v>224</v>
      </c>
      <c r="B115" s="164">
        <v>512850</v>
      </c>
      <c r="C115" s="162">
        <v>-16250</v>
      </c>
      <c r="D115" s="170">
        <v>-0.03</v>
      </c>
      <c r="E115" s="164">
        <v>650</v>
      </c>
      <c r="F115" s="112">
        <v>0</v>
      </c>
      <c r="G115" s="170">
        <v>0</v>
      </c>
      <c r="H115" s="164">
        <v>0</v>
      </c>
      <c r="I115" s="112">
        <v>0</v>
      </c>
      <c r="J115" s="170">
        <v>0</v>
      </c>
      <c r="K115" s="164">
        <v>513500</v>
      </c>
      <c r="L115" s="112">
        <v>-16250</v>
      </c>
      <c r="M115" s="127">
        <v>-0.03</v>
      </c>
      <c r="N115" s="283">
        <v>510250</v>
      </c>
      <c r="O115" s="173">
        <f t="shared" si="10"/>
        <v>0.9936708860759493</v>
      </c>
      <c r="P115" s="108">
        <f>Volume!K115</f>
        <v>422.8</v>
      </c>
      <c r="Q115" s="69">
        <f>Volume!J115</f>
        <v>430.75</v>
      </c>
      <c r="R115" s="237">
        <f t="shared" si="11"/>
        <v>22.1190125</v>
      </c>
      <c r="S115" s="103">
        <f t="shared" si="12"/>
        <v>21.97901875</v>
      </c>
      <c r="T115" s="109">
        <f t="shared" si="13"/>
        <v>529750</v>
      </c>
      <c r="U115" s="103">
        <f t="shared" si="14"/>
        <v>-3.067484662576687</v>
      </c>
      <c r="V115" s="103">
        <f t="shared" si="15"/>
        <v>22.09101375</v>
      </c>
      <c r="W115" s="103">
        <f t="shared" si="16"/>
        <v>0.02799875</v>
      </c>
      <c r="X115" s="103">
        <f t="shared" si="17"/>
        <v>0</v>
      </c>
      <c r="Y115" s="103">
        <f t="shared" si="18"/>
        <v>22.39783</v>
      </c>
      <c r="Z115" s="237">
        <f t="shared" si="19"/>
        <v>-0.27881749999999883</v>
      </c>
      <c r="AB115" s="77"/>
    </row>
    <row r="116" spans="1:28" s="7" customFormat="1" ht="15.75" thickBot="1">
      <c r="A116" s="193" t="s">
        <v>394</v>
      </c>
      <c r="B116" s="164">
        <v>6357600</v>
      </c>
      <c r="C116" s="162">
        <v>496800</v>
      </c>
      <c r="D116" s="170">
        <v>0.08</v>
      </c>
      <c r="E116" s="164">
        <v>705600</v>
      </c>
      <c r="F116" s="112">
        <v>26400</v>
      </c>
      <c r="G116" s="170">
        <v>0.04</v>
      </c>
      <c r="H116" s="164">
        <v>79200</v>
      </c>
      <c r="I116" s="112">
        <v>4800</v>
      </c>
      <c r="J116" s="170">
        <v>0.06</v>
      </c>
      <c r="K116" s="164">
        <v>7142400</v>
      </c>
      <c r="L116" s="112">
        <v>528000</v>
      </c>
      <c r="M116" s="127">
        <v>0.08</v>
      </c>
      <c r="N116" s="283">
        <v>7017600</v>
      </c>
      <c r="O116" s="173">
        <f t="shared" si="10"/>
        <v>0.9825268817204301</v>
      </c>
      <c r="P116" s="108">
        <f>Volume!K116</f>
        <v>111.85</v>
      </c>
      <c r="Q116" s="69">
        <f>Volume!J116</f>
        <v>109.95</v>
      </c>
      <c r="R116" s="237">
        <f t="shared" si="11"/>
        <v>78.530688</v>
      </c>
      <c r="S116" s="103">
        <f t="shared" si="12"/>
        <v>77.158512</v>
      </c>
      <c r="T116" s="109">
        <f t="shared" si="13"/>
        <v>6614400</v>
      </c>
      <c r="U116" s="103">
        <f t="shared" si="14"/>
        <v>7.982583454281568</v>
      </c>
      <c r="V116" s="103">
        <f t="shared" si="15"/>
        <v>69.901812</v>
      </c>
      <c r="W116" s="103">
        <f t="shared" si="16"/>
        <v>7.758072</v>
      </c>
      <c r="X116" s="103">
        <f t="shared" si="17"/>
        <v>0.870804</v>
      </c>
      <c r="Y116" s="103">
        <f t="shared" si="18"/>
        <v>73.982064</v>
      </c>
      <c r="Z116" s="237">
        <f t="shared" si="19"/>
        <v>4.548624000000004</v>
      </c>
      <c r="AB116" s="77"/>
    </row>
    <row r="117" spans="1:28" s="7" customFormat="1" ht="15.75" thickBot="1">
      <c r="A117" s="193" t="s">
        <v>81</v>
      </c>
      <c r="B117" s="164">
        <v>4891200</v>
      </c>
      <c r="C117" s="162">
        <v>18600</v>
      </c>
      <c r="D117" s="170">
        <v>0</v>
      </c>
      <c r="E117" s="164">
        <v>9600</v>
      </c>
      <c r="F117" s="112">
        <v>600</v>
      </c>
      <c r="G117" s="170">
        <v>0.07</v>
      </c>
      <c r="H117" s="164">
        <v>0</v>
      </c>
      <c r="I117" s="112">
        <v>0</v>
      </c>
      <c r="J117" s="170">
        <v>0</v>
      </c>
      <c r="K117" s="164">
        <v>4900800</v>
      </c>
      <c r="L117" s="112">
        <v>19200</v>
      </c>
      <c r="M117" s="127">
        <v>0</v>
      </c>
      <c r="N117" s="283">
        <v>4845600</v>
      </c>
      <c r="O117" s="173">
        <f t="shared" si="10"/>
        <v>0.9887365328109696</v>
      </c>
      <c r="P117" s="108">
        <f>Volume!K117</f>
        <v>475.7</v>
      </c>
      <c r="Q117" s="69">
        <f>Volume!J117</f>
        <v>480.85</v>
      </c>
      <c r="R117" s="237">
        <f t="shared" si="11"/>
        <v>235.654968</v>
      </c>
      <c r="S117" s="103">
        <f t="shared" si="12"/>
        <v>233.000676</v>
      </c>
      <c r="T117" s="109">
        <f t="shared" si="13"/>
        <v>4881600</v>
      </c>
      <c r="U117" s="103">
        <f t="shared" si="14"/>
        <v>0.39331366764995085</v>
      </c>
      <c r="V117" s="103">
        <f t="shared" si="15"/>
        <v>235.193352</v>
      </c>
      <c r="W117" s="103">
        <f t="shared" si="16"/>
        <v>0.461616</v>
      </c>
      <c r="X117" s="103">
        <f t="shared" si="17"/>
        <v>0</v>
      </c>
      <c r="Y117" s="103">
        <f t="shared" si="18"/>
        <v>232.217712</v>
      </c>
      <c r="Z117" s="237">
        <f t="shared" si="19"/>
        <v>3.4372559999999908</v>
      </c>
      <c r="AB117" s="77"/>
    </row>
    <row r="118" spans="1:28" s="58" customFormat="1" ht="15.75" thickBot="1">
      <c r="A118" s="193" t="s">
        <v>225</v>
      </c>
      <c r="B118" s="164">
        <v>4127200</v>
      </c>
      <c r="C118" s="162">
        <v>-29400</v>
      </c>
      <c r="D118" s="170">
        <v>-0.01</v>
      </c>
      <c r="E118" s="164">
        <v>518000</v>
      </c>
      <c r="F118" s="112">
        <v>16800</v>
      </c>
      <c r="G118" s="170">
        <v>0.03</v>
      </c>
      <c r="H118" s="164">
        <v>65800</v>
      </c>
      <c r="I118" s="112">
        <v>7000</v>
      </c>
      <c r="J118" s="170">
        <v>0.12</v>
      </c>
      <c r="K118" s="164">
        <v>4711000</v>
      </c>
      <c r="L118" s="112">
        <v>-5600</v>
      </c>
      <c r="M118" s="127">
        <v>0</v>
      </c>
      <c r="N118" s="283">
        <v>4512200</v>
      </c>
      <c r="O118" s="173">
        <f t="shared" si="10"/>
        <v>0.9578008915304607</v>
      </c>
      <c r="P118" s="108">
        <f>Volume!K118</f>
        <v>192.6</v>
      </c>
      <c r="Q118" s="69">
        <f>Volume!J118</f>
        <v>195</v>
      </c>
      <c r="R118" s="237">
        <f t="shared" si="11"/>
        <v>91.8645</v>
      </c>
      <c r="S118" s="103">
        <f t="shared" si="12"/>
        <v>87.9879</v>
      </c>
      <c r="T118" s="109">
        <f t="shared" si="13"/>
        <v>4716600</v>
      </c>
      <c r="U118" s="103">
        <f t="shared" si="14"/>
        <v>-0.11872959335114278</v>
      </c>
      <c r="V118" s="103">
        <f t="shared" si="15"/>
        <v>80.4804</v>
      </c>
      <c r="W118" s="103">
        <f t="shared" si="16"/>
        <v>10.101</v>
      </c>
      <c r="X118" s="103">
        <f t="shared" si="17"/>
        <v>1.2831</v>
      </c>
      <c r="Y118" s="103">
        <f t="shared" si="18"/>
        <v>90.841716</v>
      </c>
      <c r="Z118" s="237">
        <f t="shared" si="19"/>
        <v>1.0227840000000015</v>
      </c>
      <c r="AA118" s="78"/>
      <c r="AB118" s="77"/>
    </row>
    <row r="119" spans="1:28" s="7" customFormat="1" ht="15.75" thickBot="1">
      <c r="A119" s="193" t="s">
        <v>297</v>
      </c>
      <c r="B119" s="164">
        <v>6146800</v>
      </c>
      <c r="C119" s="162">
        <v>133100</v>
      </c>
      <c r="D119" s="170">
        <v>0.02</v>
      </c>
      <c r="E119" s="164">
        <v>179300</v>
      </c>
      <c r="F119" s="112">
        <v>-20900</v>
      </c>
      <c r="G119" s="170">
        <v>-0.1</v>
      </c>
      <c r="H119" s="164">
        <v>63800</v>
      </c>
      <c r="I119" s="112">
        <v>4400</v>
      </c>
      <c r="J119" s="170">
        <v>0.07</v>
      </c>
      <c r="K119" s="164">
        <v>6389900</v>
      </c>
      <c r="L119" s="112">
        <v>116600</v>
      </c>
      <c r="M119" s="127">
        <v>0.02</v>
      </c>
      <c r="N119" s="283">
        <v>6177600</v>
      </c>
      <c r="O119" s="173">
        <f t="shared" si="10"/>
        <v>0.9667756928903426</v>
      </c>
      <c r="P119" s="108">
        <f>Volume!K119</f>
        <v>458.6</v>
      </c>
      <c r="Q119" s="69">
        <f>Volume!J119</f>
        <v>462.45</v>
      </c>
      <c r="R119" s="237">
        <f t="shared" si="11"/>
        <v>295.5009255</v>
      </c>
      <c r="S119" s="103">
        <f t="shared" si="12"/>
        <v>285.683112</v>
      </c>
      <c r="T119" s="109">
        <f t="shared" si="13"/>
        <v>6273300</v>
      </c>
      <c r="U119" s="103">
        <f t="shared" si="14"/>
        <v>1.8586708749780818</v>
      </c>
      <c r="V119" s="103">
        <f t="shared" si="15"/>
        <v>284.258766</v>
      </c>
      <c r="W119" s="103">
        <f t="shared" si="16"/>
        <v>8.2917285</v>
      </c>
      <c r="X119" s="103">
        <f t="shared" si="17"/>
        <v>2.950431</v>
      </c>
      <c r="Y119" s="103">
        <f t="shared" si="18"/>
        <v>287.693538</v>
      </c>
      <c r="Z119" s="237">
        <f t="shared" si="19"/>
        <v>7.807387500000004</v>
      </c>
      <c r="AB119" s="77"/>
    </row>
    <row r="120" spans="1:28" s="58" customFormat="1" ht="15.75" thickBot="1">
      <c r="A120" s="193" t="s">
        <v>226</v>
      </c>
      <c r="B120" s="164">
        <v>8793000</v>
      </c>
      <c r="C120" s="162">
        <v>142500</v>
      </c>
      <c r="D120" s="170">
        <v>0.02</v>
      </c>
      <c r="E120" s="164">
        <v>24000</v>
      </c>
      <c r="F120" s="112">
        <v>1500</v>
      </c>
      <c r="G120" s="170">
        <v>0.07</v>
      </c>
      <c r="H120" s="164">
        <v>0</v>
      </c>
      <c r="I120" s="112">
        <v>0</v>
      </c>
      <c r="J120" s="170">
        <v>0</v>
      </c>
      <c r="K120" s="164">
        <v>8817000</v>
      </c>
      <c r="L120" s="112">
        <v>144000</v>
      </c>
      <c r="M120" s="127">
        <v>0.02</v>
      </c>
      <c r="N120" s="283">
        <v>8376000</v>
      </c>
      <c r="O120" s="173">
        <f t="shared" si="10"/>
        <v>0.9499829874106839</v>
      </c>
      <c r="P120" s="108">
        <f>Volume!K120</f>
        <v>182.55</v>
      </c>
      <c r="Q120" s="69">
        <f>Volume!J120</f>
        <v>184.65</v>
      </c>
      <c r="R120" s="237">
        <f t="shared" si="11"/>
        <v>162.805905</v>
      </c>
      <c r="S120" s="103">
        <f t="shared" si="12"/>
        <v>154.66284</v>
      </c>
      <c r="T120" s="109">
        <f t="shared" si="13"/>
        <v>8673000</v>
      </c>
      <c r="U120" s="103">
        <f t="shared" si="14"/>
        <v>1.6603251470079559</v>
      </c>
      <c r="V120" s="103">
        <f t="shared" si="15"/>
        <v>162.362745</v>
      </c>
      <c r="W120" s="103">
        <f t="shared" si="16"/>
        <v>0.44316</v>
      </c>
      <c r="X120" s="103">
        <f t="shared" si="17"/>
        <v>0</v>
      </c>
      <c r="Y120" s="103">
        <f t="shared" si="18"/>
        <v>158.325615</v>
      </c>
      <c r="Z120" s="237">
        <f t="shared" si="19"/>
        <v>4.4802899999999966</v>
      </c>
      <c r="AA120" s="78"/>
      <c r="AB120" s="77"/>
    </row>
    <row r="121" spans="1:28" s="58" customFormat="1" ht="15.75" thickBot="1">
      <c r="A121" s="193" t="s">
        <v>227</v>
      </c>
      <c r="B121" s="164">
        <v>6315200</v>
      </c>
      <c r="C121" s="162">
        <v>-344800</v>
      </c>
      <c r="D121" s="170">
        <v>-0.05</v>
      </c>
      <c r="E121" s="164">
        <v>494400</v>
      </c>
      <c r="F121" s="112">
        <v>-2400</v>
      </c>
      <c r="G121" s="170">
        <v>0</v>
      </c>
      <c r="H121" s="164">
        <v>66400</v>
      </c>
      <c r="I121" s="112">
        <v>0</v>
      </c>
      <c r="J121" s="170">
        <v>0</v>
      </c>
      <c r="K121" s="164">
        <v>6876000</v>
      </c>
      <c r="L121" s="112">
        <v>-347200</v>
      </c>
      <c r="M121" s="127">
        <v>-0.05</v>
      </c>
      <c r="N121" s="283">
        <v>6433600</v>
      </c>
      <c r="O121" s="173">
        <f t="shared" si="10"/>
        <v>0.9356602675974404</v>
      </c>
      <c r="P121" s="108">
        <f>Volume!K121</f>
        <v>340.2</v>
      </c>
      <c r="Q121" s="69">
        <f>Volume!J121</f>
        <v>340.7</v>
      </c>
      <c r="R121" s="237">
        <f t="shared" si="11"/>
        <v>234.26532</v>
      </c>
      <c r="S121" s="103">
        <f t="shared" si="12"/>
        <v>219.192752</v>
      </c>
      <c r="T121" s="109">
        <f t="shared" si="13"/>
        <v>7223200</v>
      </c>
      <c r="U121" s="103">
        <f t="shared" si="14"/>
        <v>-4.806733857570053</v>
      </c>
      <c r="V121" s="103">
        <f t="shared" si="15"/>
        <v>215.158864</v>
      </c>
      <c r="W121" s="103">
        <f t="shared" si="16"/>
        <v>16.844208</v>
      </c>
      <c r="X121" s="103">
        <f t="shared" si="17"/>
        <v>2.262248</v>
      </c>
      <c r="Y121" s="103">
        <f t="shared" si="18"/>
        <v>245.733264</v>
      </c>
      <c r="Z121" s="237">
        <f t="shared" si="19"/>
        <v>-11.467943999999989</v>
      </c>
      <c r="AA121" s="78"/>
      <c r="AB121" s="77"/>
    </row>
    <row r="122" spans="1:28" s="58" customFormat="1" ht="15.75" thickBot="1">
      <c r="A122" s="193" t="s">
        <v>234</v>
      </c>
      <c r="B122" s="164">
        <v>14660100</v>
      </c>
      <c r="C122" s="162">
        <v>249900</v>
      </c>
      <c r="D122" s="170">
        <v>0.02</v>
      </c>
      <c r="E122" s="164">
        <v>1535800</v>
      </c>
      <c r="F122" s="112">
        <v>186900</v>
      </c>
      <c r="G122" s="170">
        <v>0.14</v>
      </c>
      <c r="H122" s="164">
        <v>429100</v>
      </c>
      <c r="I122" s="112">
        <v>33600</v>
      </c>
      <c r="J122" s="170">
        <v>0.08</v>
      </c>
      <c r="K122" s="164">
        <v>16625000</v>
      </c>
      <c r="L122" s="112">
        <v>470400</v>
      </c>
      <c r="M122" s="127">
        <v>0.03</v>
      </c>
      <c r="N122" s="283">
        <v>14934500</v>
      </c>
      <c r="O122" s="173">
        <f t="shared" si="10"/>
        <v>0.8983157894736842</v>
      </c>
      <c r="P122" s="108">
        <f>Volume!K122</f>
        <v>435.55</v>
      </c>
      <c r="Q122" s="69">
        <f>Volume!J122</f>
        <v>434.95</v>
      </c>
      <c r="R122" s="237">
        <f t="shared" si="11"/>
        <v>723.104375</v>
      </c>
      <c r="S122" s="103">
        <f t="shared" si="12"/>
        <v>649.5760775</v>
      </c>
      <c r="T122" s="109">
        <f t="shared" si="13"/>
        <v>16154600</v>
      </c>
      <c r="U122" s="103">
        <f t="shared" si="14"/>
        <v>2.91186411300806</v>
      </c>
      <c r="V122" s="103">
        <f t="shared" si="15"/>
        <v>637.6410495</v>
      </c>
      <c r="W122" s="103">
        <f t="shared" si="16"/>
        <v>66.799621</v>
      </c>
      <c r="X122" s="103">
        <f t="shared" si="17"/>
        <v>18.6637045</v>
      </c>
      <c r="Y122" s="103">
        <f t="shared" si="18"/>
        <v>703.613603</v>
      </c>
      <c r="Z122" s="237">
        <f t="shared" si="19"/>
        <v>19.490771999999993</v>
      </c>
      <c r="AA122" s="78"/>
      <c r="AB122" s="77"/>
    </row>
    <row r="123" spans="1:28" s="58" customFormat="1" ht="15.75" thickBot="1">
      <c r="A123" s="193" t="s">
        <v>98</v>
      </c>
      <c r="B123" s="164">
        <v>4665100</v>
      </c>
      <c r="C123" s="162">
        <v>17600</v>
      </c>
      <c r="D123" s="170">
        <v>0</v>
      </c>
      <c r="E123" s="164">
        <v>190300</v>
      </c>
      <c r="F123" s="112">
        <v>2200</v>
      </c>
      <c r="G123" s="170">
        <v>0.01</v>
      </c>
      <c r="H123" s="164">
        <v>0</v>
      </c>
      <c r="I123" s="112">
        <v>0</v>
      </c>
      <c r="J123" s="170">
        <v>0</v>
      </c>
      <c r="K123" s="164">
        <v>4855400</v>
      </c>
      <c r="L123" s="112">
        <v>19800</v>
      </c>
      <c r="M123" s="127">
        <v>0</v>
      </c>
      <c r="N123" s="283">
        <v>4721200</v>
      </c>
      <c r="O123" s="173">
        <f t="shared" si="10"/>
        <v>0.9723606705935659</v>
      </c>
      <c r="P123" s="108">
        <f>Volume!K123</f>
        <v>510.15</v>
      </c>
      <c r="Q123" s="69">
        <f>Volume!J123</f>
        <v>505.8</v>
      </c>
      <c r="R123" s="237">
        <f t="shared" si="11"/>
        <v>245.586132</v>
      </c>
      <c r="S123" s="103">
        <f t="shared" si="12"/>
        <v>238.798296</v>
      </c>
      <c r="T123" s="109">
        <f t="shared" si="13"/>
        <v>4835600</v>
      </c>
      <c r="U123" s="103">
        <f t="shared" si="14"/>
        <v>0.40946314831665154</v>
      </c>
      <c r="V123" s="103">
        <f t="shared" si="15"/>
        <v>235.960758</v>
      </c>
      <c r="W123" s="103">
        <f t="shared" si="16"/>
        <v>9.625374</v>
      </c>
      <c r="X123" s="103">
        <f t="shared" si="17"/>
        <v>0</v>
      </c>
      <c r="Y123" s="103">
        <f t="shared" si="18"/>
        <v>246.688134</v>
      </c>
      <c r="Z123" s="237">
        <f t="shared" si="19"/>
        <v>-1.1020019999999988</v>
      </c>
      <c r="AA123" s="78"/>
      <c r="AB123" s="77"/>
    </row>
    <row r="124" spans="1:28" s="58" customFormat="1" ht="15.75" thickBot="1">
      <c r="A124" s="193" t="s">
        <v>149</v>
      </c>
      <c r="B124" s="164">
        <v>4007300</v>
      </c>
      <c r="C124" s="162">
        <v>53350</v>
      </c>
      <c r="D124" s="170">
        <v>0.01</v>
      </c>
      <c r="E124" s="164">
        <v>174350</v>
      </c>
      <c r="F124" s="112">
        <v>25300</v>
      </c>
      <c r="G124" s="170">
        <v>0.17</v>
      </c>
      <c r="H124" s="164">
        <v>72050</v>
      </c>
      <c r="I124" s="112">
        <v>550</v>
      </c>
      <c r="J124" s="170">
        <v>0.01</v>
      </c>
      <c r="K124" s="164">
        <v>4253700</v>
      </c>
      <c r="L124" s="112">
        <v>79200</v>
      </c>
      <c r="M124" s="127">
        <v>0.02</v>
      </c>
      <c r="N124" s="283">
        <v>4106850</v>
      </c>
      <c r="O124" s="173">
        <f t="shared" si="10"/>
        <v>0.965477114041893</v>
      </c>
      <c r="P124" s="108">
        <f>Volume!K124</f>
        <v>705.3</v>
      </c>
      <c r="Q124" s="69">
        <f>Volume!J124</f>
        <v>704.6</v>
      </c>
      <c r="R124" s="237">
        <f t="shared" si="11"/>
        <v>299.715702</v>
      </c>
      <c r="S124" s="103">
        <f t="shared" si="12"/>
        <v>289.368651</v>
      </c>
      <c r="T124" s="109">
        <f t="shared" si="13"/>
        <v>4174500</v>
      </c>
      <c r="U124" s="103">
        <f t="shared" si="14"/>
        <v>1.8972332015810278</v>
      </c>
      <c r="V124" s="103">
        <f t="shared" si="15"/>
        <v>282.354358</v>
      </c>
      <c r="W124" s="103">
        <f t="shared" si="16"/>
        <v>12.284701</v>
      </c>
      <c r="X124" s="103">
        <f t="shared" si="17"/>
        <v>5.076643</v>
      </c>
      <c r="Y124" s="103">
        <f t="shared" si="18"/>
        <v>294.427485</v>
      </c>
      <c r="Z124" s="237">
        <f t="shared" si="19"/>
        <v>5.2882170000000315</v>
      </c>
      <c r="AA124" s="78"/>
      <c r="AB124" s="77"/>
    </row>
    <row r="125" spans="1:28" s="7" customFormat="1" ht="15.75" thickBot="1">
      <c r="A125" s="193" t="s">
        <v>203</v>
      </c>
      <c r="B125" s="164">
        <v>8396250</v>
      </c>
      <c r="C125" s="162">
        <v>240000</v>
      </c>
      <c r="D125" s="170">
        <v>0.03</v>
      </c>
      <c r="E125" s="164">
        <v>2079750</v>
      </c>
      <c r="F125" s="112">
        <v>257100</v>
      </c>
      <c r="G125" s="170">
        <v>0.14</v>
      </c>
      <c r="H125" s="164">
        <v>767400</v>
      </c>
      <c r="I125" s="112">
        <v>27000</v>
      </c>
      <c r="J125" s="170">
        <v>0.04</v>
      </c>
      <c r="K125" s="164">
        <v>11243400</v>
      </c>
      <c r="L125" s="112">
        <v>524100</v>
      </c>
      <c r="M125" s="127">
        <v>0.05</v>
      </c>
      <c r="N125" s="283">
        <v>9798000</v>
      </c>
      <c r="O125" s="173">
        <f t="shared" si="10"/>
        <v>0.8714445808207482</v>
      </c>
      <c r="P125" s="108">
        <f>Volume!K125</f>
        <v>1485.35</v>
      </c>
      <c r="Q125" s="69">
        <f>Volume!J125</f>
        <v>1492.35</v>
      </c>
      <c r="R125" s="237">
        <f t="shared" si="11"/>
        <v>1677.9087989999998</v>
      </c>
      <c r="S125" s="103">
        <f t="shared" si="12"/>
        <v>1462.20453</v>
      </c>
      <c r="T125" s="109">
        <f t="shared" si="13"/>
        <v>10719300</v>
      </c>
      <c r="U125" s="103">
        <f t="shared" si="14"/>
        <v>4.889311802076628</v>
      </c>
      <c r="V125" s="103">
        <f t="shared" si="15"/>
        <v>1253.01436875</v>
      </c>
      <c r="W125" s="103">
        <f t="shared" si="16"/>
        <v>310.37149125</v>
      </c>
      <c r="X125" s="103">
        <f t="shared" si="17"/>
        <v>114.522939</v>
      </c>
      <c r="Y125" s="103">
        <f t="shared" si="18"/>
        <v>1592.1912254999997</v>
      </c>
      <c r="Z125" s="237">
        <f t="shared" si="19"/>
        <v>85.71757350000007</v>
      </c>
      <c r="AB125" s="77"/>
    </row>
    <row r="126" spans="1:28" s="7" customFormat="1" ht="15.75" thickBot="1">
      <c r="A126" s="193" t="s">
        <v>298</v>
      </c>
      <c r="B126" s="164">
        <v>811000</v>
      </c>
      <c r="C126" s="162">
        <v>-36000</v>
      </c>
      <c r="D126" s="170">
        <v>-0.04</v>
      </c>
      <c r="E126" s="164">
        <v>6500</v>
      </c>
      <c r="F126" s="112">
        <v>500</v>
      </c>
      <c r="G126" s="170">
        <v>0.08</v>
      </c>
      <c r="H126" s="164">
        <v>500</v>
      </c>
      <c r="I126" s="112">
        <v>0</v>
      </c>
      <c r="J126" s="170">
        <v>0</v>
      </c>
      <c r="K126" s="164">
        <v>818000</v>
      </c>
      <c r="L126" s="112">
        <v>-35500</v>
      </c>
      <c r="M126" s="127">
        <v>-0.04</v>
      </c>
      <c r="N126" s="283">
        <v>798000</v>
      </c>
      <c r="O126" s="173">
        <f t="shared" si="10"/>
        <v>0.9755501222493888</v>
      </c>
      <c r="P126" s="108">
        <f>Volume!K126</f>
        <v>452.3</v>
      </c>
      <c r="Q126" s="69">
        <f>Volume!J126</f>
        <v>443.75</v>
      </c>
      <c r="R126" s="237">
        <f t="shared" si="11"/>
        <v>36.29875</v>
      </c>
      <c r="S126" s="103">
        <f t="shared" si="12"/>
        <v>35.41125</v>
      </c>
      <c r="T126" s="109">
        <f t="shared" si="13"/>
        <v>853500</v>
      </c>
      <c r="U126" s="103">
        <f t="shared" si="14"/>
        <v>-4.159343878148799</v>
      </c>
      <c r="V126" s="103">
        <f t="shared" si="15"/>
        <v>35.988125</v>
      </c>
      <c r="W126" s="103">
        <f t="shared" si="16"/>
        <v>0.2884375</v>
      </c>
      <c r="X126" s="103">
        <f t="shared" si="17"/>
        <v>0.0221875</v>
      </c>
      <c r="Y126" s="103">
        <f t="shared" si="18"/>
        <v>38.603805</v>
      </c>
      <c r="Z126" s="237">
        <f t="shared" si="19"/>
        <v>-2.305055000000003</v>
      </c>
      <c r="AB126" s="77"/>
    </row>
    <row r="127" spans="1:28" s="58" customFormat="1" ht="13.5" customHeight="1" thickBot="1">
      <c r="A127" s="193" t="s">
        <v>216</v>
      </c>
      <c r="B127" s="164">
        <v>62906300</v>
      </c>
      <c r="C127" s="162">
        <v>623100</v>
      </c>
      <c r="D127" s="170">
        <v>0.01</v>
      </c>
      <c r="E127" s="164">
        <v>12070050</v>
      </c>
      <c r="F127" s="112">
        <v>244550</v>
      </c>
      <c r="G127" s="170">
        <v>0.02</v>
      </c>
      <c r="H127" s="164">
        <v>2810650</v>
      </c>
      <c r="I127" s="112">
        <v>100500</v>
      </c>
      <c r="J127" s="170">
        <v>0.04</v>
      </c>
      <c r="K127" s="164">
        <v>77787000</v>
      </c>
      <c r="L127" s="112">
        <v>968150</v>
      </c>
      <c r="M127" s="127">
        <v>0.01</v>
      </c>
      <c r="N127" s="283">
        <v>46762650</v>
      </c>
      <c r="O127" s="173">
        <f t="shared" si="10"/>
        <v>0.6011627906976744</v>
      </c>
      <c r="P127" s="108">
        <f>Volume!K127</f>
        <v>76.2</v>
      </c>
      <c r="Q127" s="69">
        <f>Volume!J127</f>
        <v>76.3</v>
      </c>
      <c r="R127" s="237">
        <f t="shared" si="11"/>
        <v>593.51481</v>
      </c>
      <c r="S127" s="103">
        <f t="shared" si="12"/>
        <v>356.7990195</v>
      </c>
      <c r="T127" s="109">
        <f t="shared" si="13"/>
        <v>76818850</v>
      </c>
      <c r="U127" s="103">
        <f t="shared" si="14"/>
        <v>1.2603026470716496</v>
      </c>
      <c r="V127" s="103">
        <f t="shared" si="15"/>
        <v>479.975069</v>
      </c>
      <c r="W127" s="103">
        <f t="shared" si="16"/>
        <v>92.0944815</v>
      </c>
      <c r="X127" s="103">
        <f t="shared" si="17"/>
        <v>21.4452595</v>
      </c>
      <c r="Y127" s="103">
        <f t="shared" si="18"/>
        <v>585.359637</v>
      </c>
      <c r="Z127" s="237">
        <f t="shared" si="19"/>
        <v>8.15517299999999</v>
      </c>
      <c r="AA127" s="78"/>
      <c r="AB127" s="77"/>
    </row>
    <row r="128" spans="1:28" s="7" customFormat="1" ht="15.75" thickBot="1">
      <c r="A128" s="193" t="s">
        <v>235</v>
      </c>
      <c r="B128" s="164">
        <v>28263600</v>
      </c>
      <c r="C128" s="162">
        <v>-564300</v>
      </c>
      <c r="D128" s="170">
        <v>-0.02</v>
      </c>
      <c r="E128" s="164">
        <v>5346000</v>
      </c>
      <c r="F128" s="112">
        <v>-5400</v>
      </c>
      <c r="G128" s="170">
        <v>0</v>
      </c>
      <c r="H128" s="164">
        <v>3377700</v>
      </c>
      <c r="I128" s="112">
        <v>0</v>
      </c>
      <c r="J128" s="170">
        <v>0</v>
      </c>
      <c r="K128" s="164">
        <v>36987300</v>
      </c>
      <c r="L128" s="112">
        <v>-569700</v>
      </c>
      <c r="M128" s="127">
        <v>-0.02</v>
      </c>
      <c r="N128" s="283">
        <v>34811100</v>
      </c>
      <c r="O128" s="173">
        <f t="shared" si="10"/>
        <v>0.9411635885831082</v>
      </c>
      <c r="P128" s="108">
        <f>Volume!K128</f>
        <v>125.6</v>
      </c>
      <c r="Q128" s="69">
        <f>Volume!J128</f>
        <v>125.8</v>
      </c>
      <c r="R128" s="237">
        <f t="shared" si="11"/>
        <v>465.300234</v>
      </c>
      <c r="S128" s="103">
        <f t="shared" si="12"/>
        <v>437.923638</v>
      </c>
      <c r="T128" s="109">
        <f t="shared" si="13"/>
        <v>37557000</v>
      </c>
      <c r="U128" s="103">
        <f t="shared" si="14"/>
        <v>-1.5168943206326384</v>
      </c>
      <c r="V128" s="103">
        <f t="shared" si="15"/>
        <v>355.556088</v>
      </c>
      <c r="W128" s="103">
        <f t="shared" si="16"/>
        <v>67.25268</v>
      </c>
      <c r="X128" s="103">
        <f t="shared" si="17"/>
        <v>42.491466</v>
      </c>
      <c r="Y128" s="103">
        <f t="shared" si="18"/>
        <v>471.71592</v>
      </c>
      <c r="Z128" s="237">
        <f t="shared" si="19"/>
        <v>-6.415685999999994</v>
      </c>
      <c r="AB128" s="77"/>
    </row>
    <row r="129" spans="1:28" s="7" customFormat="1" ht="15.75" thickBot="1">
      <c r="A129" s="193" t="s">
        <v>204</v>
      </c>
      <c r="B129" s="164">
        <v>13666800</v>
      </c>
      <c r="C129" s="162">
        <v>936600</v>
      </c>
      <c r="D129" s="170">
        <v>0.07</v>
      </c>
      <c r="E129" s="164">
        <v>1931400</v>
      </c>
      <c r="F129" s="112">
        <v>589200</v>
      </c>
      <c r="G129" s="170">
        <v>0.44</v>
      </c>
      <c r="H129" s="164">
        <v>328800</v>
      </c>
      <c r="I129" s="112">
        <v>19800</v>
      </c>
      <c r="J129" s="170">
        <v>0.06</v>
      </c>
      <c r="K129" s="164">
        <v>15927000</v>
      </c>
      <c r="L129" s="112">
        <v>1545600</v>
      </c>
      <c r="M129" s="127">
        <v>0.11</v>
      </c>
      <c r="N129" s="283">
        <v>9966000</v>
      </c>
      <c r="O129" s="173">
        <f t="shared" si="10"/>
        <v>0.6257298926351479</v>
      </c>
      <c r="P129" s="108">
        <f>Volume!K129</f>
        <v>461.6</v>
      </c>
      <c r="Q129" s="69">
        <f>Volume!J129</f>
        <v>447.8</v>
      </c>
      <c r="R129" s="237">
        <f t="shared" si="11"/>
        <v>713.21106</v>
      </c>
      <c r="S129" s="103">
        <f t="shared" si="12"/>
        <v>446.27748</v>
      </c>
      <c r="T129" s="109">
        <f t="shared" si="13"/>
        <v>14381400</v>
      </c>
      <c r="U129" s="103">
        <f t="shared" si="14"/>
        <v>10.747215152905836</v>
      </c>
      <c r="V129" s="103">
        <f t="shared" si="15"/>
        <v>611.999304</v>
      </c>
      <c r="W129" s="103">
        <f t="shared" si="16"/>
        <v>86.488092</v>
      </c>
      <c r="X129" s="103">
        <f t="shared" si="17"/>
        <v>14.723664</v>
      </c>
      <c r="Y129" s="103">
        <f t="shared" si="18"/>
        <v>663.845424</v>
      </c>
      <c r="Z129" s="237">
        <f t="shared" si="19"/>
        <v>49.365635999999995</v>
      </c>
      <c r="AB129" s="77"/>
    </row>
    <row r="130" spans="1:28" s="7" customFormat="1" ht="15.75" thickBot="1">
      <c r="A130" s="193" t="s">
        <v>205</v>
      </c>
      <c r="B130" s="164">
        <v>7412000</v>
      </c>
      <c r="C130" s="162">
        <v>312000</v>
      </c>
      <c r="D130" s="170">
        <v>0.04</v>
      </c>
      <c r="E130" s="164">
        <v>488500</v>
      </c>
      <c r="F130" s="112">
        <v>500</v>
      </c>
      <c r="G130" s="170">
        <v>0</v>
      </c>
      <c r="H130" s="164">
        <v>236500</v>
      </c>
      <c r="I130" s="112">
        <v>24750</v>
      </c>
      <c r="J130" s="170">
        <v>0.12</v>
      </c>
      <c r="K130" s="164">
        <v>8137000</v>
      </c>
      <c r="L130" s="112">
        <v>337250</v>
      </c>
      <c r="M130" s="127">
        <v>0.04</v>
      </c>
      <c r="N130" s="283">
        <v>7634750</v>
      </c>
      <c r="O130" s="173">
        <f t="shared" si="10"/>
        <v>0.9382757773135062</v>
      </c>
      <c r="P130" s="108">
        <f>Volume!K130</f>
        <v>1034.05</v>
      </c>
      <c r="Q130" s="69">
        <f>Volume!J130</f>
        <v>1053.25</v>
      </c>
      <c r="R130" s="237">
        <f t="shared" si="11"/>
        <v>857.029525</v>
      </c>
      <c r="S130" s="103">
        <f t="shared" si="12"/>
        <v>804.13004375</v>
      </c>
      <c r="T130" s="109">
        <f t="shared" si="13"/>
        <v>7799750</v>
      </c>
      <c r="U130" s="103">
        <f t="shared" si="14"/>
        <v>4.323856533863265</v>
      </c>
      <c r="V130" s="103">
        <f t="shared" si="15"/>
        <v>780.6689</v>
      </c>
      <c r="W130" s="103">
        <f t="shared" si="16"/>
        <v>51.4512625</v>
      </c>
      <c r="X130" s="103">
        <f t="shared" si="17"/>
        <v>24.9093625</v>
      </c>
      <c r="Y130" s="103">
        <f t="shared" si="18"/>
        <v>806.53314875</v>
      </c>
      <c r="Z130" s="237">
        <f t="shared" si="19"/>
        <v>50.496376250000026</v>
      </c>
      <c r="AB130" s="77"/>
    </row>
    <row r="131" spans="1:28" s="58" customFormat="1" ht="14.25" customHeight="1" thickBot="1">
      <c r="A131" s="193" t="s">
        <v>37</v>
      </c>
      <c r="B131" s="164">
        <v>912000</v>
      </c>
      <c r="C131" s="162">
        <v>-112000</v>
      </c>
      <c r="D131" s="170">
        <v>-0.11</v>
      </c>
      <c r="E131" s="164">
        <v>94400</v>
      </c>
      <c r="F131" s="112">
        <v>1600</v>
      </c>
      <c r="G131" s="170">
        <v>0.02</v>
      </c>
      <c r="H131" s="164">
        <v>4800</v>
      </c>
      <c r="I131" s="112">
        <v>0</v>
      </c>
      <c r="J131" s="170">
        <v>0</v>
      </c>
      <c r="K131" s="164">
        <v>1011200</v>
      </c>
      <c r="L131" s="112">
        <v>-110400</v>
      </c>
      <c r="M131" s="127">
        <v>-0.1</v>
      </c>
      <c r="N131" s="283">
        <v>993600</v>
      </c>
      <c r="O131" s="173">
        <f t="shared" si="10"/>
        <v>0.9825949367088608</v>
      </c>
      <c r="P131" s="108">
        <f>Volume!K131</f>
        <v>171.75</v>
      </c>
      <c r="Q131" s="69">
        <f>Volume!J131</f>
        <v>171.15</v>
      </c>
      <c r="R131" s="237">
        <f t="shared" si="11"/>
        <v>17.306688</v>
      </c>
      <c r="S131" s="103">
        <f t="shared" si="12"/>
        <v>17.005464</v>
      </c>
      <c r="T131" s="109">
        <f t="shared" si="13"/>
        <v>1121600</v>
      </c>
      <c r="U131" s="103">
        <f t="shared" si="14"/>
        <v>-9.843081312410842</v>
      </c>
      <c r="V131" s="103">
        <f t="shared" si="15"/>
        <v>15.60888</v>
      </c>
      <c r="W131" s="103">
        <f t="shared" si="16"/>
        <v>1.615656</v>
      </c>
      <c r="X131" s="103">
        <f t="shared" si="17"/>
        <v>0.082152</v>
      </c>
      <c r="Y131" s="103">
        <f t="shared" si="18"/>
        <v>19.26348</v>
      </c>
      <c r="Z131" s="237">
        <f t="shared" si="19"/>
        <v>-1.956792</v>
      </c>
      <c r="AA131" s="78"/>
      <c r="AB131" s="77"/>
    </row>
    <row r="132" spans="1:28" s="58" customFormat="1" ht="14.25" customHeight="1" thickBot="1">
      <c r="A132" s="193" t="s">
        <v>299</v>
      </c>
      <c r="B132" s="164">
        <v>2412600</v>
      </c>
      <c r="C132" s="162">
        <v>15750</v>
      </c>
      <c r="D132" s="170">
        <v>0.01</v>
      </c>
      <c r="E132" s="164">
        <v>52350</v>
      </c>
      <c r="F132" s="112">
        <v>900</v>
      </c>
      <c r="G132" s="170">
        <v>0.02</v>
      </c>
      <c r="H132" s="164">
        <v>2250</v>
      </c>
      <c r="I132" s="112">
        <v>0</v>
      </c>
      <c r="J132" s="170">
        <v>0</v>
      </c>
      <c r="K132" s="164">
        <v>2467200</v>
      </c>
      <c r="L132" s="112">
        <v>16650</v>
      </c>
      <c r="M132" s="127">
        <v>0.01</v>
      </c>
      <c r="N132" s="283">
        <v>2172300</v>
      </c>
      <c r="O132" s="173">
        <f aca="true" t="shared" si="20" ref="O132:O160">N132/K132</f>
        <v>0.8804717898832685</v>
      </c>
      <c r="P132" s="108">
        <f>Volume!K132</f>
        <v>1739.55</v>
      </c>
      <c r="Q132" s="69">
        <f>Volume!J132</f>
        <v>1726.65</v>
      </c>
      <c r="R132" s="237">
        <f aca="true" t="shared" si="21" ref="R132:R160">Q132*K132/10000000</f>
        <v>425.999088</v>
      </c>
      <c r="S132" s="103">
        <f aca="true" t="shared" si="22" ref="S132:S160">Q132*N132/10000000</f>
        <v>375.0801795</v>
      </c>
      <c r="T132" s="109">
        <f aca="true" t="shared" si="23" ref="T132:T160">K132-L132</f>
        <v>2450550</v>
      </c>
      <c r="U132" s="103">
        <f aca="true" t="shared" si="24" ref="U132:U160">L132/T132*100</f>
        <v>0.6794393095427558</v>
      </c>
      <c r="V132" s="103">
        <f aca="true" t="shared" si="25" ref="V132:V160">Q132*B132/10000000</f>
        <v>416.571579</v>
      </c>
      <c r="W132" s="103">
        <f aca="true" t="shared" si="26" ref="W132:W160">Q132*E132/10000000</f>
        <v>9.03901275</v>
      </c>
      <c r="X132" s="103">
        <f aca="true" t="shared" si="27" ref="X132:X160">Q132*H132/10000000</f>
        <v>0.38849625</v>
      </c>
      <c r="Y132" s="103">
        <f aca="true" t="shared" si="28" ref="Y132:Y160">(T132*P132)/10000000</f>
        <v>426.28542525</v>
      </c>
      <c r="Z132" s="237">
        <f aca="true" t="shared" si="29" ref="Z132:Z160">R132-Y132</f>
        <v>-0.28633725000003096</v>
      </c>
      <c r="AA132" s="78"/>
      <c r="AB132" s="77"/>
    </row>
    <row r="133" spans="1:28" s="58" customFormat="1" ht="14.25" customHeight="1" thickBot="1">
      <c r="A133" s="193" t="s">
        <v>228</v>
      </c>
      <c r="B133" s="164">
        <v>3051375</v>
      </c>
      <c r="C133" s="162">
        <v>279375</v>
      </c>
      <c r="D133" s="170">
        <v>0.1</v>
      </c>
      <c r="E133" s="164">
        <v>31500</v>
      </c>
      <c r="F133" s="112">
        <v>4125</v>
      </c>
      <c r="G133" s="170">
        <v>0.15</v>
      </c>
      <c r="H133" s="164">
        <v>1500</v>
      </c>
      <c r="I133" s="112">
        <v>0</v>
      </c>
      <c r="J133" s="170">
        <v>0</v>
      </c>
      <c r="K133" s="164">
        <v>3084375</v>
      </c>
      <c r="L133" s="112">
        <v>283500</v>
      </c>
      <c r="M133" s="127">
        <v>0.1</v>
      </c>
      <c r="N133" s="283">
        <v>2646750</v>
      </c>
      <c r="O133" s="173">
        <f t="shared" si="20"/>
        <v>0.8581155015197568</v>
      </c>
      <c r="P133" s="108">
        <f>Volume!K133</f>
        <v>1061.1</v>
      </c>
      <c r="Q133" s="69">
        <f>Volume!J133</f>
        <v>1051.5</v>
      </c>
      <c r="R133" s="237">
        <f t="shared" si="21"/>
        <v>324.32203125</v>
      </c>
      <c r="S133" s="103">
        <f t="shared" si="22"/>
        <v>278.3057625</v>
      </c>
      <c r="T133" s="109">
        <f t="shared" si="23"/>
        <v>2800875</v>
      </c>
      <c r="U133" s="103">
        <f t="shared" si="24"/>
        <v>10.121836925960636</v>
      </c>
      <c r="V133" s="103">
        <f t="shared" si="25"/>
        <v>320.85208125</v>
      </c>
      <c r="W133" s="103">
        <f t="shared" si="26"/>
        <v>3.312225</v>
      </c>
      <c r="X133" s="103">
        <f t="shared" si="27"/>
        <v>0.157725</v>
      </c>
      <c r="Y133" s="103">
        <f t="shared" si="28"/>
        <v>297.2008462499999</v>
      </c>
      <c r="Z133" s="237">
        <f t="shared" si="29"/>
        <v>27.121185000000082</v>
      </c>
      <c r="AA133" s="78"/>
      <c r="AB133" s="77"/>
    </row>
    <row r="134" spans="1:28" s="58" customFormat="1" ht="14.25" customHeight="1" thickBot="1">
      <c r="A134" s="193" t="s">
        <v>276</v>
      </c>
      <c r="B134" s="164">
        <v>853300</v>
      </c>
      <c r="C134" s="162">
        <v>50050</v>
      </c>
      <c r="D134" s="170">
        <v>0.06</v>
      </c>
      <c r="E134" s="164">
        <v>5250</v>
      </c>
      <c r="F134" s="112">
        <v>0</v>
      </c>
      <c r="G134" s="170">
        <v>0</v>
      </c>
      <c r="H134" s="164">
        <v>2450</v>
      </c>
      <c r="I134" s="112">
        <v>0</v>
      </c>
      <c r="J134" s="170">
        <v>0</v>
      </c>
      <c r="K134" s="164">
        <v>861000</v>
      </c>
      <c r="L134" s="112">
        <v>50050</v>
      </c>
      <c r="M134" s="127">
        <v>0.06</v>
      </c>
      <c r="N134" s="283">
        <v>826350</v>
      </c>
      <c r="O134" s="173">
        <f t="shared" si="20"/>
        <v>0.9597560975609756</v>
      </c>
      <c r="P134" s="108">
        <f>Volume!K134</f>
        <v>820</v>
      </c>
      <c r="Q134" s="69">
        <f>Volume!J134</f>
        <v>809.25</v>
      </c>
      <c r="R134" s="237">
        <f t="shared" si="21"/>
        <v>69.676425</v>
      </c>
      <c r="S134" s="103">
        <f t="shared" si="22"/>
        <v>66.87237375</v>
      </c>
      <c r="T134" s="109">
        <f t="shared" si="23"/>
        <v>810950</v>
      </c>
      <c r="U134" s="103">
        <f t="shared" si="24"/>
        <v>6.171773845489858</v>
      </c>
      <c r="V134" s="103">
        <f t="shared" si="25"/>
        <v>69.0533025</v>
      </c>
      <c r="W134" s="103">
        <f t="shared" si="26"/>
        <v>0.42485625</v>
      </c>
      <c r="X134" s="103">
        <f t="shared" si="27"/>
        <v>0.19826625</v>
      </c>
      <c r="Y134" s="103">
        <f t="shared" si="28"/>
        <v>66.4979</v>
      </c>
      <c r="Z134" s="237">
        <f t="shared" si="29"/>
        <v>3.1785249999999934</v>
      </c>
      <c r="AA134" s="78"/>
      <c r="AB134" s="77"/>
    </row>
    <row r="135" spans="1:28" s="58" customFormat="1" ht="14.25" customHeight="1" thickBot="1">
      <c r="A135" s="193" t="s">
        <v>180</v>
      </c>
      <c r="B135" s="164">
        <v>6021000</v>
      </c>
      <c r="C135" s="162">
        <v>25500</v>
      </c>
      <c r="D135" s="170">
        <v>0</v>
      </c>
      <c r="E135" s="164">
        <v>483000</v>
      </c>
      <c r="F135" s="112">
        <v>12000</v>
      </c>
      <c r="G135" s="170">
        <v>0.03</v>
      </c>
      <c r="H135" s="164">
        <v>133500</v>
      </c>
      <c r="I135" s="112">
        <v>49500</v>
      </c>
      <c r="J135" s="170">
        <v>0.59</v>
      </c>
      <c r="K135" s="164">
        <v>6637500</v>
      </c>
      <c r="L135" s="112">
        <v>87000</v>
      </c>
      <c r="M135" s="127">
        <v>0.01</v>
      </c>
      <c r="N135" s="283">
        <v>5749500</v>
      </c>
      <c r="O135" s="173">
        <f t="shared" si="20"/>
        <v>0.8662146892655367</v>
      </c>
      <c r="P135" s="108">
        <f>Volume!K135</f>
        <v>150.35</v>
      </c>
      <c r="Q135" s="69">
        <f>Volume!J135</f>
        <v>147.8</v>
      </c>
      <c r="R135" s="237">
        <f t="shared" si="21"/>
        <v>98.10225000000001</v>
      </c>
      <c r="S135" s="103">
        <f t="shared" si="22"/>
        <v>84.97761000000001</v>
      </c>
      <c r="T135" s="109">
        <f t="shared" si="23"/>
        <v>6550500</v>
      </c>
      <c r="U135" s="103">
        <f t="shared" si="24"/>
        <v>1.3281428898557361</v>
      </c>
      <c r="V135" s="103">
        <f t="shared" si="25"/>
        <v>88.99038000000002</v>
      </c>
      <c r="W135" s="103">
        <f t="shared" si="26"/>
        <v>7.13874</v>
      </c>
      <c r="X135" s="103">
        <f t="shared" si="27"/>
        <v>1.97313</v>
      </c>
      <c r="Y135" s="103">
        <f t="shared" si="28"/>
        <v>98.4867675</v>
      </c>
      <c r="Z135" s="237">
        <f t="shared" si="29"/>
        <v>-0.38451749999998697</v>
      </c>
      <c r="AA135" s="78"/>
      <c r="AB135" s="77"/>
    </row>
    <row r="136" spans="1:28" s="58" customFormat="1" ht="14.25" customHeight="1" thickBot="1">
      <c r="A136" s="193" t="s">
        <v>181</v>
      </c>
      <c r="B136" s="164">
        <v>330650</v>
      </c>
      <c r="C136" s="162">
        <v>22100</v>
      </c>
      <c r="D136" s="170">
        <v>0.07</v>
      </c>
      <c r="E136" s="164">
        <v>850</v>
      </c>
      <c r="F136" s="112">
        <v>850</v>
      </c>
      <c r="G136" s="170">
        <v>0</v>
      </c>
      <c r="H136" s="164">
        <v>0</v>
      </c>
      <c r="I136" s="112">
        <v>0</v>
      </c>
      <c r="J136" s="170">
        <v>0</v>
      </c>
      <c r="K136" s="164">
        <v>331500</v>
      </c>
      <c r="L136" s="112">
        <v>22950</v>
      </c>
      <c r="M136" s="127">
        <v>0.07</v>
      </c>
      <c r="N136" s="283">
        <v>327250</v>
      </c>
      <c r="O136" s="173">
        <f t="shared" si="20"/>
        <v>0.9871794871794872</v>
      </c>
      <c r="P136" s="108">
        <f>Volume!K136</f>
        <v>340.9</v>
      </c>
      <c r="Q136" s="69">
        <f>Volume!J136</f>
        <v>347.5</v>
      </c>
      <c r="R136" s="237">
        <f t="shared" si="21"/>
        <v>11.519625</v>
      </c>
      <c r="S136" s="103">
        <f t="shared" si="22"/>
        <v>11.3719375</v>
      </c>
      <c r="T136" s="109">
        <f t="shared" si="23"/>
        <v>308550</v>
      </c>
      <c r="U136" s="103">
        <f t="shared" si="24"/>
        <v>7.43801652892562</v>
      </c>
      <c r="V136" s="103">
        <f t="shared" si="25"/>
        <v>11.4900875</v>
      </c>
      <c r="W136" s="103">
        <f t="shared" si="26"/>
        <v>0.0295375</v>
      </c>
      <c r="X136" s="103">
        <f t="shared" si="27"/>
        <v>0</v>
      </c>
      <c r="Y136" s="103">
        <f t="shared" si="28"/>
        <v>10.5184695</v>
      </c>
      <c r="Z136" s="237">
        <f t="shared" si="29"/>
        <v>1.0011554999999994</v>
      </c>
      <c r="AA136" s="78"/>
      <c r="AB136" s="77"/>
    </row>
    <row r="137" spans="1:28" s="58" customFormat="1" ht="14.25" customHeight="1" thickBot="1">
      <c r="A137" s="193" t="s">
        <v>150</v>
      </c>
      <c r="B137" s="164">
        <v>6014750</v>
      </c>
      <c r="C137" s="162">
        <v>232750</v>
      </c>
      <c r="D137" s="170">
        <v>0.04</v>
      </c>
      <c r="E137" s="164">
        <v>119000</v>
      </c>
      <c r="F137" s="112">
        <v>3500</v>
      </c>
      <c r="G137" s="170">
        <v>0.03</v>
      </c>
      <c r="H137" s="164">
        <v>41125</v>
      </c>
      <c r="I137" s="112">
        <v>4375</v>
      </c>
      <c r="J137" s="170">
        <v>0.12</v>
      </c>
      <c r="K137" s="164">
        <v>6174875</v>
      </c>
      <c r="L137" s="112">
        <v>240625</v>
      </c>
      <c r="M137" s="127">
        <v>0.04</v>
      </c>
      <c r="N137" s="283">
        <v>5793375</v>
      </c>
      <c r="O137" s="173">
        <f t="shared" si="20"/>
        <v>0.9382173728213121</v>
      </c>
      <c r="P137" s="108">
        <f>Volume!K137</f>
        <v>521.05</v>
      </c>
      <c r="Q137" s="69">
        <f>Volume!J137</f>
        <v>515.25</v>
      </c>
      <c r="R137" s="237">
        <f t="shared" si="21"/>
        <v>318.160434375</v>
      </c>
      <c r="S137" s="103">
        <f t="shared" si="22"/>
        <v>298.503646875</v>
      </c>
      <c r="T137" s="109">
        <f t="shared" si="23"/>
        <v>5934250</v>
      </c>
      <c r="U137" s="103">
        <f t="shared" si="24"/>
        <v>4.054851076378649</v>
      </c>
      <c r="V137" s="103">
        <f t="shared" si="25"/>
        <v>309.90999375</v>
      </c>
      <c r="W137" s="103">
        <f t="shared" si="26"/>
        <v>6.131475</v>
      </c>
      <c r="X137" s="103">
        <f t="shared" si="27"/>
        <v>2.118965625</v>
      </c>
      <c r="Y137" s="103">
        <f t="shared" si="28"/>
        <v>309.20409624999996</v>
      </c>
      <c r="Z137" s="237">
        <f t="shared" si="29"/>
        <v>8.956338125000059</v>
      </c>
      <c r="AA137" s="78"/>
      <c r="AB137" s="77"/>
    </row>
    <row r="138" spans="1:28" s="58" customFormat="1" ht="14.25" customHeight="1" thickBot="1">
      <c r="A138" s="193" t="s">
        <v>151</v>
      </c>
      <c r="B138" s="164">
        <v>1790325</v>
      </c>
      <c r="C138" s="162">
        <v>71325</v>
      </c>
      <c r="D138" s="170">
        <v>0.04</v>
      </c>
      <c r="E138" s="164">
        <v>675</v>
      </c>
      <c r="F138" s="112">
        <v>-225</v>
      </c>
      <c r="G138" s="170">
        <v>-0.25</v>
      </c>
      <c r="H138" s="164">
        <v>0</v>
      </c>
      <c r="I138" s="112">
        <v>0</v>
      </c>
      <c r="J138" s="170">
        <v>0</v>
      </c>
      <c r="K138" s="164">
        <v>1791000</v>
      </c>
      <c r="L138" s="112">
        <v>71100</v>
      </c>
      <c r="M138" s="127">
        <v>0.04</v>
      </c>
      <c r="N138" s="283">
        <v>1703475</v>
      </c>
      <c r="O138" s="173">
        <f t="shared" si="20"/>
        <v>0.9511306532663316</v>
      </c>
      <c r="P138" s="108">
        <f>Volume!K138</f>
        <v>1152.05</v>
      </c>
      <c r="Q138" s="69">
        <f>Volume!J138</f>
        <v>1157.8</v>
      </c>
      <c r="R138" s="237">
        <f t="shared" si="21"/>
        <v>207.36198</v>
      </c>
      <c r="S138" s="103">
        <f t="shared" si="22"/>
        <v>197.2283355</v>
      </c>
      <c r="T138" s="109">
        <f t="shared" si="23"/>
        <v>1719900</v>
      </c>
      <c r="U138" s="103">
        <f t="shared" si="24"/>
        <v>4.133961276818419</v>
      </c>
      <c r="V138" s="103">
        <f t="shared" si="25"/>
        <v>207.2838285</v>
      </c>
      <c r="W138" s="103">
        <f t="shared" si="26"/>
        <v>0.0781515</v>
      </c>
      <c r="X138" s="103">
        <f t="shared" si="27"/>
        <v>0</v>
      </c>
      <c r="Y138" s="103">
        <f t="shared" si="28"/>
        <v>198.1410795</v>
      </c>
      <c r="Z138" s="237">
        <f t="shared" si="29"/>
        <v>9.220900499999999</v>
      </c>
      <c r="AA138" s="78"/>
      <c r="AB138" s="77"/>
    </row>
    <row r="139" spans="1:28" s="58" customFormat="1" ht="14.25" customHeight="1" thickBot="1">
      <c r="A139" s="193" t="s">
        <v>214</v>
      </c>
      <c r="B139" s="164">
        <v>337250</v>
      </c>
      <c r="C139" s="162">
        <v>11125</v>
      </c>
      <c r="D139" s="170">
        <v>0.03</v>
      </c>
      <c r="E139" s="164">
        <v>125</v>
      </c>
      <c r="F139" s="112">
        <v>0</v>
      </c>
      <c r="G139" s="170">
        <v>0</v>
      </c>
      <c r="H139" s="164">
        <v>0</v>
      </c>
      <c r="I139" s="112">
        <v>0</v>
      </c>
      <c r="J139" s="170">
        <v>0</v>
      </c>
      <c r="K139" s="164">
        <v>337375</v>
      </c>
      <c r="L139" s="112">
        <v>11125</v>
      </c>
      <c r="M139" s="127">
        <v>0.03</v>
      </c>
      <c r="N139" s="283">
        <v>331000</v>
      </c>
      <c r="O139" s="173">
        <f t="shared" si="20"/>
        <v>0.981104112634309</v>
      </c>
      <c r="P139" s="108">
        <f>Volume!K139</f>
        <v>1661.35</v>
      </c>
      <c r="Q139" s="69">
        <f>Volume!J139</f>
        <v>1628.35</v>
      </c>
      <c r="R139" s="237">
        <f t="shared" si="21"/>
        <v>54.936458125</v>
      </c>
      <c r="S139" s="103">
        <f t="shared" si="22"/>
        <v>53.898385</v>
      </c>
      <c r="T139" s="109">
        <f t="shared" si="23"/>
        <v>326250</v>
      </c>
      <c r="U139" s="103">
        <f t="shared" si="24"/>
        <v>3.409961685823755</v>
      </c>
      <c r="V139" s="103">
        <f t="shared" si="25"/>
        <v>54.91610375</v>
      </c>
      <c r="W139" s="103">
        <f t="shared" si="26"/>
        <v>0.020354375</v>
      </c>
      <c r="X139" s="103">
        <f t="shared" si="27"/>
        <v>0</v>
      </c>
      <c r="Y139" s="103">
        <f t="shared" si="28"/>
        <v>54.20154375</v>
      </c>
      <c r="Z139" s="237">
        <f t="shared" si="29"/>
        <v>0.7349143750000025</v>
      </c>
      <c r="AA139" s="78"/>
      <c r="AB139" s="77"/>
    </row>
    <row r="140" spans="1:28" s="58" customFormat="1" ht="14.25" customHeight="1" thickBot="1">
      <c r="A140" s="193" t="s">
        <v>229</v>
      </c>
      <c r="B140" s="164">
        <v>1784600</v>
      </c>
      <c r="C140" s="162">
        <v>-4200</v>
      </c>
      <c r="D140" s="170">
        <v>0</v>
      </c>
      <c r="E140" s="164">
        <v>3800</v>
      </c>
      <c r="F140" s="112">
        <v>-800</v>
      </c>
      <c r="G140" s="170">
        <v>-0.17</v>
      </c>
      <c r="H140" s="164">
        <v>2600</v>
      </c>
      <c r="I140" s="112">
        <v>-200</v>
      </c>
      <c r="J140" s="170">
        <v>-0.07</v>
      </c>
      <c r="K140" s="164">
        <v>1791000</v>
      </c>
      <c r="L140" s="112">
        <v>-5200</v>
      </c>
      <c r="M140" s="127">
        <v>0</v>
      </c>
      <c r="N140" s="283">
        <v>1702400</v>
      </c>
      <c r="O140" s="173">
        <f t="shared" si="20"/>
        <v>0.9505304299274149</v>
      </c>
      <c r="P140" s="108">
        <f>Volume!K140</f>
        <v>1180.6</v>
      </c>
      <c r="Q140" s="69">
        <f>Volume!J140</f>
        <v>1180.2</v>
      </c>
      <c r="R140" s="237">
        <f t="shared" si="21"/>
        <v>211.37382</v>
      </c>
      <c r="S140" s="103">
        <f t="shared" si="22"/>
        <v>200.917248</v>
      </c>
      <c r="T140" s="109">
        <f t="shared" si="23"/>
        <v>1796200</v>
      </c>
      <c r="U140" s="103">
        <f t="shared" si="24"/>
        <v>-0.2895000556730876</v>
      </c>
      <c r="V140" s="103">
        <f t="shared" si="25"/>
        <v>210.618492</v>
      </c>
      <c r="W140" s="103">
        <f t="shared" si="26"/>
        <v>0.448476</v>
      </c>
      <c r="X140" s="103">
        <f t="shared" si="27"/>
        <v>0.306852</v>
      </c>
      <c r="Y140" s="103">
        <f t="shared" si="28"/>
        <v>212.05937199999997</v>
      </c>
      <c r="Z140" s="237">
        <f t="shared" si="29"/>
        <v>-0.6855519999999728</v>
      </c>
      <c r="AA140" s="78"/>
      <c r="AB140" s="77"/>
    </row>
    <row r="141" spans="1:28" s="58" customFormat="1" ht="14.25" customHeight="1" thickBot="1">
      <c r="A141" s="193" t="s">
        <v>91</v>
      </c>
      <c r="B141" s="164">
        <v>5145200</v>
      </c>
      <c r="C141" s="162">
        <v>-133000</v>
      </c>
      <c r="D141" s="170">
        <v>-0.03</v>
      </c>
      <c r="E141" s="164">
        <v>969000</v>
      </c>
      <c r="F141" s="112">
        <v>34200</v>
      </c>
      <c r="G141" s="170">
        <v>0.04</v>
      </c>
      <c r="H141" s="164">
        <v>281200</v>
      </c>
      <c r="I141" s="112">
        <v>64600</v>
      </c>
      <c r="J141" s="170">
        <v>0.3</v>
      </c>
      <c r="K141" s="164">
        <v>6395400</v>
      </c>
      <c r="L141" s="112">
        <v>-34200</v>
      </c>
      <c r="M141" s="127">
        <v>-0.01</v>
      </c>
      <c r="N141" s="283">
        <v>5988800</v>
      </c>
      <c r="O141" s="173">
        <f t="shared" si="20"/>
        <v>0.936423054070113</v>
      </c>
      <c r="P141" s="108">
        <f>Volume!K141</f>
        <v>73.1</v>
      </c>
      <c r="Q141" s="69">
        <f>Volume!J141</f>
        <v>74.35</v>
      </c>
      <c r="R141" s="237">
        <f t="shared" si="21"/>
        <v>47.54979899999999</v>
      </c>
      <c r="S141" s="103">
        <f t="shared" si="22"/>
        <v>44.52672799999999</v>
      </c>
      <c r="T141" s="109">
        <f t="shared" si="23"/>
        <v>6429600</v>
      </c>
      <c r="U141" s="103">
        <f t="shared" si="24"/>
        <v>-0.5319148936170213</v>
      </c>
      <c r="V141" s="103">
        <f t="shared" si="25"/>
        <v>38.254562</v>
      </c>
      <c r="W141" s="103">
        <f t="shared" si="26"/>
        <v>7.204515</v>
      </c>
      <c r="X141" s="103">
        <f t="shared" si="27"/>
        <v>2.090722</v>
      </c>
      <c r="Y141" s="103">
        <f t="shared" si="28"/>
        <v>47.000375999999996</v>
      </c>
      <c r="Z141" s="237">
        <f t="shared" si="29"/>
        <v>0.5494229999999973</v>
      </c>
      <c r="AA141" s="78"/>
      <c r="AB141" s="77"/>
    </row>
    <row r="142" spans="1:28" s="58" customFormat="1" ht="14.25" customHeight="1" thickBot="1">
      <c r="A142" s="193" t="s">
        <v>152</v>
      </c>
      <c r="B142" s="164">
        <v>1381050</v>
      </c>
      <c r="C142" s="162">
        <v>-55350</v>
      </c>
      <c r="D142" s="170">
        <v>-0.04</v>
      </c>
      <c r="E142" s="164">
        <v>52650</v>
      </c>
      <c r="F142" s="112">
        <v>12150</v>
      </c>
      <c r="G142" s="170">
        <v>0.3</v>
      </c>
      <c r="H142" s="164">
        <v>0</v>
      </c>
      <c r="I142" s="112">
        <v>-5400</v>
      </c>
      <c r="J142" s="170">
        <v>-1</v>
      </c>
      <c r="K142" s="164">
        <v>1433700</v>
      </c>
      <c r="L142" s="112">
        <v>-48600</v>
      </c>
      <c r="M142" s="127">
        <v>-0.03</v>
      </c>
      <c r="N142" s="283">
        <v>1309500</v>
      </c>
      <c r="O142" s="173">
        <f t="shared" si="20"/>
        <v>0.9133709981167608</v>
      </c>
      <c r="P142" s="108">
        <f>Volume!K142</f>
        <v>210.75</v>
      </c>
      <c r="Q142" s="69">
        <f>Volume!J142</f>
        <v>215.85</v>
      </c>
      <c r="R142" s="237">
        <f t="shared" si="21"/>
        <v>30.9464145</v>
      </c>
      <c r="S142" s="103">
        <f t="shared" si="22"/>
        <v>28.2655575</v>
      </c>
      <c r="T142" s="109">
        <f t="shared" si="23"/>
        <v>1482300</v>
      </c>
      <c r="U142" s="103">
        <f t="shared" si="24"/>
        <v>-3.278688524590164</v>
      </c>
      <c r="V142" s="103">
        <f t="shared" si="25"/>
        <v>29.80996425</v>
      </c>
      <c r="W142" s="103">
        <f t="shared" si="26"/>
        <v>1.13645025</v>
      </c>
      <c r="X142" s="103">
        <f t="shared" si="27"/>
        <v>0</v>
      </c>
      <c r="Y142" s="103">
        <f t="shared" si="28"/>
        <v>31.2394725</v>
      </c>
      <c r="Z142" s="237">
        <f t="shared" si="29"/>
        <v>-0.29305800000000204</v>
      </c>
      <c r="AA142" s="78"/>
      <c r="AB142" s="77"/>
    </row>
    <row r="143" spans="1:28" s="58" customFormat="1" ht="14.25" customHeight="1" thickBot="1">
      <c r="A143" s="193" t="s">
        <v>208</v>
      </c>
      <c r="B143" s="164">
        <v>3944076</v>
      </c>
      <c r="C143" s="162">
        <v>168508</v>
      </c>
      <c r="D143" s="170">
        <v>0.04</v>
      </c>
      <c r="E143" s="164">
        <v>229484</v>
      </c>
      <c r="F143" s="112">
        <v>4532</v>
      </c>
      <c r="G143" s="170">
        <v>0.02</v>
      </c>
      <c r="H143" s="164">
        <v>42436</v>
      </c>
      <c r="I143" s="112">
        <v>-4120</v>
      </c>
      <c r="J143" s="170">
        <v>-0.09</v>
      </c>
      <c r="K143" s="164">
        <v>4215996</v>
      </c>
      <c r="L143" s="112">
        <v>168920</v>
      </c>
      <c r="M143" s="127">
        <v>0.04</v>
      </c>
      <c r="N143" s="283">
        <v>4092396</v>
      </c>
      <c r="O143" s="173">
        <f t="shared" si="20"/>
        <v>0.9706830841395485</v>
      </c>
      <c r="P143" s="108">
        <f>Volume!K143</f>
        <v>722.5</v>
      </c>
      <c r="Q143" s="69">
        <f>Volume!J143</f>
        <v>713.1</v>
      </c>
      <c r="R143" s="237">
        <f t="shared" si="21"/>
        <v>300.64267476</v>
      </c>
      <c r="S143" s="103">
        <f t="shared" si="22"/>
        <v>291.82875875999997</v>
      </c>
      <c r="T143" s="109">
        <f t="shared" si="23"/>
        <v>4047076</v>
      </c>
      <c r="U143" s="103">
        <f t="shared" si="24"/>
        <v>4.173877634123994</v>
      </c>
      <c r="V143" s="103">
        <f t="shared" si="25"/>
        <v>281.25205955999996</v>
      </c>
      <c r="W143" s="103">
        <f t="shared" si="26"/>
        <v>16.36450404</v>
      </c>
      <c r="X143" s="103">
        <f t="shared" si="27"/>
        <v>3.02611116</v>
      </c>
      <c r="Y143" s="103">
        <f t="shared" si="28"/>
        <v>292.401241</v>
      </c>
      <c r="Z143" s="237">
        <f t="shared" si="29"/>
        <v>8.24143375999995</v>
      </c>
      <c r="AA143" s="78"/>
      <c r="AB143" s="77"/>
    </row>
    <row r="144" spans="1:28" s="58" customFormat="1" ht="14.25" customHeight="1" thickBot="1">
      <c r="A144" s="193" t="s">
        <v>230</v>
      </c>
      <c r="B144" s="164">
        <v>1211200</v>
      </c>
      <c r="C144" s="162">
        <v>73200</v>
      </c>
      <c r="D144" s="170">
        <v>0.06</v>
      </c>
      <c r="E144" s="164">
        <v>8000</v>
      </c>
      <c r="F144" s="112">
        <v>0</v>
      </c>
      <c r="G144" s="170">
        <v>0</v>
      </c>
      <c r="H144" s="164">
        <v>400</v>
      </c>
      <c r="I144" s="112">
        <v>0</v>
      </c>
      <c r="J144" s="170">
        <v>0</v>
      </c>
      <c r="K144" s="164">
        <v>1219600</v>
      </c>
      <c r="L144" s="112">
        <v>73200</v>
      </c>
      <c r="M144" s="127">
        <v>0.06</v>
      </c>
      <c r="N144" s="283">
        <v>1104000</v>
      </c>
      <c r="O144" s="173">
        <f t="shared" si="20"/>
        <v>0.9052148245326337</v>
      </c>
      <c r="P144" s="108">
        <f>Volume!K144</f>
        <v>538.35</v>
      </c>
      <c r="Q144" s="69">
        <f>Volume!J144</f>
        <v>533.35</v>
      </c>
      <c r="R144" s="237">
        <f t="shared" si="21"/>
        <v>65.047366</v>
      </c>
      <c r="S144" s="103">
        <f t="shared" si="22"/>
        <v>58.88184</v>
      </c>
      <c r="T144" s="109">
        <f t="shared" si="23"/>
        <v>1146400</v>
      </c>
      <c r="U144" s="103">
        <f t="shared" si="24"/>
        <v>6.385205861828331</v>
      </c>
      <c r="V144" s="103">
        <f t="shared" si="25"/>
        <v>64.599352</v>
      </c>
      <c r="W144" s="103">
        <f t="shared" si="26"/>
        <v>0.42668</v>
      </c>
      <c r="X144" s="103">
        <f t="shared" si="27"/>
        <v>0.021334</v>
      </c>
      <c r="Y144" s="103">
        <f t="shared" si="28"/>
        <v>61.716444</v>
      </c>
      <c r="Z144" s="237">
        <f t="shared" si="29"/>
        <v>3.330921999999994</v>
      </c>
      <c r="AA144" s="78"/>
      <c r="AB144" s="77"/>
    </row>
    <row r="145" spans="1:28" s="58" customFormat="1" ht="14.25" customHeight="1" thickBot="1">
      <c r="A145" s="193" t="s">
        <v>185</v>
      </c>
      <c r="B145" s="164">
        <v>12989025</v>
      </c>
      <c r="C145" s="162">
        <v>-191700</v>
      </c>
      <c r="D145" s="170">
        <v>-0.01</v>
      </c>
      <c r="E145" s="164">
        <v>3570075</v>
      </c>
      <c r="F145" s="112">
        <v>41175</v>
      </c>
      <c r="G145" s="170">
        <v>0.01</v>
      </c>
      <c r="H145" s="164">
        <v>2219400</v>
      </c>
      <c r="I145" s="112">
        <v>-66825</v>
      </c>
      <c r="J145" s="170">
        <v>-0.03</v>
      </c>
      <c r="K145" s="164">
        <v>18778500</v>
      </c>
      <c r="L145" s="112">
        <v>-217350</v>
      </c>
      <c r="M145" s="127">
        <v>-0.01</v>
      </c>
      <c r="N145" s="283">
        <v>17211150</v>
      </c>
      <c r="O145" s="173">
        <f t="shared" si="20"/>
        <v>0.9165348670021567</v>
      </c>
      <c r="P145" s="108">
        <f>Volume!K145</f>
        <v>511.5</v>
      </c>
      <c r="Q145" s="69">
        <f>Volume!J145</f>
        <v>505.8</v>
      </c>
      <c r="R145" s="237">
        <f t="shared" si="21"/>
        <v>949.81653</v>
      </c>
      <c r="S145" s="103">
        <f t="shared" si="22"/>
        <v>870.539967</v>
      </c>
      <c r="T145" s="109">
        <f t="shared" si="23"/>
        <v>18995850</v>
      </c>
      <c r="U145" s="103">
        <f t="shared" si="24"/>
        <v>-1.1441972851965034</v>
      </c>
      <c r="V145" s="103">
        <f t="shared" si="25"/>
        <v>656.9848845</v>
      </c>
      <c r="W145" s="103">
        <f t="shared" si="26"/>
        <v>180.5743935</v>
      </c>
      <c r="X145" s="103">
        <f t="shared" si="27"/>
        <v>112.257252</v>
      </c>
      <c r="Y145" s="103">
        <f t="shared" si="28"/>
        <v>971.6377275</v>
      </c>
      <c r="Z145" s="237">
        <f t="shared" si="29"/>
        <v>-21.82119750000004</v>
      </c>
      <c r="AA145" s="78"/>
      <c r="AB145" s="77"/>
    </row>
    <row r="146" spans="1:28" s="58" customFormat="1" ht="14.25" customHeight="1" thickBot="1">
      <c r="A146" s="193" t="s">
        <v>206</v>
      </c>
      <c r="B146" s="164">
        <v>719950</v>
      </c>
      <c r="C146" s="162">
        <v>-19525</v>
      </c>
      <c r="D146" s="170">
        <v>-0.03</v>
      </c>
      <c r="E146" s="164">
        <v>14300</v>
      </c>
      <c r="F146" s="112">
        <v>550</v>
      </c>
      <c r="G146" s="170">
        <v>0.04</v>
      </c>
      <c r="H146" s="164">
        <v>0</v>
      </c>
      <c r="I146" s="112">
        <v>0</v>
      </c>
      <c r="J146" s="170">
        <v>0</v>
      </c>
      <c r="K146" s="164">
        <v>734250</v>
      </c>
      <c r="L146" s="112">
        <v>-18975</v>
      </c>
      <c r="M146" s="127">
        <v>-0.03</v>
      </c>
      <c r="N146" s="283">
        <v>726550</v>
      </c>
      <c r="O146" s="173">
        <f t="shared" si="20"/>
        <v>0.9895131086142323</v>
      </c>
      <c r="P146" s="108">
        <f>Volume!K146</f>
        <v>678.05</v>
      </c>
      <c r="Q146" s="69">
        <f>Volume!J146</f>
        <v>685.4</v>
      </c>
      <c r="R146" s="237">
        <f t="shared" si="21"/>
        <v>50.325495</v>
      </c>
      <c r="S146" s="103">
        <f t="shared" si="22"/>
        <v>49.797737</v>
      </c>
      <c r="T146" s="109">
        <f t="shared" si="23"/>
        <v>753225</v>
      </c>
      <c r="U146" s="103">
        <f t="shared" si="24"/>
        <v>-2.5191675794085433</v>
      </c>
      <c r="V146" s="103">
        <f t="shared" si="25"/>
        <v>49.345373</v>
      </c>
      <c r="W146" s="103">
        <f t="shared" si="26"/>
        <v>0.980122</v>
      </c>
      <c r="X146" s="103">
        <f t="shared" si="27"/>
        <v>0</v>
      </c>
      <c r="Y146" s="103">
        <f t="shared" si="28"/>
        <v>51.07242112499999</v>
      </c>
      <c r="Z146" s="237">
        <f t="shared" si="29"/>
        <v>-0.7469261249999946</v>
      </c>
      <c r="AA146" s="78"/>
      <c r="AB146" s="77"/>
    </row>
    <row r="147" spans="1:28" s="58" customFormat="1" ht="14.25" customHeight="1" thickBot="1">
      <c r="A147" s="193" t="s">
        <v>118</v>
      </c>
      <c r="B147" s="164">
        <v>4847250</v>
      </c>
      <c r="C147" s="162">
        <v>-46000</v>
      </c>
      <c r="D147" s="170">
        <v>-0.01</v>
      </c>
      <c r="E147" s="164">
        <v>543750</v>
      </c>
      <c r="F147" s="112">
        <v>250</v>
      </c>
      <c r="G147" s="170">
        <v>0</v>
      </c>
      <c r="H147" s="164">
        <v>70750</v>
      </c>
      <c r="I147" s="112">
        <v>750</v>
      </c>
      <c r="J147" s="170">
        <v>0.01</v>
      </c>
      <c r="K147" s="164">
        <v>5461750</v>
      </c>
      <c r="L147" s="112">
        <v>-45000</v>
      </c>
      <c r="M147" s="127">
        <v>-0.01</v>
      </c>
      <c r="N147" s="283">
        <v>5107000</v>
      </c>
      <c r="O147" s="173">
        <f t="shared" si="20"/>
        <v>0.935048290383119</v>
      </c>
      <c r="P147" s="108">
        <f>Volume!K147</f>
        <v>1247.5</v>
      </c>
      <c r="Q147" s="69">
        <f>Volume!J147</f>
        <v>1242.9</v>
      </c>
      <c r="R147" s="237">
        <f t="shared" si="21"/>
        <v>678.8409075000001</v>
      </c>
      <c r="S147" s="103">
        <f t="shared" si="22"/>
        <v>634.74903</v>
      </c>
      <c r="T147" s="109">
        <f t="shared" si="23"/>
        <v>5506750</v>
      </c>
      <c r="U147" s="103">
        <f t="shared" si="24"/>
        <v>-0.817178916783947</v>
      </c>
      <c r="V147" s="103">
        <f t="shared" si="25"/>
        <v>602.4647025</v>
      </c>
      <c r="W147" s="103">
        <f t="shared" si="26"/>
        <v>67.5826875</v>
      </c>
      <c r="X147" s="103">
        <f t="shared" si="27"/>
        <v>8.7935175</v>
      </c>
      <c r="Y147" s="103">
        <f t="shared" si="28"/>
        <v>686.9670625</v>
      </c>
      <c r="Z147" s="237">
        <f t="shared" si="29"/>
        <v>-8.126154999999926</v>
      </c>
      <c r="AA147" s="78"/>
      <c r="AB147" s="77"/>
    </row>
    <row r="148" spans="1:28" s="58" customFormat="1" ht="14.25" customHeight="1" thickBot="1">
      <c r="A148" s="193" t="s">
        <v>231</v>
      </c>
      <c r="B148" s="164">
        <v>1409730</v>
      </c>
      <c r="C148" s="162">
        <v>89187</v>
      </c>
      <c r="D148" s="170">
        <v>0.07</v>
      </c>
      <c r="E148" s="164">
        <v>5343</v>
      </c>
      <c r="F148" s="112">
        <v>411</v>
      </c>
      <c r="G148" s="170">
        <v>0.08</v>
      </c>
      <c r="H148" s="164">
        <v>822</v>
      </c>
      <c r="I148" s="112">
        <v>411</v>
      </c>
      <c r="J148" s="170">
        <v>1</v>
      </c>
      <c r="K148" s="164">
        <v>1415895</v>
      </c>
      <c r="L148" s="112">
        <v>90009</v>
      </c>
      <c r="M148" s="127">
        <v>0.07</v>
      </c>
      <c r="N148" s="283">
        <v>1357533</v>
      </c>
      <c r="O148" s="173">
        <f t="shared" si="20"/>
        <v>0.9587808417997097</v>
      </c>
      <c r="P148" s="108">
        <f>Volume!K148</f>
        <v>994.55</v>
      </c>
      <c r="Q148" s="69">
        <f>Volume!J148</f>
        <v>988</v>
      </c>
      <c r="R148" s="237">
        <f t="shared" si="21"/>
        <v>139.890426</v>
      </c>
      <c r="S148" s="103">
        <f t="shared" si="22"/>
        <v>134.1242604</v>
      </c>
      <c r="T148" s="109">
        <f t="shared" si="23"/>
        <v>1325886</v>
      </c>
      <c r="U148" s="103">
        <f t="shared" si="24"/>
        <v>6.7885926844389335</v>
      </c>
      <c r="V148" s="103">
        <f t="shared" si="25"/>
        <v>139.281324</v>
      </c>
      <c r="W148" s="103">
        <f t="shared" si="26"/>
        <v>0.5278884</v>
      </c>
      <c r="X148" s="103">
        <f t="shared" si="27"/>
        <v>0.0812136</v>
      </c>
      <c r="Y148" s="103">
        <f t="shared" si="28"/>
        <v>131.86599213</v>
      </c>
      <c r="Z148" s="237">
        <f t="shared" si="29"/>
        <v>8.024433869999996</v>
      </c>
      <c r="AA148" s="78"/>
      <c r="AB148" s="77"/>
    </row>
    <row r="149" spans="1:28" s="58" customFormat="1" ht="14.25" customHeight="1" thickBot="1">
      <c r="A149" s="193" t="s">
        <v>300</v>
      </c>
      <c r="B149" s="164">
        <v>2209900</v>
      </c>
      <c r="C149" s="162">
        <v>-11550</v>
      </c>
      <c r="D149" s="170">
        <v>-0.01</v>
      </c>
      <c r="E149" s="164">
        <v>80850</v>
      </c>
      <c r="F149" s="112">
        <v>3850</v>
      </c>
      <c r="G149" s="170">
        <v>0.05</v>
      </c>
      <c r="H149" s="164">
        <v>0</v>
      </c>
      <c r="I149" s="112">
        <v>0</v>
      </c>
      <c r="J149" s="170">
        <v>0</v>
      </c>
      <c r="K149" s="164">
        <v>2290750</v>
      </c>
      <c r="L149" s="112">
        <v>-7700</v>
      </c>
      <c r="M149" s="127">
        <v>0</v>
      </c>
      <c r="N149" s="283">
        <v>2159850</v>
      </c>
      <c r="O149" s="173">
        <f t="shared" si="20"/>
        <v>0.9428571428571428</v>
      </c>
      <c r="P149" s="108">
        <f>Volume!K149</f>
        <v>48.4</v>
      </c>
      <c r="Q149" s="69">
        <f>Volume!J149</f>
        <v>47.8</v>
      </c>
      <c r="R149" s="237">
        <f t="shared" si="21"/>
        <v>10.949785</v>
      </c>
      <c r="S149" s="103">
        <f t="shared" si="22"/>
        <v>10.324083</v>
      </c>
      <c r="T149" s="109">
        <f t="shared" si="23"/>
        <v>2298450</v>
      </c>
      <c r="U149" s="103">
        <f t="shared" si="24"/>
        <v>-0.33500837520938026</v>
      </c>
      <c r="V149" s="103">
        <f t="shared" si="25"/>
        <v>10.563322</v>
      </c>
      <c r="W149" s="103">
        <f t="shared" si="26"/>
        <v>0.386463</v>
      </c>
      <c r="X149" s="103">
        <f t="shared" si="27"/>
        <v>0</v>
      </c>
      <c r="Y149" s="103">
        <f t="shared" si="28"/>
        <v>11.124498</v>
      </c>
      <c r="Z149" s="237">
        <f t="shared" si="29"/>
        <v>-0.17471300000000056</v>
      </c>
      <c r="AA149" s="78"/>
      <c r="AB149" s="77"/>
    </row>
    <row r="150" spans="1:28" s="58" customFormat="1" ht="14.25" customHeight="1" thickBot="1">
      <c r="A150" s="193" t="s">
        <v>301</v>
      </c>
      <c r="B150" s="164">
        <v>50316750</v>
      </c>
      <c r="C150" s="162">
        <v>6270000</v>
      </c>
      <c r="D150" s="170">
        <v>0.14</v>
      </c>
      <c r="E150" s="164">
        <v>10826200</v>
      </c>
      <c r="F150" s="112">
        <v>-512050</v>
      </c>
      <c r="G150" s="170">
        <v>-0.05</v>
      </c>
      <c r="H150" s="164">
        <v>2842400</v>
      </c>
      <c r="I150" s="112">
        <v>710600</v>
      </c>
      <c r="J150" s="170">
        <v>0.33</v>
      </c>
      <c r="K150" s="164">
        <v>63985350</v>
      </c>
      <c r="L150" s="112">
        <v>6468550</v>
      </c>
      <c r="M150" s="127">
        <v>0.11</v>
      </c>
      <c r="N150" s="283">
        <v>54841600</v>
      </c>
      <c r="O150" s="173">
        <f t="shared" si="20"/>
        <v>0.8570961946758126</v>
      </c>
      <c r="P150" s="108">
        <f>Volume!K150</f>
        <v>24.1</v>
      </c>
      <c r="Q150" s="69">
        <f>Volume!J150</f>
        <v>25.9</v>
      </c>
      <c r="R150" s="237">
        <f t="shared" si="21"/>
        <v>165.7220565</v>
      </c>
      <c r="S150" s="103">
        <f t="shared" si="22"/>
        <v>142.039744</v>
      </c>
      <c r="T150" s="109">
        <f t="shared" si="23"/>
        <v>57516800</v>
      </c>
      <c r="U150" s="103">
        <f t="shared" si="24"/>
        <v>11.246366279069768</v>
      </c>
      <c r="V150" s="103">
        <f t="shared" si="25"/>
        <v>130.3203825</v>
      </c>
      <c r="W150" s="103">
        <f t="shared" si="26"/>
        <v>28.039858</v>
      </c>
      <c r="X150" s="103">
        <f t="shared" si="27"/>
        <v>7.361816</v>
      </c>
      <c r="Y150" s="103">
        <f t="shared" si="28"/>
        <v>138.615488</v>
      </c>
      <c r="Z150" s="237">
        <f t="shared" si="29"/>
        <v>27.10656850000001</v>
      </c>
      <c r="AA150" s="78"/>
      <c r="AB150" s="77"/>
    </row>
    <row r="151" spans="1:28" s="58" customFormat="1" ht="14.25" customHeight="1" thickBot="1">
      <c r="A151" s="193" t="s">
        <v>173</v>
      </c>
      <c r="B151" s="164">
        <v>7923700</v>
      </c>
      <c r="C151" s="162">
        <v>250750</v>
      </c>
      <c r="D151" s="170">
        <v>0.03</v>
      </c>
      <c r="E151" s="164">
        <v>259600</v>
      </c>
      <c r="F151" s="112">
        <v>5900</v>
      </c>
      <c r="G151" s="170">
        <v>0.02</v>
      </c>
      <c r="H151" s="164">
        <v>8850</v>
      </c>
      <c r="I151" s="112">
        <v>0</v>
      </c>
      <c r="J151" s="170">
        <v>0</v>
      </c>
      <c r="K151" s="164">
        <v>8192150</v>
      </c>
      <c r="L151" s="112">
        <v>256650</v>
      </c>
      <c r="M151" s="127">
        <v>0.03</v>
      </c>
      <c r="N151" s="283">
        <v>7463500</v>
      </c>
      <c r="O151" s="173">
        <f t="shared" si="20"/>
        <v>0.9110550954267195</v>
      </c>
      <c r="P151" s="108">
        <f>Volume!K151</f>
        <v>57.9</v>
      </c>
      <c r="Q151" s="69">
        <f>Volume!J151</f>
        <v>56.7</v>
      </c>
      <c r="R151" s="237">
        <f t="shared" si="21"/>
        <v>46.4494905</v>
      </c>
      <c r="S151" s="103">
        <f t="shared" si="22"/>
        <v>42.318045</v>
      </c>
      <c r="T151" s="109">
        <f t="shared" si="23"/>
        <v>7935500</v>
      </c>
      <c r="U151" s="103">
        <f t="shared" si="24"/>
        <v>3.2342007434944238</v>
      </c>
      <c r="V151" s="103">
        <f t="shared" si="25"/>
        <v>44.927379</v>
      </c>
      <c r="W151" s="103">
        <f t="shared" si="26"/>
        <v>1.471932</v>
      </c>
      <c r="X151" s="103">
        <f t="shared" si="27"/>
        <v>0.0501795</v>
      </c>
      <c r="Y151" s="103">
        <f t="shared" si="28"/>
        <v>45.946545</v>
      </c>
      <c r="Z151" s="237">
        <f t="shared" si="29"/>
        <v>0.5029455000000027</v>
      </c>
      <c r="AA151" s="78"/>
      <c r="AB151" s="77"/>
    </row>
    <row r="152" spans="1:28" s="58" customFormat="1" ht="14.25" customHeight="1" thickBot="1">
      <c r="A152" s="193" t="s">
        <v>302</v>
      </c>
      <c r="B152" s="164">
        <v>555000</v>
      </c>
      <c r="C152" s="162">
        <v>-18400</v>
      </c>
      <c r="D152" s="170">
        <v>-0.03</v>
      </c>
      <c r="E152" s="164">
        <v>600</v>
      </c>
      <c r="F152" s="112">
        <v>0</v>
      </c>
      <c r="G152" s="170">
        <v>0</v>
      </c>
      <c r="H152" s="164">
        <v>0</v>
      </c>
      <c r="I152" s="112">
        <v>0</v>
      </c>
      <c r="J152" s="170">
        <v>0</v>
      </c>
      <c r="K152" s="164">
        <v>555600</v>
      </c>
      <c r="L152" s="112">
        <v>-18400</v>
      </c>
      <c r="M152" s="127">
        <v>-0.03</v>
      </c>
      <c r="N152" s="283">
        <v>554000</v>
      </c>
      <c r="O152" s="173">
        <f t="shared" si="20"/>
        <v>0.9971202303815695</v>
      </c>
      <c r="P152" s="108">
        <f>Volume!K152</f>
        <v>795.05</v>
      </c>
      <c r="Q152" s="69">
        <f>Volume!J152</f>
        <v>815.05</v>
      </c>
      <c r="R152" s="237">
        <f t="shared" si="21"/>
        <v>45.284178</v>
      </c>
      <c r="S152" s="103">
        <f t="shared" si="22"/>
        <v>45.15377</v>
      </c>
      <c r="T152" s="109">
        <f t="shared" si="23"/>
        <v>574000</v>
      </c>
      <c r="U152" s="103">
        <f t="shared" si="24"/>
        <v>-3.2055749128919864</v>
      </c>
      <c r="V152" s="103">
        <f t="shared" si="25"/>
        <v>45.235275</v>
      </c>
      <c r="W152" s="103">
        <f t="shared" si="26"/>
        <v>0.048903</v>
      </c>
      <c r="X152" s="103">
        <f t="shared" si="27"/>
        <v>0</v>
      </c>
      <c r="Y152" s="103">
        <f t="shared" si="28"/>
        <v>45.63587</v>
      </c>
      <c r="Z152" s="237">
        <f t="shared" si="29"/>
        <v>-0.3516919999999999</v>
      </c>
      <c r="AA152" s="78"/>
      <c r="AB152" s="77"/>
    </row>
    <row r="153" spans="1:28" s="58" customFormat="1" ht="14.25" customHeight="1" thickBot="1">
      <c r="A153" s="193" t="s">
        <v>82</v>
      </c>
      <c r="B153" s="164">
        <v>10539900</v>
      </c>
      <c r="C153" s="162">
        <v>-21000</v>
      </c>
      <c r="D153" s="170">
        <v>0</v>
      </c>
      <c r="E153" s="164">
        <v>77700</v>
      </c>
      <c r="F153" s="112">
        <v>0</v>
      </c>
      <c r="G153" s="170">
        <v>0</v>
      </c>
      <c r="H153" s="164">
        <v>4200</v>
      </c>
      <c r="I153" s="112">
        <v>0</v>
      </c>
      <c r="J153" s="170">
        <v>0</v>
      </c>
      <c r="K153" s="164">
        <v>10621800</v>
      </c>
      <c r="L153" s="112">
        <v>-21000</v>
      </c>
      <c r="M153" s="127">
        <v>0</v>
      </c>
      <c r="N153" s="283">
        <v>9798600</v>
      </c>
      <c r="O153" s="173">
        <f t="shared" si="20"/>
        <v>0.922499011466983</v>
      </c>
      <c r="P153" s="108">
        <f>Volume!K153</f>
        <v>107.35</v>
      </c>
      <c r="Q153" s="69">
        <f>Volume!J153</f>
        <v>105.6</v>
      </c>
      <c r="R153" s="237">
        <f t="shared" si="21"/>
        <v>112.166208</v>
      </c>
      <c r="S153" s="103">
        <f t="shared" si="22"/>
        <v>103.473216</v>
      </c>
      <c r="T153" s="109">
        <f t="shared" si="23"/>
        <v>10642800</v>
      </c>
      <c r="U153" s="103">
        <f t="shared" si="24"/>
        <v>-0.1973164956590371</v>
      </c>
      <c r="V153" s="103">
        <f t="shared" si="25"/>
        <v>111.301344</v>
      </c>
      <c r="W153" s="103">
        <f t="shared" si="26"/>
        <v>0.820512</v>
      </c>
      <c r="X153" s="103">
        <f t="shared" si="27"/>
        <v>0.044352</v>
      </c>
      <c r="Y153" s="103">
        <f t="shared" si="28"/>
        <v>114.250458</v>
      </c>
      <c r="Z153" s="237">
        <f t="shared" si="29"/>
        <v>-2.0842499999999973</v>
      </c>
      <c r="AA153" s="78"/>
      <c r="AB153" s="77"/>
    </row>
    <row r="154" spans="1:28" s="58" customFormat="1" ht="14.25" customHeight="1" thickBot="1">
      <c r="A154" s="193" t="s">
        <v>153</v>
      </c>
      <c r="B154" s="164">
        <v>2791800</v>
      </c>
      <c r="C154" s="162">
        <v>135900</v>
      </c>
      <c r="D154" s="170">
        <v>0.05</v>
      </c>
      <c r="E154" s="164">
        <v>1800</v>
      </c>
      <c r="F154" s="112">
        <v>0</v>
      </c>
      <c r="G154" s="170">
        <v>0</v>
      </c>
      <c r="H154" s="164">
        <v>0</v>
      </c>
      <c r="I154" s="112">
        <v>0</v>
      </c>
      <c r="J154" s="170">
        <v>0</v>
      </c>
      <c r="K154" s="164">
        <v>2793600</v>
      </c>
      <c r="L154" s="112">
        <v>135900</v>
      </c>
      <c r="M154" s="127">
        <v>0.05</v>
      </c>
      <c r="N154" s="283">
        <v>2437200</v>
      </c>
      <c r="O154" s="173">
        <f t="shared" si="20"/>
        <v>0.8724226804123711</v>
      </c>
      <c r="P154" s="108">
        <f>Volume!K154</f>
        <v>471.3</v>
      </c>
      <c r="Q154" s="69">
        <f>Volume!J154</f>
        <v>464.6</v>
      </c>
      <c r="R154" s="237">
        <f t="shared" si="21"/>
        <v>129.790656</v>
      </c>
      <c r="S154" s="103">
        <f t="shared" si="22"/>
        <v>113.232312</v>
      </c>
      <c r="T154" s="109">
        <f t="shared" si="23"/>
        <v>2657700</v>
      </c>
      <c r="U154" s="103">
        <f t="shared" si="24"/>
        <v>5.113443955299695</v>
      </c>
      <c r="V154" s="103">
        <f t="shared" si="25"/>
        <v>129.707028</v>
      </c>
      <c r="W154" s="103">
        <f t="shared" si="26"/>
        <v>0.083628</v>
      </c>
      <c r="X154" s="103">
        <f t="shared" si="27"/>
        <v>0</v>
      </c>
      <c r="Y154" s="103">
        <f t="shared" si="28"/>
        <v>125.257401</v>
      </c>
      <c r="Z154" s="237">
        <f t="shared" si="29"/>
        <v>4.533255000000011</v>
      </c>
      <c r="AA154" s="78"/>
      <c r="AB154" s="77"/>
    </row>
    <row r="155" spans="1:28" s="58" customFormat="1" ht="14.25" customHeight="1" thickBot="1">
      <c r="A155" s="193" t="s">
        <v>154</v>
      </c>
      <c r="B155" s="164">
        <v>6196200</v>
      </c>
      <c r="C155" s="162">
        <v>117300</v>
      </c>
      <c r="D155" s="170">
        <v>0.02</v>
      </c>
      <c r="E155" s="164">
        <v>158700</v>
      </c>
      <c r="F155" s="112">
        <v>6900</v>
      </c>
      <c r="G155" s="170">
        <v>0.05</v>
      </c>
      <c r="H155" s="164">
        <v>62100</v>
      </c>
      <c r="I155" s="112">
        <v>6900</v>
      </c>
      <c r="J155" s="170">
        <v>0.13</v>
      </c>
      <c r="K155" s="164">
        <v>6417000</v>
      </c>
      <c r="L155" s="112">
        <v>131100</v>
      </c>
      <c r="M155" s="127">
        <v>0.02</v>
      </c>
      <c r="N155" s="283">
        <v>5664900</v>
      </c>
      <c r="O155" s="173">
        <f t="shared" si="20"/>
        <v>0.8827956989247312</v>
      </c>
      <c r="P155" s="108">
        <f>Volume!K155</f>
        <v>42.6</v>
      </c>
      <c r="Q155" s="69">
        <f>Volume!J155</f>
        <v>43.25</v>
      </c>
      <c r="R155" s="237">
        <f t="shared" si="21"/>
        <v>27.753525</v>
      </c>
      <c r="S155" s="103">
        <f t="shared" si="22"/>
        <v>24.5006925</v>
      </c>
      <c r="T155" s="109">
        <f t="shared" si="23"/>
        <v>6285900</v>
      </c>
      <c r="U155" s="103">
        <f t="shared" si="24"/>
        <v>2.0856201975850714</v>
      </c>
      <c r="V155" s="103">
        <f t="shared" si="25"/>
        <v>26.798565</v>
      </c>
      <c r="W155" s="103">
        <f t="shared" si="26"/>
        <v>0.6863775</v>
      </c>
      <c r="X155" s="103">
        <f t="shared" si="27"/>
        <v>0.2685825</v>
      </c>
      <c r="Y155" s="103">
        <f t="shared" si="28"/>
        <v>26.777934</v>
      </c>
      <c r="Z155" s="237">
        <f t="shared" si="29"/>
        <v>0.9755910000000014</v>
      </c>
      <c r="AA155" s="78"/>
      <c r="AB155" s="77"/>
    </row>
    <row r="156" spans="1:28" s="58" customFormat="1" ht="14.25" customHeight="1" thickBot="1">
      <c r="A156" s="193" t="s">
        <v>303</v>
      </c>
      <c r="B156" s="164">
        <v>2455200</v>
      </c>
      <c r="C156" s="162">
        <v>-84600</v>
      </c>
      <c r="D156" s="170">
        <v>-0.03</v>
      </c>
      <c r="E156" s="164">
        <v>39600</v>
      </c>
      <c r="F156" s="112">
        <v>3600</v>
      </c>
      <c r="G156" s="170">
        <v>0.1</v>
      </c>
      <c r="H156" s="164">
        <v>0</v>
      </c>
      <c r="I156" s="112">
        <v>0</v>
      </c>
      <c r="J156" s="170">
        <v>0</v>
      </c>
      <c r="K156" s="164">
        <v>2494800</v>
      </c>
      <c r="L156" s="112">
        <v>-81000</v>
      </c>
      <c r="M156" s="127">
        <v>-0.03</v>
      </c>
      <c r="N156" s="283">
        <v>2320200</v>
      </c>
      <c r="O156" s="173">
        <f t="shared" si="20"/>
        <v>0.93001443001443</v>
      </c>
      <c r="P156" s="108">
        <f>Volume!K156</f>
        <v>85.55</v>
      </c>
      <c r="Q156" s="69">
        <f>Volume!J156</f>
        <v>85</v>
      </c>
      <c r="R156" s="237">
        <f t="shared" si="21"/>
        <v>21.2058</v>
      </c>
      <c r="S156" s="103">
        <f t="shared" si="22"/>
        <v>19.7217</v>
      </c>
      <c r="T156" s="109">
        <f t="shared" si="23"/>
        <v>2575800</v>
      </c>
      <c r="U156" s="103">
        <f t="shared" si="24"/>
        <v>-3.1446540880503147</v>
      </c>
      <c r="V156" s="103">
        <f t="shared" si="25"/>
        <v>20.8692</v>
      </c>
      <c r="W156" s="103">
        <f t="shared" si="26"/>
        <v>0.3366</v>
      </c>
      <c r="X156" s="103">
        <f t="shared" si="27"/>
        <v>0</v>
      </c>
      <c r="Y156" s="103">
        <f t="shared" si="28"/>
        <v>22.035969</v>
      </c>
      <c r="Z156" s="237">
        <f t="shared" si="29"/>
        <v>-0.8301690000000015</v>
      </c>
      <c r="AA156" s="78"/>
      <c r="AB156" s="77"/>
    </row>
    <row r="157" spans="1:28" s="58" customFormat="1" ht="14.25" customHeight="1" thickBot="1">
      <c r="A157" s="193" t="s">
        <v>155</v>
      </c>
      <c r="B157" s="164">
        <v>1544550</v>
      </c>
      <c r="C157" s="162">
        <v>-35175</v>
      </c>
      <c r="D157" s="170">
        <v>-0.02</v>
      </c>
      <c r="E157" s="164">
        <v>16800</v>
      </c>
      <c r="F157" s="112">
        <v>-525</v>
      </c>
      <c r="G157" s="170">
        <v>-0.03</v>
      </c>
      <c r="H157" s="164">
        <v>2100</v>
      </c>
      <c r="I157" s="112">
        <v>-525</v>
      </c>
      <c r="J157" s="170">
        <v>-0.2</v>
      </c>
      <c r="K157" s="164">
        <v>1563450</v>
      </c>
      <c r="L157" s="112">
        <v>-36225</v>
      </c>
      <c r="M157" s="127">
        <v>-0.02</v>
      </c>
      <c r="N157" s="283">
        <v>1514100</v>
      </c>
      <c r="O157" s="173">
        <f t="shared" si="20"/>
        <v>0.9684351914036265</v>
      </c>
      <c r="P157" s="108">
        <f>Volume!K157</f>
        <v>436.95</v>
      </c>
      <c r="Q157" s="69">
        <f>Volume!J157</f>
        <v>438.35</v>
      </c>
      <c r="R157" s="237">
        <f t="shared" si="21"/>
        <v>68.53383075</v>
      </c>
      <c r="S157" s="103">
        <f t="shared" si="22"/>
        <v>66.3705735</v>
      </c>
      <c r="T157" s="109">
        <f t="shared" si="23"/>
        <v>1599675</v>
      </c>
      <c r="U157" s="103">
        <f t="shared" si="24"/>
        <v>-2.2645224811289792</v>
      </c>
      <c r="V157" s="103">
        <f t="shared" si="25"/>
        <v>67.70534925</v>
      </c>
      <c r="W157" s="103">
        <f t="shared" si="26"/>
        <v>0.736428</v>
      </c>
      <c r="X157" s="103">
        <f t="shared" si="27"/>
        <v>0.0920535</v>
      </c>
      <c r="Y157" s="103">
        <f t="shared" si="28"/>
        <v>69.897799125</v>
      </c>
      <c r="Z157" s="237">
        <f t="shared" si="29"/>
        <v>-1.363968374999999</v>
      </c>
      <c r="AA157" s="78"/>
      <c r="AB157" s="77"/>
    </row>
    <row r="158" spans="1:28" s="58" customFormat="1" ht="14.25" customHeight="1" thickBot="1">
      <c r="A158" s="193" t="s">
        <v>38</v>
      </c>
      <c r="B158" s="164">
        <v>5706000</v>
      </c>
      <c r="C158" s="162">
        <v>138600</v>
      </c>
      <c r="D158" s="170">
        <v>0.02</v>
      </c>
      <c r="E158" s="164">
        <v>85800</v>
      </c>
      <c r="F158" s="112">
        <v>11400</v>
      </c>
      <c r="G158" s="170">
        <v>0.15</v>
      </c>
      <c r="H158" s="164">
        <v>12000</v>
      </c>
      <c r="I158" s="112">
        <v>1200</v>
      </c>
      <c r="J158" s="170">
        <v>0.11</v>
      </c>
      <c r="K158" s="164">
        <v>5803800</v>
      </c>
      <c r="L158" s="112">
        <v>151200</v>
      </c>
      <c r="M158" s="127">
        <v>0.03</v>
      </c>
      <c r="N158" s="283">
        <v>5482800</v>
      </c>
      <c r="O158" s="173">
        <f t="shared" si="20"/>
        <v>0.9446914090768117</v>
      </c>
      <c r="P158" s="108">
        <f>Volume!K158</f>
        <v>585.85</v>
      </c>
      <c r="Q158" s="69">
        <f>Volume!J158</f>
        <v>575.85</v>
      </c>
      <c r="R158" s="237">
        <f t="shared" si="21"/>
        <v>334.211823</v>
      </c>
      <c r="S158" s="103">
        <f t="shared" si="22"/>
        <v>315.727038</v>
      </c>
      <c r="T158" s="109">
        <f t="shared" si="23"/>
        <v>5652600</v>
      </c>
      <c r="U158" s="103">
        <f t="shared" si="24"/>
        <v>2.674875278632842</v>
      </c>
      <c r="V158" s="103">
        <f t="shared" si="25"/>
        <v>328.58001</v>
      </c>
      <c r="W158" s="103">
        <f t="shared" si="26"/>
        <v>4.940793</v>
      </c>
      <c r="X158" s="103">
        <f t="shared" si="27"/>
        <v>0.69102</v>
      </c>
      <c r="Y158" s="103">
        <f t="shared" si="28"/>
        <v>331.157571</v>
      </c>
      <c r="Z158" s="237">
        <f t="shared" si="29"/>
        <v>3.0542519999999627</v>
      </c>
      <c r="AA158" s="78"/>
      <c r="AB158" s="77"/>
    </row>
    <row r="159" spans="1:28" s="58" customFormat="1" ht="14.25" customHeight="1" thickBot="1">
      <c r="A159" s="193" t="s">
        <v>156</v>
      </c>
      <c r="B159" s="164">
        <v>373800</v>
      </c>
      <c r="C159" s="162">
        <v>600</v>
      </c>
      <c r="D159" s="170">
        <v>0</v>
      </c>
      <c r="E159" s="164">
        <v>1800</v>
      </c>
      <c r="F159" s="112">
        <v>0</v>
      </c>
      <c r="G159" s="170">
        <v>0</v>
      </c>
      <c r="H159" s="164">
        <v>0</v>
      </c>
      <c r="I159" s="112">
        <v>0</v>
      </c>
      <c r="J159" s="170">
        <v>0</v>
      </c>
      <c r="K159" s="164">
        <v>375600</v>
      </c>
      <c r="L159" s="112">
        <v>600</v>
      </c>
      <c r="M159" s="127">
        <v>0</v>
      </c>
      <c r="N159" s="283">
        <v>352800</v>
      </c>
      <c r="O159" s="173">
        <f t="shared" si="20"/>
        <v>0.939297124600639</v>
      </c>
      <c r="P159" s="108">
        <f>Volume!K159</f>
        <v>422.7</v>
      </c>
      <c r="Q159" s="69">
        <f>Volume!J159</f>
        <v>414.9</v>
      </c>
      <c r="R159" s="237">
        <f t="shared" si="21"/>
        <v>15.583644</v>
      </c>
      <c r="S159" s="103">
        <f t="shared" si="22"/>
        <v>14.637672</v>
      </c>
      <c r="T159" s="109">
        <f t="shared" si="23"/>
        <v>375000</v>
      </c>
      <c r="U159" s="103">
        <f t="shared" si="24"/>
        <v>0.16</v>
      </c>
      <c r="V159" s="103">
        <f t="shared" si="25"/>
        <v>15.508962</v>
      </c>
      <c r="W159" s="103">
        <f t="shared" si="26"/>
        <v>0.074682</v>
      </c>
      <c r="X159" s="103">
        <f t="shared" si="27"/>
        <v>0</v>
      </c>
      <c r="Y159" s="103">
        <f t="shared" si="28"/>
        <v>15.85125</v>
      </c>
      <c r="Z159" s="237">
        <f t="shared" si="29"/>
        <v>-0.2676060000000007</v>
      </c>
      <c r="AA159" s="78"/>
      <c r="AB159" s="77"/>
    </row>
    <row r="160" spans="1:28" s="58" customFormat="1" ht="14.25" customHeight="1">
      <c r="A160" s="193" t="s">
        <v>396</v>
      </c>
      <c r="B160" s="164">
        <v>2469600</v>
      </c>
      <c r="C160" s="162">
        <v>249200</v>
      </c>
      <c r="D160" s="170">
        <v>0.11</v>
      </c>
      <c r="E160" s="164">
        <v>14000</v>
      </c>
      <c r="F160" s="112">
        <v>0</v>
      </c>
      <c r="G160" s="170">
        <v>0</v>
      </c>
      <c r="H160" s="164">
        <v>2100</v>
      </c>
      <c r="I160" s="112">
        <v>0</v>
      </c>
      <c r="J160" s="170">
        <v>0</v>
      </c>
      <c r="K160" s="164">
        <v>2485700</v>
      </c>
      <c r="L160" s="112">
        <v>249200</v>
      </c>
      <c r="M160" s="127">
        <v>0.11</v>
      </c>
      <c r="N160" s="283">
        <v>2397500</v>
      </c>
      <c r="O160" s="173">
        <f t="shared" si="20"/>
        <v>0.9645170374542382</v>
      </c>
      <c r="P160" s="108">
        <f>Volume!K160</f>
        <v>277.95</v>
      </c>
      <c r="Q160" s="69">
        <f>Volume!J160</f>
        <v>265.65</v>
      </c>
      <c r="R160" s="237">
        <f t="shared" si="21"/>
        <v>66.0326205</v>
      </c>
      <c r="S160" s="103">
        <f t="shared" si="22"/>
        <v>63.6895875</v>
      </c>
      <c r="T160" s="109">
        <f t="shared" si="23"/>
        <v>2236500</v>
      </c>
      <c r="U160" s="103">
        <f t="shared" si="24"/>
        <v>11.142410015649453</v>
      </c>
      <c r="V160" s="103">
        <f t="shared" si="25"/>
        <v>65.604924</v>
      </c>
      <c r="W160" s="103">
        <f t="shared" si="26"/>
        <v>0.37190999999999996</v>
      </c>
      <c r="X160" s="103">
        <f t="shared" si="27"/>
        <v>0.0557865</v>
      </c>
      <c r="Y160" s="103">
        <f t="shared" si="28"/>
        <v>62.1635175</v>
      </c>
      <c r="Z160" s="237">
        <f t="shared" si="29"/>
        <v>3.8691029999999955</v>
      </c>
      <c r="AA160" s="78"/>
      <c r="AB160" s="77"/>
    </row>
    <row r="161" spans="1:27" s="2" customFormat="1" ht="15" customHeight="1" hidden="1" thickBot="1">
      <c r="A161" s="72"/>
      <c r="B161" s="162">
        <f>SUM(B4:B160)</f>
        <v>1042610885</v>
      </c>
      <c r="C161" s="162">
        <f>SUM(C4:C160)</f>
        <v>17167617</v>
      </c>
      <c r="D161" s="337">
        <f>C161/B161</f>
        <v>0.016465986732912347</v>
      </c>
      <c r="E161" s="162">
        <f>SUM(E4:E160)</f>
        <v>131790628</v>
      </c>
      <c r="F161" s="162">
        <f>SUM(F4:F160)</f>
        <v>2136578</v>
      </c>
      <c r="G161" s="337">
        <f>F161/E161</f>
        <v>0.016211911517714294</v>
      </c>
      <c r="H161" s="162">
        <f>SUM(H4:H160)</f>
        <v>53844274</v>
      </c>
      <c r="I161" s="162">
        <f>SUM(I4:I160)</f>
        <v>2067899</v>
      </c>
      <c r="J161" s="337">
        <f>I161/H161</f>
        <v>0.03840517935110426</v>
      </c>
      <c r="K161" s="162">
        <f>SUM(K4:K160)</f>
        <v>1228245787</v>
      </c>
      <c r="L161" s="162">
        <f>SUM(L4:L160)</f>
        <v>21372094</v>
      </c>
      <c r="M161" s="337">
        <f>L161/K161</f>
        <v>0.017400502591750393</v>
      </c>
      <c r="N161" s="285">
        <f>SUM(N4:N160)</f>
        <v>1088987304</v>
      </c>
      <c r="O161" s="348"/>
      <c r="P161" s="169"/>
      <c r="Q161" s="14"/>
      <c r="R161" s="238">
        <f>SUM(R4:R160)</f>
        <v>58365.51926184499</v>
      </c>
      <c r="S161" s="103">
        <f>SUM(S4:S160)</f>
        <v>49047.91011703498</v>
      </c>
      <c r="T161" s="109">
        <f>SUM(T4:T160)</f>
        <v>1206873693</v>
      </c>
      <c r="U161" s="287"/>
      <c r="V161" s="103">
        <f>SUM(V4:V160)</f>
        <v>40240.8064707</v>
      </c>
      <c r="W161" s="103">
        <f>SUM(W4:W160)</f>
        <v>9226.161673799998</v>
      </c>
      <c r="X161" s="103">
        <f>SUM(X4:X160)</f>
        <v>8898.551117345009</v>
      </c>
      <c r="Y161" s="103">
        <f>SUM(Y4:Y160)</f>
        <v>56889.40097501999</v>
      </c>
      <c r="Z161" s="103">
        <f>SUM(Z4:Z160)</f>
        <v>1476.1182868250003</v>
      </c>
      <c r="AA161" s="75"/>
    </row>
    <row r="162" spans="2:27" s="2" customFormat="1" ht="15" customHeight="1" hidden="1">
      <c r="B162" s="5"/>
      <c r="C162" s="5"/>
      <c r="D162" s="127"/>
      <c r="E162" s="1">
        <f>H161/E161</f>
        <v>0.4085592034662738</v>
      </c>
      <c r="F162" s="5"/>
      <c r="G162" s="62"/>
      <c r="H162" s="5"/>
      <c r="I162" s="5"/>
      <c r="J162" s="62"/>
      <c r="K162" s="5"/>
      <c r="L162" s="5"/>
      <c r="M162" s="62"/>
      <c r="O162" s="3"/>
      <c r="P162" s="108"/>
      <c r="Q162" s="69"/>
      <c r="R162" s="103"/>
      <c r="S162" s="103"/>
      <c r="T162" s="109"/>
      <c r="U162" s="103"/>
      <c r="V162" s="103"/>
      <c r="W162" s="103"/>
      <c r="X162" s="103"/>
      <c r="Y162" s="103"/>
      <c r="Z162" s="103"/>
      <c r="AA162" s="75"/>
    </row>
    <row r="163" spans="2:27" s="2" customFormat="1" ht="15" customHeight="1">
      <c r="B163" s="5"/>
      <c r="C163" s="5"/>
      <c r="D163" s="127"/>
      <c r="E163" s="1"/>
      <c r="F163" s="5"/>
      <c r="G163" s="62"/>
      <c r="H163" s="5"/>
      <c r="I163" s="5"/>
      <c r="J163" s="62"/>
      <c r="K163" s="5"/>
      <c r="L163" s="5"/>
      <c r="M163" s="62"/>
      <c r="O163" s="107"/>
      <c r="P163" s="108"/>
      <c r="Q163" s="69"/>
      <c r="R163" s="103"/>
      <c r="S163" s="103"/>
      <c r="T163" s="109"/>
      <c r="U163" s="103"/>
      <c r="V163" s="103"/>
      <c r="W163" s="103"/>
      <c r="X163" s="103"/>
      <c r="Y163" s="103"/>
      <c r="Z163" s="103"/>
      <c r="AA163" s="1"/>
    </row>
    <row r="164" spans="1:25" ht="14.25">
      <c r="A164" s="2"/>
      <c r="B164" s="5"/>
      <c r="C164" s="5"/>
      <c r="D164" s="127"/>
      <c r="E164" s="5"/>
      <c r="F164" s="5"/>
      <c r="G164" s="62"/>
      <c r="H164" s="5"/>
      <c r="I164" s="5"/>
      <c r="J164" s="62"/>
      <c r="K164" s="5"/>
      <c r="L164" s="5"/>
      <c r="M164" s="62"/>
      <c r="N164" s="2"/>
      <c r="O164" s="107"/>
      <c r="P164" s="2"/>
      <c r="Q164" s="2"/>
      <c r="R164" s="1"/>
      <c r="S164" s="1"/>
      <c r="T164" s="79"/>
      <c r="U164" s="2"/>
      <c r="V164" s="2"/>
      <c r="W164" s="2"/>
      <c r="X164" s="2"/>
      <c r="Y164" s="2"/>
    </row>
    <row r="165" spans="1:6" ht="13.5" thickBot="1">
      <c r="A165" s="63" t="s">
        <v>109</v>
      </c>
      <c r="B165" s="121"/>
      <c r="C165" s="124"/>
      <c r="D165" s="128"/>
      <c r="F165" s="119"/>
    </row>
    <row r="166" spans="1:8" ht="13.5" thickBot="1">
      <c r="A166" s="199" t="s">
        <v>108</v>
      </c>
      <c r="B166" s="342" t="s">
        <v>106</v>
      </c>
      <c r="C166" s="343" t="s">
        <v>70</v>
      </c>
      <c r="D166" s="344" t="s">
        <v>107</v>
      </c>
      <c r="F166" s="125"/>
      <c r="G166" s="62"/>
      <c r="H166" s="5"/>
    </row>
    <row r="167" spans="1:8" ht="12.75">
      <c r="A167" s="338" t="s">
        <v>10</v>
      </c>
      <c r="B167" s="345">
        <f>B161/10000000</f>
        <v>104.2610885</v>
      </c>
      <c r="C167" s="346">
        <f>C161/10000000</f>
        <v>1.7167617</v>
      </c>
      <c r="D167" s="347">
        <f>D161</f>
        <v>0.016465986732912347</v>
      </c>
      <c r="F167" s="125"/>
      <c r="H167" s="5"/>
    </row>
    <row r="168" spans="1:7" ht="12.75">
      <c r="A168" s="339" t="s">
        <v>87</v>
      </c>
      <c r="B168" s="196">
        <f>E161/10000000</f>
        <v>13.1790628</v>
      </c>
      <c r="C168" s="195">
        <f>F161/10000000</f>
        <v>0.2136578</v>
      </c>
      <c r="D168" s="256">
        <f>G161</f>
        <v>0.016211911517714294</v>
      </c>
      <c r="F168" s="125"/>
      <c r="G168" s="62"/>
    </row>
    <row r="169" spans="1:6" ht="12.75">
      <c r="A169" s="340" t="s">
        <v>85</v>
      </c>
      <c r="B169" s="196">
        <f>H161/10000000</f>
        <v>5.3844274</v>
      </c>
      <c r="C169" s="195">
        <f>I161/10000000</f>
        <v>0.2067899</v>
      </c>
      <c r="D169" s="256">
        <f>J161</f>
        <v>0.03840517935110426</v>
      </c>
      <c r="F169" s="125"/>
    </row>
    <row r="170" spans="1:6" ht="13.5" thickBot="1">
      <c r="A170" s="341" t="s">
        <v>86</v>
      </c>
      <c r="B170" s="197">
        <f>K161/10000000</f>
        <v>122.8245787</v>
      </c>
      <c r="C170" s="198">
        <f>L161/10000000</f>
        <v>2.1372094</v>
      </c>
      <c r="D170" s="257">
        <f>M161</f>
        <v>0.017400502591750393</v>
      </c>
      <c r="F170" s="126"/>
    </row>
    <row r="204" ht="12.75">
      <c r="B204" s="371"/>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63"/>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H239" sqref="H239"/>
    </sheetView>
  </sheetViews>
  <sheetFormatPr defaultColWidth="9.140625" defaultRowHeight="12.75"/>
  <cols>
    <col min="1" max="1" width="14.421875" style="310" customWidth="1"/>
    <col min="2" max="2" width="11.421875" style="314" customWidth="1"/>
    <col min="3" max="3" width="11.00390625" style="26" customWidth="1"/>
    <col min="4" max="4" width="11.00390625" style="314" customWidth="1"/>
    <col min="5" max="5" width="9.140625" style="26" customWidth="1"/>
    <col min="6" max="6" width="11.7109375" style="314" customWidth="1"/>
    <col min="7" max="7" width="9.28125" style="26" customWidth="1"/>
    <col min="8" max="8" width="12.00390625" style="314"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298" customFormat="1" ht="22.5" customHeight="1" thickBot="1">
      <c r="A1" s="290" t="s">
        <v>112</v>
      </c>
      <c r="B1" s="291"/>
      <c r="C1" s="292"/>
      <c r="D1" s="293"/>
      <c r="E1" s="294"/>
      <c r="F1" s="293"/>
      <c r="G1" s="294"/>
      <c r="H1" s="293"/>
      <c r="I1" s="294"/>
      <c r="J1" s="295"/>
      <c r="K1" s="295"/>
      <c r="L1" s="296"/>
      <c r="M1" s="297"/>
    </row>
    <row r="2" spans="1:13" s="300" customFormat="1" ht="15.75" customHeight="1" thickBot="1">
      <c r="A2" s="299"/>
      <c r="B2" s="412" t="s">
        <v>117</v>
      </c>
      <c r="C2" s="413"/>
      <c r="D2" s="414"/>
      <c r="E2" s="414"/>
      <c r="F2" s="414"/>
      <c r="G2" s="414"/>
      <c r="H2" s="414"/>
      <c r="I2" s="414"/>
      <c r="J2" s="415" t="s">
        <v>110</v>
      </c>
      <c r="K2" s="416"/>
      <c r="L2" s="416"/>
      <c r="M2" s="417"/>
    </row>
    <row r="3" spans="1:16" s="300" customFormat="1" ht="14.25" thickBot="1">
      <c r="A3" s="301"/>
      <c r="B3" s="315" t="s">
        <v>10</v>
      </c>
      <c r="C3" s="302" t="s">
        <v>46</v>
      </c>
      <c r="D3" s="315" t="s">
        <v>21</v>
      </c>
      <c r="E3" s="302" t="s">
        <v>46</v>
      </c>
      <c r="F3" s="315" t="s">
        <v>22</v>
      </c>
      <c r="G3" s="302" t="s">
        <v>46</v>
      </c>
      <c r="H3" s="315" t="s">
        <v>11</v>
      </c>
      <c r="I3" s="302" t="s">
        <v>46</v>
      </c>
      <c r="J3" s="260" t="s">
        <v>13</v>
      </c>
      <c r="K3" s="261" t="s">
        <v>14</v>
      </c>
      <c r="L3" s="261" t="s">
        <v>111</v>
      </c>
      <c r="M3" s="302" t="s">
        <v>107</v>
      </c>
      <c r="N3" s="303" t="s">
        <v>121</v>
      </c>
      <c r="O3" s="33" t="s">
        <v>21</v>
      </c>
      <c r="P3" s="33" t="s">
        <v>22</v>
      </c>
    </row>
    <row r="4" spans="1:16" ht="13.5">
      <c r="A4" s="323" t="s">
        <v>182</v>
      </c>
      <c r="B4" s="316">
        <v>4595</v>
      </c>
      <c r="C4" s="317">
        <v>0.34</v>
      </c>
      <c r="D4" s="316">
        <v>0</v>
      </c>
      <c r="E4" s="317">
        <v>0</v>
      </c>
      <c r="F4" s="316">
        <v>0</v>
      </c>
      <c r="G4" s="317">
        <v>0</v>
      </c>
      <c r="H4" s="316">
        <v>4595</v>
      </c>
      <c r="I4" s="319">
        <v>0.34</v>
      </c>
      <c r="J4" s="263">
        <v>5540.3</v>
      </c>
      <c r="K4" s="258">
        <v>5513</v>
      </c>
      <c r="L4" s="306">
        <f>J4-K4</f>
        <v>27.300000000000182</v>
      </c>
      <c r="M4" s="307">
        <f>L4/K4*100</f>
        <v>0.4951931797569415</v>
      </c>
      <c r="N4" s="78">
        <f>Margins!B4</f>
        <v>50</v>
      </c>
      <c r="O4" s="25">
        <f>D4*N4</f>
        <v>0</v>
      </c>
      <c r="P4" s="25">
        <f>F4*N4</f>
        <v>0</v>
      </c>
    </row>
    <row r="5" spans="1:18" ht="14.25" thickBot="1">
      <c r="A5" s="324" t="s">
        <v>74</v>
      </c>
      <c r="B5" s="172">
        <v>321</v>
      </c>
      <c r="C5" s="304">
        <v>1.1</v>
      </c>
      <c r="D5" s="172">
        <v>0</v>
      </c>
      <c r="E5" s="304">
        <v>0</v>
      </c>
      <c r="F5" s="172">
        <v>0</v>
      </c>
      <c r="G5" s="304">
        <v>0</v>
      </c>
      <c r="H5" s="172">
        <v>321</v>
      </c>
      <c r="I5" s="305">
        <v>1.1</v>
      </c>
      <c r="J5" s="264">
        <v>5325.1</v>
      </c>
      <c r="K5" s="69">
        <v>5375.5</v>
      </c>
      <c r="L5" s="135">
        <f aca="true" t="shared" si="0" ref="L5:L67">J5-K5</f>
        <v>-50.399999999999636</v>
      </c>
      <c r="M5" s="308">
        <f aca="true" t="shared" si="1" ref="M5:M67">L5/K5*100</f>
        <v>-0.9375872011905801</v>
      </c>
      <c r="N5" s="78">
        <f>Margins!B5</f>
        <v>50</v>
      </c>
      <c r="O5" s="25">
        <f aca="true" t="shared" si="2" ref="O5:O67">D5*N5</f>
        <v>0</v>
      </c>
      <c r="P5" s="25">
        <f aca="true" t="shared" si="3" ref="P5:P67">F5*N5</f>
        <v>0</v>
      </c>
      <c r="R5" s="25"/>
    </row>
    <row r="6" spans="1:16" ht="13.5">
      <c r="A6" s="324" t="s">
        <v>9</v>
      </c>
      <c r="B6" s="172">
        <v>654857</v>
      </c>
      <c r="C6" s="304">
        <v>0.55</v>
      </c>
      <c r="D6" s="172">
        <v>125516</v>
      </c>
      <c r="E6" s="304">
        <v>0.18</v>
      </c>
      <c r="F6" s="172">
        <v>132588</v>
      </c>
      <c r="G6" s="304">
        <v>0.23</v>
      </c>
      <c r="H6" s="172">
        <v>912961</v>
      </c>
      <c r="I6" s="305">
        <v>0.44</v>
      </c>
      <c r="J6" s="263">
        <v>3997.65</v>
      </c>
      <c r="K6" s="69">
        <v>4011.6</v>
      </c>
      <c r="L6" s="135">
        <f t="shared" si="0"/>
        <v>-13.949999999999818</v>
      </c>
      <c r="M6" s="308">
        <f t="shared" si="1"/>
        <v>-0.34774154950642683</v>
      </c>
      <c r="N6" s="78">
        <f>Margins!B6</f>
        <v>50</v>
      </c>
      <c r="O6" s="25">
        <f t="shared" si="2"/>
        <v>6275800</v>
      </c>
      <c r="P6" s="25">
        <f t="shared" si="3"/>
        <v>6629400</v>
      </c>
    </row>
    <row r="7" spans="1:16" ht="13.5">
      <c r="A7" s="193" t="s">
        <v>279</v>
      </c>
      <c r="B7" s="172">
        <v>1576</v>
      </c>
      <c r="C7" s="304">
        <v>-0.33</v>
      </c>
      <c r="D7" s="172">
        <v>0</v>
      </c>
      <c r="E7" s="304">
        <v>-1</v>
      </c>
      <c r="F7" s="172">
        <v>0</v>
      </c>
      <c r="G7" s="304">
        <v>0</v>
      </c>
      <c r="H7" s="172">
        <v>1576</v>
      </c>
      <c r="I7" s="305">
        <v>-0.33</v>
      </c>
      <c r="J7" s="264">
        <v>2254.5</v>
      </c>
      <c r="K7" s="69">
        <v>2288.55</v>
      </c>
      <c r="L7" s="135">
        <f t="shared" si="0"/>
        <v>-34.05000000000018</v>
      </c>
      <c r="M7" s="308">
        <f t="shared" si="1"/>
        <v>-1.4878416464573716</v>
      </c>
      <c r="N7" s="78">
        <f>Margins!B7</f>
        <v>200</v>
      </c>
      <c r="O7" s="25">
        <f t="shared" si="2"/>
        <v>0</v>
      </c>
      <c r="P7" s="25">
        <f t="shared" si="3"/>
        <v>0</v>
      </c>
    </row>
    <row r="8" spans="1:18" ht="13.5">
      <c r="A8" s="193" t="s">
        <v>134</v>
      </c>
      <c r="B8" s="172">
        <v>1423</v>
      </c>
      <c r="C8" s="304">
        <v>1.14</v>
      </c>
      <c r="D8" s="172">
        <v>7</v>
      </c>
      <c r="E8" s="304">
        <v>0.4</v>
      </c>
      <c r="F8" s="172">
        <v>0</v>
      </c>
      <c r="G8" s="304">
        <v>0</v>
      </c>
      <c r="H8" s="172">
        <v>1430</v>
      </c>
      <c r="I8" s="305">
        <v>1.13</v>
      </c>
      <c r="J8" s="264">
        <v>3754.4</v>
      </c>
      <c r="K8" s="69">
        <v>3718.5</v>
      </c>
      <c r="L8" s="135">
        <f t="shared" si="0"/>
        <v>35.90000000000009</v>
      </c>
      <c r="M8" s="308">
        <f t="shared" si="1"/>
        <v>0.9654430549952961</v>
      </c>
      <c r="N8" s="78">
        <f>Margins!B8</f>
        <v>100</v>
      </c>
      <c r="O8" s="25">
        <f t="shared" si="2"/>
        <v>700</v>
      </c>
      <c r="P8" s="25">
        <f t="shared" si="3"/>
        <v>0</v>
      </c>
      <c r="R8" s="309"/>
    </row>
    <row r="9" spans="1:18" ht="13.5">
      <c r="A9" s="193" t="s">
        <v>0</v>
      </c>
      <c r="B9" s="172">
        <v>16523</v>
      </c>
      <c r="C9" s="304">
        <v>1.04</v>
      </c>
      <c r="D9" s="172">
        <v>636</v>
      </c>
      <c r="E9" s="304">
        <v>1.23</v>
      </c>
      <c r="F9" s="172">
        <v>257</v>
      </c>
      <c r="G9" s="304">
        <v>0.66</v>
      </c>
      <c r="H9" s="172">
        <v>17416</v>
      </c>
      <c r="I9" s="305">
        <v>1.04</v>
      </c>
      <c r="J9" s="264">
        <v>788.75</v>
      </c>
      <c r="K9" s="69">
        <v>816.3</v>
      </c>
      <c r="L9" s="135">
        <f t="shared" si="0"/>
        <v>-27.549999999999955</v>
      </c>
      <c r="M9" s="308">
        <f t="shared" si="1"/>
        <v>-3.374984687002322</v>
      </c>
      <c r="N9" s="78">
        <f>Margins!B9</f>
        <v>375</v>
      </c>
      <c r="O9" s="25">
        <f t="shared" si="2"/>
        <v>238500</v>
      </c>
      <c r="P9" s="25">
        <f t="shared" si="3"/>
        <v>96375</v>
      </c>
      <c r="R9" s="309"/>
    </row>
    <row r="10" spans="1:18" ht="13.5">
      <c r="A10" s="193" t="s">
        <v>135</v>
      </c>
      <c r="B10" s="318">
        <v>233</v>
      </c>
      <c r="C10" s="326">
        <v>-0.02</v>
      </c>
      <c r="D10" s="172">
        <v>11</v>
      </c>
      <c r="E10" s="304">
        <v>4.5</v>
      </c>
      <c r="F10" s="172">
        <v>0</v>
      </c>
      <c r="G10" s="304">
        <v>0</v>
      </c>
      <c r="H10" s="172">
        <v>244</v>
      </c>
      <c r="I10" s="305">
        <v>0.02</v>
      </c>
      <c r="J10" s="264">
        <v>75.9</v>
      </c>
      <c r="K10" s="69">
        <v>75.7</v>
      </c>
      <c r="L10" s="135">
        <f t="shared" si="0"/>
        <v>0.20000000000000284</v>
      </c>
      <c r="M10" s="308">
        <f t="shared" si="1"/>
        <v>0.26420079260238155</v>
      </c>
      <c r="N10" s="78">
        <f>Margins!B10</f>
        <v>2450</v>
      </c>
      <c r="O10" s="25">
        <f t="shared" si="2"/>
        <v>26950</v>
      </c>
      <c r="P10" s="25">
        <f t="shared" si="3"/>
        <v>0</v>
      </c>
      <c r="R10" s="25"/>
    </row>
    <row r="11" spans="1:18" ht="13.5">
      <c r="A11" s="193" t="s">
        <v>174</v>
      </c>
      <c r="B11" s="172">
        <v>541</v>
      </c>
      <c r="C11" s="304">
        <v>-0.14</v>
      </c>
      <c r="D11" s="172">
        <v>14</v>
      </c>
      <c r="E11" s="304">
        <v>2.5</v>
      </c>
      <c r="F11" s="172">
        <v>1</v>
      </c>
      <c r="G11" s="304">
        <v>0</v>
      </c>
      <c r="H11" s="172">
        <v>556</v>
      </c>
      <c r="I11" s="305">
        <v>-0.12</v>
      </c>
      <c r="J11" s="264">
        <v>60.35</v>
      </c>
      <c r="K11" s="69">
        <v>59.25</v>
      </c>
      <c r="L11" s="135">
        <f t="shared" si="0"/>
        <v>1.1000000000000014</v>
      </c>
      <c r="M11" s="308">
        <f t="shared" si="1"/>
        <v>1.856540084388188</v>
      </c>
      <c r="N11" s="78">
        <f>Margins!B11</f>
        <v>3350</v>
      </c>
      <c r="O11" s="25">
        <f t="shared" si="2"/>
        <v>46900</v>
      </c>
      <c r="P11" s="25">
        <f t="shared" si="3"/>
        <v>3350</v>
      </c>
      <c r="R11" s="309"/>
    </row>
    <row r="12" spans="1:16" ht="13.5">
      <c r="A12" s="193" t="s">
        <v>280</v>
      </c>
      <c r="B12" s="172">
        <v>938</v>
      </c>
      <c r="C12" s="304">
        <v>0.24</v>
      </c>
      <c r="D12" s="172">
        <v>0</v>
      </c>
      <c r="E12" s="304">
        <v>0</v>
      </c>
      <c r="F12" s="172">
        <v>0</v>
      </c>
      <c r="G12" s="304">
        <v>0</v>
      </c>
      <c r="H12" s="172">
        <v>938</v>
      </c>
      <c r="I12" s="305">
        <v>0.24</v>
      </c>
      <c r="J12" s="264">
        <v>378.9</v>
      </c>
      <c r="K12" s="69">
        <v>388.9</v>
      </c>
      <c r="L12" s="135">
        <f t="shared" si="0"/>
        <v>-10</v>
      </c>
      <c r="M12" s="308">
        <f t="shared" si="1"/>
        <v>-2.571355104139882</v>
      </c>
      <c r="N12" s="78">
        <f>Margins!B12</f>
        <v>600</v>
      </c>
      <c r="O12" s="25">
        <f t="shared" si="2"/>
        <v>0</v>
      </c>
      <c r="P12" s="25">
        <f t="shared" si="3"/>
        <v>0</v>
      </c>
    </row>
    <row r="13" spans="1:16" ht="13.5">
      <c r="A13" s="193" t="s">
        <v>75</v>
      </c>
      <c r="B13" s="172">
        <v>818</v>
      </c>
      <c r="C13" s="304">
        <v>0.75</v>
      </c>
      <c r="D13" s="172">
        <v>17</v>
      </c>
      <c r="E13" s="304">
        <v>0.89</v>
      </c>
      <c r="F13" s="172">
        <v>1</v>
      </c>
      <c r="G13" s="304">
        <v>0</v>
      </c>
      <c r="H13" s="172">
        <v>836</v>
      </c>
      <c r="I13" s="305">
        <v>0.75</v>
      </c>
      <c r="J13" s="264">
        <v>84.7</v>
      </c>
      <c r="K13" s="69">
        <v>82.4</v>
      </c>
      <c r="L13" s="135">
        <f t="shared" si="0"/>
        <v>2.299999999999997</v>
      </c>
      <c r="M13" s="308">
        <f t="shared" si="1"/>
        <v>2.7912621359223264</v>
      </c>
      <c r="N13" s="78">
        <f>Margins!B13</f>
        <v>2300</v>
      </c>
      <c r="O13" s="25">
        <f t="shared" si="2"/>
        <v>39100</v>
      </c>
      <c r="P13" s="25">
        <f t="shared" si="3"/>
        <v>2300</v>
      </c>
    </row>
    <row r="14" spans="1:18" ht="13.5">
      <c r="A14" s="193" t="s">
        <v>88</v>
      </c>
      <c r="B14" s="318">
        <v>1026</v>
      </c>
      <c r="C14" s="326">
        <v>0.78</v>
      </c>
      <c r="D14" s="172">
        <v>143</v>
      </c>
      <c r="E14" s="304">
        <v>0.79</v>
      </c>
      <c r="F14" s="172">
        <v>11</v>
      </c>
      <c r="G14" s="304">
        <v>1.2</v>
      </c>
      <c r="H14" s="172">
        <v>1180</v>
      </c>
      <c r="I14" s="305">
        <v>0.79</v>
      </c>
      <c r="J14" s="264">
        <v>45.05</v>
      </c>
      <c r="K14" s="69">
        <v>46.8</v>
      </c>
      <c r="L14" s="135">
        <f t="shared" si="0"/>
        <v>-1.75</v>
      </c>
      <c r="M14" s="308">
        <f t="shared" si="1"/>
        <v>-3.7393162393162394</v>
      </c>
      <c r="N14" s="78">
        <f>Margins!B14</f>
        <v>4300</v>
      </c>
      <c r="O14" s="25">
        <f t="shared" si="2"/>
        <v>614900</v>
      </c>
      <c r="P14" s="25">
        <f t="shared" si="3"/>
        <v>47300</v>
      </c>
      <c r="R14" s="25"/>
    </row>
    <row r="15" spans="1:16" ht="13.5">
      <c r="A15" s="193" t="s">
        <v>136</v>
      </c>
      <c r="B15" s="172">
        <v>938</v>
      </c>
      <c r="C15" s="304">
        <v>0.23</v>
      </c>
      <c r="D15" s="172">
        <v>80</v>
      </c>
      <c r="E15" s="304">
        <v>0.51</v>
      </c>
      <c r="F15" s="172">
        <v>18</v>
      </c>
      <c r="G15" s="304">
        <v>2</v>
      </c>
      <c r="H15" s="172">
        <v>1036</v>
      </c>
      <c r="I15" s="305">
        <v>0.26</v>
      </c>
      <c r="J15" s="264">
        <v>37.35</v>
      </c>
      <c r="K15" s="69">
        <v>37.7</v>
      </c>
      <c r="L15" s="135">
        <f t="shared" si="0"/>
        <v>-0.3500000000000014</v>
      </c>
      <c r="M15" s="308">
        <f t="shared" si="1"/>
        <v>-0.9283819628647251</v>
      </c>
      <c r="N15" s="78">
        <f>Margins!B15</f>
        <v>4775</v>
      </c>
      <c r="O15" s="25">
        <f t="shared" si="2"/>
        <v>382000</v>
      </c>
      <c r="P15" s="25">
        <f t="shared" si="3"/>
        <v>85950</v>
      </c>
    </row>
    <row r="16" spans="1:16" ht="13.5">
      <c r="A16" s="193" t="s">
        <v>157</v>
      </c>
      <c r="B16" s="172">
        <v>190</v>
      </c>
      <c r="C16" s="304">
        <v>-0.74</v>
      </c>
      <c r="D16" s="172">
        <v>0</v>
      </c>
      <c r="E16" s="304">
        <v>0</v>
      </c>
      <c r="F16" s="172">
        <v>0</v>
      </c>
      <c r="G16" s="304">
        <v>0</v>
      </c>
      <c r="H16" s="172">
        <v>190</v>
      </c>
      <c r="I16" s="305">
        <v>-0.74</v>
      </c>
      <c r="J16" s="264">
        <v>678.9</v>
      </c>
      <c r="K16" s="69">
        <v>688.05</v>
      </c>
      <c r="L16" s="135">
        <f t="shared" si="0"/>
        <v>-9.149999999999977</v>
      </c>
      <c r="M16" s="308">
        <f t="shared" si="1"/>
        <v>-1.3298452147372979</v>
      </c>
      <c r="N16" s="78">
        <f>Margins!B16</f>
        <v>350</v>
      </c>
      <c r="O16" s="25">
        <f t="shared" si="2"/>
        <v>0</v>
      </c>
      <c r="P16" s="25">
        <f t="shared" si="3"/>
        <v>0</v>
      </c>
    </row>
    <row r="17" spans="1:16" ht="13.5">
      <c r="A17" s="193" t="s">
        <v>193</v>
      </c>
      <c r="B17" s="172">
        <v>3010</v>
      </c>
      <c r="C17" s="304">
        <v>0.1</v>
      </c>
      <c r="D17" s="172">
        <v>12</v>
      </c>
      <c r="E17" s="304">
        <v>0.5</v>
      </c>
      <c r="F17" s="172">
        <v>0</v>
      </c>
      <c r="G17" s="304">
        <v>0</v>
      </c>
      <c r="H17" s="172">
        <v>3022</v>
      </c>
      <c r="I17" s="305">
        <v>0.1</v>
      </c>
      <c r="J17" s="264">
        <v>2446.3</v>
      </c>
      <c r="K17" s="69">
        <v>2496.95</v>
      </c>
      <c r="L17" s="135">
        <f t="shared" si="0"/>
        <v>-50.649999999999636</v>
      </c>
      <c r="M17" s="308">
        <f t="shared" si="1"/>
        <v>-2.028474739181787</v>
      </c>
      <c r="N17" s="78">
        <f>Margins!B17</f>
        <v>100</v>
      </c>
      <c r="O17" s="25">
        <f t="shared" si="2"/>
        <v>1200</v>
      </c>
      <c r="P17" s="25">
        <f t="shared" si="3"/>
        <v>0</v>
      </c>
    </row>
    <row r="18" spans="1:16" ht="13.5">
      <c r="A18" s="193" t="s">
        <v>281</v>
      </c>
      <c r="B18" s="172">
        <v>3627</v>
      </c>
      <c r="C18" s="304">
        <v>0.59</v>
      </c>
      <c r="D18" s="172">
        <v>122</v>
      </c>
      <c r="E18" s="304">
        <v>1.3</v>
      </c>
      <c r="F18" s="172">
        <v>29</v>
      </c>
      <c r="G18" s="304">
        <v>2.22</v>
      </c>
      <c r="H18" s="172">
        <v>3778</v>
      </c>
      <c r="I18" s="305">
        <v>0.61</v>
      </c>
      <c r="J18" s="264">
        <v>169.4</v>
      </c>
      <c r="K18" s="69">
        <v>181.3</v>
      </c>
      <c r="L18" s="135">
        <f t="shared" si="0"/>
        <v>-11.900000000000006</v>
      </c>
      <c r="M18" s="308">
        <f t="shared" si="1"/>
        <v>-6.563706563706566</v>
      </c>
      <c r="N18" s="78">
        <f>Margins!B18</f>
        <v>950</v>
      </c>
      <c r="O18" s="25">
        <f t="shared" si="2"/>
        <v>115900</v>
      </c>
      <c r="P18" s="25">
        <f t="shared" si="3"/>
        <v>27550</v>
      </c>
    </row>
    <row r="19" spans="1:18" s="298" customFormat="1" ht="13.5">
      <c r="A19" s="193" t="s">
        <v>282</v>
      </c>
      <c r="B19" s="172">
        <v>1945</v>
      </c>
      <c r="C19" s="304">
        <v>0.86</v>
      </c>
      <c r="D19" s="172">
        <v>117</v>
      </c>
      <c r="E19" s="304">
        <v>0.13</v>
      </c>
      <c r="F19" s="172">
        <v>61</v>
      </c>
      <c r="G19" s="304">
        <v>2.39</v>
      </c>
      <c r="H19" s="172">
        <v>2123</v>
      </c>
      <c r="I19" s="305">
        <v>0.82</v>
      </c>
      <c r="J19" s="264">
        <v>63.65</v>
      </c>
      <c r="K19" s="69">
        <v>66.2</v>
      </c>
      <c r="L19" s="135">
        <f t="shared" si="0"/>
        <v>-2.5500000000000043</v>
      </c>
      <c r="M19" s="308">
        <f t="shared" si="1"/>
        <v>-3.851963746223571</v>
      </c>
      <c r="N19" s="78">
        <f>Margins!B19</f>
        <v>2400</v>
      </c>
      <c r="O19" s="25">
        <f t="shared" si="2"/>
        <v>280800</v>
      </c>
      <c r="P19" s="25">
        <f t="shared" si="3"/>
        <v>146400</v>
      </c>
      <c r="R19" s="14"/>
    </row>
    <row r="20" spans="1:18" s="298" customFormat="1" ht="13.5">
      <c r="A20" s="193" t="s">
        <v>76</v>
      </c>
      <c r="B20" s="172">
        <v>2506</v>
      </c>
      <c r="C20" s="304">
        <v>0.89</v>
      </c>
      <c r="D20" s="172">
        <v>16</v>
      </c>
      <c r="E20" s="304">
        <v>0.14</v>
      </c>
      <c r="F20" s="172">
        <v>2</v>
      </c>
      <c r="G20" s="304">
        <v>-0.71</v>
      </c>
      <c r="H20" s="172">
        <v>2524</v>
      </c>
      <c r="I20" s="305">
        <v>0.87</v>
      </c>
      <c r="J20" s="264">
        <v>232.5</v>
      </c>
      <c r="K20" s="69">
        <v>233.9</v>
      </c>
      <c r="L20" s="135">
        <f t="shared" si="0"/>
        <v>-1.4000000000000057</v>
      </c>
      <c r="M20" s="308">
        <f t="shared" si="1"/>
        <v>-0.5985463873450216</v>
      </c>
      <c r="N20" s="78">
        <f>Margins!B20</f>
        <v>1400</v>
      </c>
      <c r="O20" s="25">
        <f t="shared" si="2"/>
        <v>22400</v>
      </c>
      <c r="P20" s="25">
        <f t="shared" si="3"/>
        <v>2800</v>
      </c>
      <c r="R20" s="14"/>
    </row>
    <row r="21" spans="1:16" ht="13.5">
      <c r="A21" s="193" t="s">
        <v>77</v>
      </c>
      <c r="B21" s="172">
        <v>6590</v>
      </c>
      <c r="C21" s="304">
        <v>0.12</v>
      </c>
      <c r="D21" s="172">
        <v>92</v>
      </c>
      <c r="E21" s="304">
        <v>0.1</v>
      </c>
      <c r="F21" s="172">
        <v>14</v>
      </c>
      <c r="G21" s="304">
        <v>-0.13</v>
      </c>
      <c r="H21" s="172">
        <v>6696</v>
      </c>
      <c r="I21" s="305">
        <v>0.12</v>
      </c>
      <c r="J21" s="264">
        <v>186.85</v>
      </c>
      <c r="K21" s="69">
        <v>187.7</v>
      </c>
      <c r="L21" s="135">
        <f t="shared" si="0"/>
        <v>-0.8499999999999943</v>
      </c>
      <c r="M21" s="308">
        <f t="shared" si="1"/>
        <v>-0.4528502930207749</v>
      </c>
      <c r="N21" s="78">
        <f>Margins!B21</f>
        <v>1900</v>
      </c>
      <c r="O21" s="25">
        <f t="shared" si="2"/>
        <v>174800</v>
      </c>
      <c r="P21" s="25">
        <f t="shared" si="3"/>
        <v>26600</v>
      </c>
    </row>
    <row r="22" spans="1:18" ht="13.5">
      <c r="A22" s="193" t="s">
        <v>283</v>
      </c>
      <c r="B22" s="318">
        <v>215</v>
      </c>
      <c r="C22" s="326">
        <v>-0.7</v>
      </c>
      <c r="D22" s="172">
        <v>0</v>
      </c>
      <c r="E22" s="304">
        <v>0</v>
      </c>
      <c r="F22" s="172">
        <v>0</v>
      </c>
      <c r="G22" s="304">
        <v>0</v>
      </c>
      <c r="H22" s="172">
        <v>215</v>
      </c>
      <c r="I22" s="305">
        <v>-0.7</v>
      </c>
      <c r="J22" s="264">
        <v>153.15</v>
      </c>
      <c r="K22" s="69">
        <v>155.1</v>
      </c>
      <c r="L22" s="135">
        <f t="shared" si="0"/>
        <v>-1.9499999999999886</v>
      </c>
      <c r="M22" s="308">
        <f t="shared" si="1"/>
        <v>-1.2572533849129521</v>
      </c>
      <c r="N22" s="78">
        <f>Margins!B22</f>
        <v>1050</v>
      </c>
      <c r="O22" s="25">
        <f t="shared" si="2"/>
        <v>0</v>
      </c>
      <c r="P22" s="25">
        <f t="shared" si="3"/>
        <v>0</v>
      </c>
      <c r="R22" s="25"/>
    </row>
    <row r="23" spans="1:18" ht="13.5">
      <c r="A23" s="193" t="s">
        <v>34</v>
      </c>
      <c r="B23" s="318">
        <v>2556</v>
      </c>
      <c r="C23" s="326">
        <v>-0.2</v>
      </c>
      <c r="D23" s="172">
        <v>0</v>
      </c>
      <c r="E23" s="304">
        <v>0</v>
      </c>
      <c r="F23" s="172">
        <v>0</v>
      </c>
      <c r="G23" s="304">
        <v>0</v>
      </c>
      <c r="H23" s="172">
        <v>2556</v>
      </c>
      <c r="I23" s="305">
        <v>-0.2</v>
      </c>
      <c r="J23" s="264">
        <v>1735.5</v>
      </c>
      <c r="K23" s="69">
        <v>1693.65</v>
      </c>
      <c r="L23" s="135">
        <f t="shared" si="0"/>
        <v>41.84999999999991</v>
      </c>
      <c r="M23" s="308">
        <f t="shared" si="1"/>
        <v>2.4709945974670036</v>
      </c>
      <c r="N23" s="78">
        <f>Margins!B23</f>
        <v>275</v>
      </c>
      <c r="O23" s="25">
        <f t="shared" si="2"/>
        <v>0</v>
      </c>
      <c r="P23" s="25">
        <f t="shared" si="3"/>
        <v>0</v>
      </c>
      <c r="R23" s="25"/>
    </row>
    <row r="24" spans="1:16" ht="13.5">
      <c r="A24" s="193" t="s">
        <v>284</v>
      </c>
      <c r="B24" s="172">
        <v>1189</v>
      </c>
      <c r="C24" s="304">
        <v>0.07</v>
      </c>
      <c r="D24" s="172">
        <v>1</v>
      </c>
      <c r="E24" s="304">
        <v>0</v>
      </c>
      <c r="F24" s="172">
        <v>0</v>
      </c>
      <c r="G24" s="304">
        <v>0</v>
      </c>
      <c r="H24" s="172">
        <v>1190</v>
      </c>
      <c r="I24" s="305">
        <v>0.07</v>
      </c>
      <c r="J24" s="264">
        <v>952.35</v>
      </c>
      <c r="K24" s="69">
        <v>968.4</v>
      </c>
      <c r="L24" s="135">
        <f t="shared" si="0"/>
        <v>-16.049999999999955</v>
      </c>
      <c r="M24" s="308">
        <f t="shared" si="1"/>
        <v>-1.6573729863692643</v>
      </c>
      <c r="N24" s="78">
        <f>Margins!B24</f>
        <v>250</v>
      </c>
      <c r="O24" s="25">
        <f t="shared" si="2"/>
        <v>250</v>
      </c>
      <c r="P24" s="25">
        <f t="shared" si="3"/>
        <v>0</v>
      </c>
    </row>
    <row r="25" spans="1:16" ht="13.5">
      <c r="A25" s="193" t="s">
        <v>137</v>
      </c>
      <c r="B25" s="172">
        <v>581</v>
      </c>
      <c r="C25" s="304">
        <v>0.06</v>
      </c>
      <c r="D25" s="172">
        <v>0</v>
      </c>
      <c r="E25" s="304">
        <v>-1</v>
      </c>
      <c r="F25" s="172">
        <v>0</v>
      </c>
      <c r="G25" s="304">
        <v>0</v>
      </c>
      <c r="H25" s="172">
        <v>581</v>
      </c>
      <c r="I25" s="305">
        <v>0.05</v>
      </c>
      <c r="J25" s="264">
        <v>323.6</v>
      </c>
      <c r="K25" s="69">
        <v>319.65</v>
      </c>
      <c r="L25" s="135">
        <f t="shared" si="0"/>
        <v>3.9500000000000455</v>
      </c>
      <c r="M25" s="308">
        <f t="shared" si="1"/>
        <v>1.2357265759424514</v>
      </c>
      <c r="N25" s="78">
        <f>Margins!B25</f>
        <v>1000</v>
      </c>
      <c r="O25" s="25">
        <f t="shared" si="2"/>
        <v>0</v>
      </c>
      <c r="P25" s="25">
        <f t="shared" si="3"/>
        <v>0</v>
      </c>
    </row>
    <row r="26" spans="1:16" ht="13.5">
      <c r="A26" s="193" t="s">
        <v>232</v>
      </c>
      <c r="B26" s="172">
        <v>10020</v>
      </c>
      <c r="C26" s="304">
        <v>0.09</v>
      </c>
      <c r="D26" s="172">
        <v>154</v>
      </c>
      <c r="E26" s="304">
        <v>-0.52</v>
      </c>
      <c r="F26" s="172">
        <v>23</v>
      </c>
      <c r="G26" s="304">
        <v>0.1</v>
      </c>
      <c r="H26" s="172">
        <v>10197</v>
      </c>
      <c r="I26" s="305">
        <v>0.07</v>
      </c>
      <c r="J26" s="264">
        <v>818.4</v>
      </c>
      <c r="K26" s="69">
        <v>814.75</v>
      </c>
      <c r="L26" s="135">
        <f t="shared" si="0"/>
        <v>3.6499999999999773</v>
      </c>
      <c r="M26" s="308">
        <f t="shared" si="1"/>
        <v>0.4479901810371252</v>
      </c>
      <c r="N26" s="78">
        <f>Margins!B26</f>
        <v>500</v>
      </c>
      <c r="O26" s="25">
        <f t="shared" si="2"/>
        <v>77000</v>
      </c>
      <c r="P26" s="25">
        <f t="shared" si="3"/>
        <v>11500</v>
      </c>
    </row>
    <row r="27" spans="1:18" ht="13.5">
      <c r="A27" s="193" t="s">
        <v>1</v>
      </c>
      <c r="B27" s="318">
        <v>5063</v>
      </c>
      <c r="C27" s="326">
        <v>0.29</v>
      </c>
      <c r="D27" s="172">
        <v>5</v>
      </c>
      <c r="E27" s="304">
        <v>-0.78</v>
      </c>
      <c r="F27" s="172">
        <v>5</v>
      </c>
      <c r="G27" s="304">
        <v>-0.38</v>
      </c>
      <c r="H27" s="172">
        <v>5073</v>
      </c>
      <c r="I27" s="305">
        <v>0.28</v>
      </c>
      <c r="J27" s="264">
        <v>2503.9</v>
      </c>
      <c r="K27" s="69">
        <v>2553.5</v>
      </c>
      <c r="L27" s="135">
        <f t="shared" si="0"/>
        <v>-49.59999999999991</v>
      </c>
      <c r="M27" s="308">
        <f t="shared" si="1"/>
        <v>-1.9424319561386298</v>
      </c>
      <c r="N27" s="78">
        <f>Margins!B27</f>
        <v>150</v>
      </c>
      <c r="O27" s="25">
        <f t="shared" si="2"/>
        <v>750</v>
      </c>
      <c r="P27" s="25">
        <f t="shared" si="3"/>
        <v>750</v>
      </c>
      <c r="R27" s="25"/>
    </row>
    <row r="28" spans="1:18" ht="13.5">
      <c r="A28" s="193" t="s">
        <v>158</v>
      </c>
      <c r="B28" s="318">
        <v>82</v>
      </c>
      <c r="C28" s="326">
        <v>-0.39</v>
      </c>
      <c r="D28" s="172">
        <v>0</v>
      </c>
      <c r="E28" s="304">
        <v>0</v>
      </c>
      <c r="F28" s="172">
        <v>0</v>
      </c>
      <c r="G28" s="304">
        <v>0</v>
      </c>
      <c r="H28" s="172">
        <v>82</v>
      </c>
      <c r="I28" s="305">
        <v>-0.39</v>
      </c>
      <c r="J28" s="264">
        <v>108.1</v>
      </c>
      <c r="K28" s="69">
        <v>109.3</v>
      </c>
      <c r="L28" s="135">
        <f t="shared" si="0"/>
        <v>-1.2000000000000028</v>
      </c>
      <c r="M28" s="308">
        <f t="shared" si="1"/>
        <v>-1.0978956999085112</v>
      </c>
      <c r="N28" s="78">
        <f>Margins!B28</f>
        <v>1900</v>
      </c>
      <c r="O28" s="25">
        <f t="shared" si="2"/>
        <v>0</v>
      </c>
      <c r="P28" s="25">
        <f t="shared" si="3"/>
        <v>0</v>
      </c>
      <c r="R28" s="25"/>
    </row>
    <row r="29" spans="1:16" ht="13.5">
      <c r="A29" s="193" t="s">
        <v>285</v>
      </c>
      <c r="B29" s="172">
        <v>343</v>
      </c>
      <c r="C29" s="304">
        <v>-0.44</v>
      </c>
      <c r="D29" s="172">
        <v>0</v>
      </c>
      <c r="E29" s="304">
        <v>0</v>
      </c>
      <c r="F29" s="172">
        <v>0</v>
      </c>
      <c r="G29" s="304">
        <v>0</v>
      </c>
      <c r="H29" s="172">
        <v>343</v>
      </c>
      <c r="I29" s="305">
        <v>-0.44</v>
      </c>
      <c r="J29" s="264">
        <v>538.8</v>
      </c>
      <c r="K29" s="69">
        <v>548.75</v>
      </c>
      <c r="L29" s="135">
        <f t="shared" si="0"/>
        <v>-9.950000000000045</v>
      </c>
      <c r="M29" s="308">
        <f t="shared" si="1"/>
        <v>-1.813211845102514</v>
      </c>
      <c r="N29" s="78">
        <f>Margins!B29</f>
        <v>300</v>
      </c>
      <c r="O29" s="25">
        <f t="shared" si="2"/>
        <v>0</v>
      </c>
      <c r="P29" s="25">
        <f t="shared" si="3"/>
        <v>0</v>
      </c>
    </row>
    <row r="30" spans="1:16" ht="13.5">
      <c r="A30" s="193" t="s">
        <v>159</v>
      </c>
      <c r="B30" s="172">
        <v>125</v>
      </c>
      <c r="C30" s="304">
        <v>-0.7</v>
      </c>
      <c r="D30" s="172">
        <v>11</v>
      </c>
      <c r="E30" s="304">
        <v>-0.8</v>
      </c>
      <c r="F30" s="172">
        <v>0</v>
      </c>
      <c r="G30" s="304">
        <v>0</v>
      </c>
      <c r="H30" s="172">
        <v>136</v>
      </c>
      <c r="I30" s="305">
        <v>-0.71</v>
      </c>
      <c r="J30" s="264">
        <v>43.8</v>
      </c>
      <c r="K30" s="69">
        <v>44.3</v>
      </c>
      <c r="L30" s="135">
        <f t="shared" si="0"/>
        <v>-0.5</v>
      </c>
      <c r="M30" s="308">
        <f t="shared" si="1"/>
        <v>-1.1286681715575622</v>
      </c>
      <c r="N30" s="78">
        <f>Margins!B30</f>
        <v>4500</v>
      </c>
      <c r="O30" s="25">
        <f t="shared" si="2"/>
        <v>49500</v>
      </c>
      <c r="P30" s="25">
        <f t="shared" si="3"/>
        <v>0</v>
      </c>
    </row>
    <row r="31" spans="1:18" ht="13.5">
      <c r="A31" s="193" t="s">
        <v>2</v>
      </c>
      <c r="B31" s="318">
        <v>581</v>
      </c>
      <c r="C31" s="326">
        <v>-0.22</v>
      </c>
      <c r="D31" s="172">
        <v>7</v>
      </c>
      <c r="E31" s="304">
        <v>-0.22</v>
      </c>
      <c r="F31" s="172">
        <v>0</v>
      </c>
      <c r="G31" s="304">
        <v>0</v>
      </c>
      <c r="H31" s="172">
        <v>588</v>
      </c>
      <c r="I31" s="305">
        <v>-0.22</v>
      </c>
      <c r="J31" s="264">
        <v>318.75</v>
      </c>
      <c r="K31" s="69">
        <v>320.6</v>
      </c>
      <c r="L31" s="135">
        <f t="shared" si="0"/>
        <v>-1.8500000000000227</v>
      </c>
      <c r="M31" s="308">
        <f t="shared" si="1"/>
        <v>-0.5770430442919596</v>
      </c>
      <c r="N31" s="78">
        <f>Margins!B31</f>
        <v>1100</v>
      </c>
      <c r="O31" s="25">
        <f t="shared" si="2"/>
        <v>7700</v>
      </c>
      <c r="P31" s="25">
        <f t="shared" si="3"/>
        <v>0</v>
      </c>
      <c r="R31" s="25"/>
    </row>
    <row r="32" spans="1:18" ht="13.5">
      <c r="A32" s="193" t="s">
        <v>391</v>
      </c>
      <c r="B32" s="318">
        <v>141</v>
      </c>
      <c r="C32" s="326">
        <v>-0.78</v>
      </c>
      <c r="D32" s="172">
        <v>5</v>
      </c>
      <c r="E32" s="304">
        <v>-0.83</v>
      </c>
      <c r="F32" s="172">
        <v>0</v>
      </c>
      <c r="G32" s="304">
        <v>0</v>
      </c>
      <c r="H32" s="172">
        <v>146</v>
      </c>
      <c r="I32" s="305">
        <v>-0.78</v>
      </c>
      <c r="J32" s="264">
        <v>130.9</v>
      </c>
      <c r="K32" s="69">
        <v>131.95</v>
      </c>
      <c r="L32" s="135">
        <f t="shared" si="0"/>
        <v>-1.049999999999983</v>
      </c>
      <c r="M32" s="308">
        <f t="shared" si="1"/>
        <v>-0.7957559681697485</v>
      </c>
      <c r="N32" s="78">
        <f>Margins!B32</f>
        <v>1250</v>
      </c>
      <c r="O32" s="25">
        <f t="shared" si="2"/>
        <v>6250</v>
      </c>
      <c r="P32" s="25">
        <f t="shared" si="3"/>
        <v>0</v>
      </c>
      <c r="R32" s="25"/>
    </row>
    <row r="33" spans="1:16" ht="13.5">
      <c r="A33" s="193" t="s">
        <v>78</v>
      </c>
      <c r="B33" s="172">
        <v>890</v>
      </c>
      <c r="C33" s="304">
        <v>-0.1</v>
      </c>
      <c r="D33" s="172">
        <v>7</v>
      </c>
      <c r="E33" s="304">
        <v>0.4</v>
      </c>
      <c r="F33" s="172">
        <v>0</v>
      </c>
      <c r="G33" s="304">
        <v>-1</v>
      </c>
      <c r="H33" s="172">
        <v>897</v>
      </c>
      <c r="I33" s="305">
        <v>-0.1</v>
      </c>
      <c r="J33" s="264">
        <v>204.55</v>
      </c>
      <c r="K33" s="69">
        <v>208.2</v>
      </c>
      <c r="L33" s="135">
        <f t="shared" si="0"/>
        <v>-3.6499999999999773</v>
      </c>
      <c r="M33" s="308">
        <f t="shared" si="1"/>
        <v>-1.7531219980787593</v>
      </c>
      <c r="N33" s="78">
        <f>Margins!B33</f>
        <v>1600</v>
      </c>
      <c r="O33" s="25">
        <f t="shared" si="2"/>
        <v>11200</v>
      </c>
      <c r="P33" s="25">
        <f t="shared" si="3"/>
        <v>0</v>
      </c>
    </row>
    <row r="34" spans="1:16" ht="13.5">
      <c r="A34" s="193" t="s">
        <v>138</v>
      </c>
      <c r="B34" s="172">
        <v>5286</v>
      </c>
      <c r="C34" s="304">
        <v>0.06</v>
      </c>
      <c r="D34" s="172">
        <v>26</v>
      </c>
      <c r="E34" s="304">
        <v>0.44</v>
      </c>
      <c r="F34" s="172">
        <v>10</v>
      </c>
      <c r="G34" s="304">
        <v>0.67</v>
      </c>
      <c r="H34" s="172">
        <v>5322</v>
      </c>
      <c r="I34" s="305">
        <v>0.06</v>
      </c>
      <c r="J34" s="264">
        <v>560.05</v>
      </c>
      <c r="K34" s="69">
        <v>563.15</v>
      </c>
      <c r="L34" s="135">
        <f t="shared" si="0"/>
        <v>-3.1000000000000227</v>
      </c>
      <c r="M34" s="308">
        <f t="shared" si="1"/>
        <v>-0.5504750066589759</v>
      </c>
      <c r="N34" s="78">
        <f>Margins!B34</f>
        <v>425</v>
      </c>
      <c r="O34" s="25">
        <f t="shared" si="2"/>
        <v>11050</v>
      </c>
      <c r="P34" s="25">
        <f t="shared" si="3"/>
        <v>4250</v>
      </c>
    </row>
    <row r="35" spans="1:18" ht="13.5">
      <c r="A35" s="193" t="s">
        <v>160</v>
      </c>
      <c r="B35" s="318">
        <v>1101</v>
      </c>
      <c r="C35" s="326">
        <v>-0.6</v>
      </c>
      <c r="D35" s="172">
        <v>9</v>
      </c>
      <c r="E35" s="304">
        <v>-0.61</v>
      </c>
      <c r="F35" s="172">
        <v>0</v>
      </c>
      <c r="G35" s="304">
        <v>0</v>
      </c>
      <c r="H35" s="172">
        <v>1110</v>
      </c>
      <c r="I35" s="305">
        <v>-0.6</v>
      </c>
      <c r="J35" s="264">
        <v>379.75</v>
      </c>
      <c r="K35" s="69">
        <v>384</v>
      </c>
      <c r="L35" s="135">
        <f t="shared" si="0"/>
        <v>-4.25</v>
      </c>
      <c r="M35" s="308">
        <f t="shared" si="1"/>
        <v>-1.1067708333333335</v>
      </c>
      <c r="N35" s="78">
        <f>Margins!B35</f>
        <v>550</v>
      </c>
      <c r="O35" s="25">
        <f t="shared" si="2"/>
        <v>4950</v>
      </c>
      <c r="P35" s="25">
        <f t="shared" si="3"/>
        <v>0</v>
      </c>
      <c r="R35" s="25"/>
    </row>
    <row r="36" spans="1:16" ht="13.5">
      <c r="A36" s="193" t="s">
        <v>161</v>
      </c>
      <c r="B36" s="172">
        <v>49</v>
      </c>
      <c r="C36" s="304">
        <v>-0.06</v>
      </c>
      <c r="D36" s="172">
        <v>2</v>
      </c>
      <c r="E36" s="304">
        <v>0</v>
      </c>
      <c r="F36" s="172">
        <v>0</v>
      </c>
      <c r="G36" s="304">
        <v>0</v>
      </c>
      <c r="H36" s="172">
        <v>51</v>
      </c>
      <c r="I36" s="305">
        <v>-0.06</v>
      </c>
      <c r="J36" s="264">
        <v>32.65</v>
      </c>
      <c r="K36" s="69">
        <v>32.9</v>
      </c>
      <c r="L36" s="135">
        <f t="shared" si="0"/>
        <v>-0.25</v>
      </c>
      <c r="M36" s="308">
        <f t="shared" si="1"/>
        <v>-0.7598784194528876</v>
      </c>
      <c r="N36" s="78">
        <f>Margins!B36</f>
        <v>6900</v>
      </c>
      <c r="O36" s="25">
        <f t="shared" si="2"/>
        <v>13800</v>
      </c>
      <c r="P36" s="25">
        <f t="shared" si="3"/>
        <v>0</v>
      </c>
    </row>
    <row r="37" spans="1:16" ht="13.5">
      <c r="A37" s="193" t="s">
        <v>393</v>
      </c>
      <c r="B37" s="172">
        <v>14</v>
      </c>
      <c r="C37" s="304">
        <v>0.08</v>
      </c>
      <c r="D37" s="172">
        <v>0</v>
      </c>
      <c r="E37" s="304">
        <v>0</v>
      </c>
      <c r="F37" s="172">
        <v>0</v>
      </c>
      <c r="G37" s="304">
        <v>0</v>
      </c>
      <c r="H37" s="172">
        <v>14</v>
      </c>
      <c r="I37" s="305">
        <v>0.08</v>
      </c>
      <c r="J37" s="264">
        <v>202.15</v>
      </c>
      <c r="K37" s="69">
        <v>206.1</v>
      </c>
      <c r="L37" s="135">
        <f t="shared" si="0"/>
        <v>-3.9499999999999886</v>
      </c>
      <c r="M37" s="308">
        <f t="shared" si="1"/>
        <v>-1.9165453663270202</v>
      </c>
      <c r="N37" s="78">
        <f>Margins!B37</f>
        <v>900</v>
      </c>
      <c r="O37" s="25">
        <f t="shared" si="2"/>
        <v>0</v>
      </c>
      <c r="P37" s="25">
        <f t="shared" si="3"/>
        <v>0</v>
      </c>
    </row>
    <row r="38" spans="1:18" ht="13.5">
      <c r="A38" s="193" t="s">
        <v>3</v>
      </c>
      <c r="B38" s="318">
        <v>666</v>
      </c>
      <c r="C38" s="326">
        <v>0.39</v>
      </c>
      <c r="D38" s="172">
        <v>1</v>
      </c>
      <c r="E38" s="304">
        <v>0</v>
      </c>
      <c r="F38" s="172">
        <v>0</v>
      </c>
      <c r="G38" s="304">
        <v>0</v>
      </c>
      <c r="H38" s="172">
        <v>667</v>
      </c>
      <c r="I38" s="305">
        <v>0.4</v>
      </c>
      <c r="J38" s="264">
        <v>234.3</v>
      </c>
      <c r="K38" s="69">
        <v>233.4</v>
      </c>
      <c r="L38" s="135">
        <f t="shared" si="0"/>
        <v>0.9000000000000057</v>
      </c>
      <c r="M38" s="308">
        <f t="shared" si="1"/>
        <v>0.38560411311054227</v>
      </c>
      <c r="N38" s="78">
        <f>Margins!B38</f>
        <v>1250</v>
      </c>
      <c r="O38" s="25">
        <f t="shared" si="2"/>
        <v>1250</v>
      </c>
      <c r="P38" s="25">
        <f t="shared" si="3"/>
        <v>0</v>
      </c>
      <c r="R38" s="25"/>
    </row>
    <row r="39" spans="1:18" ht="13.5">
      <c r="A39" s="193" t="s">
        <v>218</v>
      </c>
      <c r="B39" s="318">
        <v>108</v>
      </c>
      <c r="C39" s="326">
        <v>-0.43</v>
      </c>
      <c r="D39" s="172">
        <v>1</v>
      </c>
      <c r="E39" s="304">
        <v>0</v>
      </c>
      <c r="F39" s="172">
        <v>0</v>
      </c>
      <c r="G39" s="304">
        <v>0</v>
      </c>
      <c r="H39" s="172">
        <v>109</v>
      </c>
      <c r="I39" s="305">
        <v>-0.42</v>
      </c>
      <c r="J39" s="264">
        <v>351.5</v>
      </c>
      <c r="K39" s="69">
        <v>353.35</v>
      </c>
      <c r="L39" s="135">
        <f t="shared" si="0"/>
        <v>-1.8500000000000227</v>
      </c>
      <c r="M39" s="308">
        <f t="shared" si="1"/>
        <v>-0.5235602094240901</v>
      </c>
      <c r="N39" s="78">
        <f>Margins!B39</f>
        <v>525</v>
      </c>
      <c r="O39" s="25">
        <f t="shared" si="2"/>
        <v>525</v>
      </c>
      <c r="P39" s="25">
        <f t="shared" si="3"/>
        <v>0</v>
      </c>
      <c r="R39" s="25"/>
    </row>
    <row r="40" spans="1:18" ht="13.5">
      <c r="A40" s="193" t="s">
        <v>162</v>
      </c>
      <c r="B40" s="318">
        <v>625</v>
      </c>
      <c r="C40" s="326">
        <v>-0.2</v>
      </c>
      <c r="D40" s="172">
        <v>0</v>
      </c>
      <c r="E40" s="304">
        <v>0</v>
      </c>
      <c r="F40" s="172">
        <v>0</v>
      </c>
      <c r="G40" s="304">
        <v>0</v>
      </c>
      <c r="H40" s="172">
        <v>625</v>
      </c>
      <c r="I40" s="305">
        <v>-0.2</v>
      </c>
      <c r="J40" s="264">
        <v>308.85</v>
      </c>
      <c r="K40" s="69">
        <v>310.75</v>
      </c>
      <c r="L40" s="135">
        <f t="shared" si="0"/>
        <v>-1.8999999999999773</v>
      </c>
      <c r="M40" s="308">
        <f t="shared" si="1"/>
        <v>-0.6114239742558253</v>
      </c>
      <c r="N40" s="78">
        <f>Margins!B40</f>
        <v>1200</v>
      </c>
      <c r="O40" s="25">
        <f t="shared" si="2"/>
        <v>0</v>
      </c>
      <c r="P40" s="25">
        <f t="shared" si="3"/>
        <v>0</v>
      </c>
      <c r="R40" s="25"/>
    </row>
    <row r="41" spans="1:16" ht="13.5">
      <c r="A41" s="193" t="s">
        <v>286</v>
      </c>
      <c r="B41" s="172">
        <v>181</v>
      </c>
      <c r="C41" s="304">
        <v>0.22</v>
      </c>
      <c r="D41" s="172">
        <v>0</v>
      </c>
      <c r="E41" s="304">
        <v>0</v>
      </c>
      <c r="F41" s="172">
        <v>0</v>
      </c>
      <c r="G41" s="304">
        <v>0</v>
      </c>
      <c r="H41" s="172">
        <v>181</v>
      </c>
      <c r="I41" s="305">
        <v>0.22</v>
      </c>
      <c r="J41" s="264">
        <v>210.55</v>
      </c>
      <c r="K41" s="69">
        <v>210.45</v>
      </c>
      <c r="L41" s="135">
        <f t="shared" si="0"/>
        <v>0.10000000000002274</v>
      </c>
      <c r="M41" s="308">
        <f t="shared" si="1"/>
        <v>0.04751722499407115</v>
      </c>
      <c r="N41" s="78">
        <f>Margins!B41</f>
        <v>1000</v>
      </c>
      <c r="O41" s="25">
        <f t="shared" si="2"/>
        <v>0</v>
      </c>
      <c r="P41" s="25">
        <f t="shared" si="3"/>
        <v>0</v>
      </c>
    </row>
    <row r="42" spans="1:16" ht="13.5">
      <c r="A42" s="193" t="s">
        <v>183</v>
      </c>
      <c r="B42" s="172">
        <v>338</v>
      </c>
      <c r="C42" s="304">
        <v>-0.24</v>
      </c>
      <c r="D42" s="172">
        <v>0</v>
      </c>
      <c r="E42" s="304">
        <v>0</v>
      </c>
      <c r="F42" s="172">
        <v>0</v>
      </c>
      <c r="G42" s="304">
        <v>0</v>
      </c>
      <c r="H42" s="172">
        <v>338</v>
      </c>
      <c r="I42" s="305">
        <v>-0.24</v>
      </c>
      <c r="J42" s="264">
        <v>280.15</v>
      </c>
      <c r="K42" s="69">
        <v>286</v>
      </c>
      <c r="L42" s="135">
        <f t="shared" si="0"/>
        <v>-5.850000000000023</v>
      </c>
      <c r="M42" s="308">
        <f t="shared" si="1"/>
        <v>-2.0454545454545534</v>
      </c>
      <c r="N42" s="78">
        <f>Margins!B42</f>
        <v>950</v>
      </c>
      <c r="O42" s="25">
        <f t="shared" si="2"/>
        <v>0</v>
      </c>
      <c r="P42" s="25">
        <f t="shared" si="3"/>
        <v>0</v>
      </c>
    </row>
    <row r="43" spans="1:16" ht="13.5">
      <c r="A43" s="193" t="s">
        <v>219</v>
      </c>
      <c r="B43" s="172">
        <v>1365</v>
      </c>
      <c r="C43" s="304">
        <v>-0.45</v>
      </c>
      <c r="D43" s="172">
        <v>43</v>
      </c>
      <c r="E43" s="304">
        <v>-0.43</v>
      </c>
      <c r="F43" s="172">
        <v>0</v>
      </c>
      <c r="G43" s="304">
        <v>0</v>
      </c>
      <c r="H43" s="172">
        <v>1408</v>
      </c>
      <c r="I43" s="305">
        <v>-0.45</v>
      </c>
      <c r="J43" s="264">
        <v>100.15</v>
      </c>
      <c r="K43" s="69">
        <v>99.05</v>
      </c>
      <c r="L43" s="135">
        <f t="shared" si="0"/>
        <v>1.1000000000000085</v>
      </c>
      <c r="M43" s="308">
        <f t="shared" si="1"/>
        <v>1.1105502271580097</v>
      </c>
      <c r="N43" s="78">
        <f>Margins!B43</f>
        <v>2700</v>
      </c>
      <c r="O43" s="25">
        <f t="shared" si="2"/>
        <v>116100</v>
      </c>
      <c r="P43" s="25">
        <f t="shared" si="3"/>
        <v>0</v>
      </c>
    </row>
    <row r="44" spans="1:16" ht="13.5">
      <c r="A44" s="193" t="s">
        <v>163</v>
      </c>
      <c r="B44" s="172">
        <v>1970</v>
      </c>
      <c r="C44" s="304">
        <v>-0.28</v>
      </c>
      <c r="D44" s="172">
        <v>3</v>
      </c>
      <c r="E44" s="304">
        <v>0</v>
      </c>
      <c r="F44" s="172">
        <v>0</v>
      </c>
      <c r="G44" s="304">
        <v>-1</v>
      </c>
      <c r="H44" s="172">
        <v>1973</v>
      </c>
      <c r="I44" s="305">
        <v>-0.28</v>
      </c>
      <c r="J44" s="264">
        <v>3428.75</v>
      </c>
      <c r="K44" s="69">
        <v>3464.55</v>
      </c>
      <c r="L44" s="135">
        <f t="shared" si="0"/>
        <v>-35.80000000000018</v>
      </c>
      <c r="M44" s="308">
        <f t="shared" si="1"/>
        <v>-1.0333232310112477</v>
      </c>
      <c r="N44" s="78">
        <f>Margins!B44</f>
        <v>250</v>
      </c>
      <c r="O44" s="25">
        <f t="shared" si="2"/>
        <v>750</v>
      </c>
      <c r="P44" s="25">
        <f t="shared" si="3"/>
        <v>0</v>
      </c>
    </row>
    <row r="45" spans="1:18" ht="13.5">
      <c r="A45" s="193" t="s">
        <v>194</v>
      </c>
      <c r="B45" s="172">
        <v>1056</v>
      </c>
      <c r="C45" s="304">
        <v>-0.25</v>
      </c>
      <c r="D45" s="172">
        <v>6</v>
      </c>
      <c r="E45" s="304">
        <v>-0.54</v>
      </c>
      <c r="F45" s="172">
        <v>0</v>
      </c>
      <c r="G45" s="304">
        <v>-1</v>
      </c>
      <c r="H45" s="172">
        <v>1062</v>
      </c>
      <c r="I45" s="305">
        <v>-0.25</v>
      </c>
      <c r="J45" s="264">
        <v>709.7</v>
      </c>
      <c r="K45" s="69">
        <v>713.75</v>
      </c>
      <c r="L45" s="135">
        <f t="shared" si="0"/>
        <v>-4.0499999999999545</v>
      </c>
      <c r="M45" s="308">
        <f t="shared" si="1"/>
        <v>-0.5674255691768763</v>
      </c>
      <c r="N45" s="78">
        <f>Margins!B45</f>
        <v>400</v>
      </c>
      <c r="O45" s="25">
        <f t="shared" si="2"/>
        <v>2400</v>
      </c>
      <c r="P45" s="25">
        <f t="shared" si="3"/>
        <v>0</v>
      </c>
      <c r="R45" s="25"/>
    </row>
    <row r="46" spans="1:16" ht="13.5">
      <c r="A46" s="193" t="s">
        <v>220</v>
      </c>
      <c r="B46" s="172">
        <v>247</v>
      </c>
      <c r="C46" s="304">
        <v>-0.33</v>
      </c>
      <c r="D46" s="172">
        <v>8</v>
      </c>
      <c r="E46" s="304">
        <v>0.6</v>
      </c>
      <c r="F46" s="172">
        <v>0</v>
      </c>
      <c r="G46" s="304">
        <v>-1</v>
      </c>
      <c r="H46" s="172">
        <v>255</v>
      </c>
      <c r="I46" s="305">
        <v>-0.32</v>
      </c>
      <c r="J46" s="264">
        <v>122.45</v>
      </c>
      <c r="K46" s="69">
        <v>123.6</v>
      </c>
      <c r="L46" s="135">
        <f t="shared" si="0"/>
        <v>-1.1499999999999915</v>
      </c>
      <c r="M46" s="308">
        <f t="shared" si="1"/>
        <v>-0.9304207119741031</v>
      </c>
      <c r="N46" s="78">
        <f>Margins!B46</f>
        <v>2400</v>
      </c>
      <c r="O46" s="25">
        <f t="shared" si="2"/>
        <v>19200</v>
      </c>
      <c r="P46" s="25">
        <f t="shared" si="3"/>
        <v>0</v>
      </c>
    </row>
    <row r="47" spans="1:18" ht="13.5">
      <c r="A47" s="193" t="s">
        <v>164</v>
      </c>
      <c r="B47" s="172">
        <v>807</v>
      </c>
      <c r="C47" s="304">
        <v>-0.45</v>
      </c>
      <c r="D47" s="172">
        <v>3</v>
      </c>
      <c r="E47" s="304">
        <v>-0.91</v>
      </c>
      <c r="F47" s="172">
        <v>1</v>
      </c>
      <c r="G47" s="304">
        <v>0</v>
      </c>
      <c r="H47" s="172">
        <v>811</v>
      </c>
      <c r="I47" s="305">
        <v>-0.46</v>
      </c>
      <c r="J47" s="264">
        <v>55.2</v>
      </c>
      <c r="K47" s="69">
        <v>56.3</v>
      </c>
      <c r="L47" s="135">
        <f t="shared" si="0"/>
        <v>-1.0999999999999943</v>
      </c>
      <c r="M47" s="308">
        <f t="shared" si="1"/>
        <v>-1.9538188277086934</v>
      </c>
      <c r="N47" s="78">
        <f>Margins!B47</f>
        <v>5650</v>
      </c>
      <c r="O47" s="25">
        <f t="shared" si="2"/>
        <v>16950</v>
      </c>
      <c r="P47" s="25">
        <f t="shared" si="3"/>
        <v>5650</v>
      </c>
      <c r="R47" s="103"/>
    </row>
    <row r="48" spans="1:16" ht="13.5">
      <c r="A48" s="193" t="s">
        <v>165</v>
      </c>
      <c r="B48" s="172">
        <v>109</v>
      </c>
      <c r="C48" s="304">
        <v>0.2</v>
      </c>
      <c r="D48" s="172">
        <v>0</v>
      </c>
      <c r="E48" s="304">
        <v>0</v>
      </c>
      <c r="F48" s="172">
        <v>0</v>
      </c>
      <c r="G48" s="304">
        <v>0</v>
      </c>
      <c r="H48" s="172">
        <v>109</v>
      </c>
      <c r="I48" s="305">
        <v>0.2</v>
      </c>
      <c r="J48" s="264">
        <v>241.15</v>
      </c>
      <c r="K48" s="69">
        <v>240</v>
      </c>
      <c r="L48" s="135">
        <f t="shared" si="0"/>
        <v>1.1500000000000057</v>
      </c>
      <c r="M48" s="308">
        <f t="shared" si="1"/>
        <v>0.47916666666666907</v>
      </c>
      <c r="N48" s="78">
        <f>Margins!B48</f>
        <v>1300</v>
      </c>
      <c r="O48" s="25">
        <f t="shared" si="2"/>
        <v>0</v>
      </c>
      <c r="P48" s="25">
        <f t="shared" si="3"/>
        <v>0</v>
      </c>
    </row>
    <row r="49" spans="1:16" ht="13.5">
      <c r="A49" s="193" t="s">
        <v>89</v>
      </c>
      <c r="B49" s="172">
        <v>1737</v>
      </c>
      <c r="C49" s="304">
        <v>0.33</v>
      </c>
      <c r="D49" s="172">
        <v>10</v>
      </c>
      <c r="E49" s="304">
        <v>1.5</v>
      </c>
      <c r="F49" s="172">
        <v>3</v>
      </c>
      <c r="G49" s="304">
        <v>0</v>
      </c>
      <c r="H49" s="172">
        <v>1750</v>
      </c>
      <c r="I49" s="305">
        <v>0.34</v>
      </c>
      <c r="J49" s="264">
        <v>288.3</v>
      </c>
      <c r="K49" s="69">
        <v>285.25</v>
      </c>
      <c r="L49" s="135">
        <f t="shared" si="0"/>
        <v>3.0500000000000114</v>
      </c>
      <c r="M49" s="308">
        <f t="shared" si="1"/>
        <v>1.0692375109553063</v>
      </c>
      <c r="N49" s="78">
        <f>Margins!B49</f>
        <v>750</v>
      </c>
      <c r="O49" s="25">
        <f t="shared" si="2"/>
        <v>7500</v>
      </c>
      <c r="P49" s="25">
        <f t="shared" si="3"/>
        <v>2250</v>
      </c>
    </row>
    <row r="50" spans="1:16" ht="13.5">
      <c r="A50" s="193" t="s">
        <v>287</v>
      </c>
      <c r="B50" s="172">
        <v>146</v>
      </c>
      <c r="C50" s="304">
        <v>-0.3</v>
      </c>
      <c r="D50" s="172">
        <v>0</v>
      </c>
      <c r="E50" s="304">
        <v>0</v>
      </c>
      <c r="F50" s="172">
        <v>0</v>
      </c>
      <c r="G50" s="304">
        <v>0</v>
      </c>
      <c r="H50" s="172">
        <v>146</v>
      </c>
      <c r="I50" s="305">
        <v>-0.3</v>
      </c>
      <c r="J50" s="264">
        <v>167.9</v>
      </c>
      <c r="K50" s="69">
        <v>169.35</v>
      </c>
      <c r="L50" s="135">
        <f t="shared" si="0"/>
        <v>-1.4499999999999886</v>
      </c>
      <c r="M50" s="308">
        <f t="shared" si="1"/>
        <v>-0.8562149394744544</v>
      </c>
      <c r="N50" s="78">
        <f>Margins!B50</f>
        <v>1000</v>
      </c>
      <c r="O50" s="25">
        <f t="shared" si="2"/>
        <v>0</v>
      </c>
      <c r="P50" s="25">
        <f t="shared" si="3"/>
        <v>0</v>
      </c>
    </row>
    <row r="51" spans="1:16" ht="13.5">
      <c r="A51" s="193" t="s">
        <v>271</v>
      </c>
      <c r="B51" s="172">
        <v>474</v>
      </c>
      <c r="C51" s="304">
        <v>-0.34</v>
      </c>
      <c r="D51" s="172">
        <v>0</v>
      </c>
      <c r="E51" s="304">
        <v>-1</v>
      </c>
      <c r="F51" s="172">
        <v>1</v>
      </c>
      <c r="G51" s="304">
        <v>0</v>
      </c>
      <c r="H51" s="172">
        <v>475</v>
      </c>
      <c r="I51" s="305">
        <v>-0.34</v>
      </c>
      <c r="J51" s="264">
        <v>239.65</v>
      </c>
      <c r="K51" s="69">
        <v>239.7</v>
      </c>
      <c r="L51" s="135">
        <f t="shared" si="0"/>
        <v>-0.04999999999998295</v>
      </c>
      <c r="M51" s="308">
        <f t="shared" si="1"/>
        <v>-0.02085940759281725</v>
      </c>
      <c r="N51" s="78">
        <f>Margins!B51</f>
        <v>600</v>
      </c>
      <c r="O51" s="25">
        <f t="shared" si="2"/>
        <v>0</v>
      </c>
      <c r="P51" s="25">
        <f t="shared" si="3"/>
        <v>600</v>
      </c>
    </row>
    <row r="52" spans="1:16" ht="13.5">
      <c r="A52" s="193" t="s">
        <v>221</v>
      </c>
      <c r="B52" s="172">
        <v>238</v>
      </c>
      <c r="C52" s="304">
        <v>-0.61</v>
      </c>
      <c r="D52" s="172">
        <v>3</v>
      </c>
      <c r="E52" s="304">
        <v>0</v>
      </c>
      <c r="F52" s="172">
        <v>0</v>
      </c>
      <c r="G52" s="304">
        <v>0</v>
      </c>
      <c r="H52" s="172">
        <v>241</v>
      </c>
      <c r="I52" s="305">
        <v>-0.61</v>
      </c>
      <c r="J52" s="264">
        <v>1178.15</v>
      </c>
      <c r="K52" s="69">
        <v>1188.9</v>
      </c>
      <c r="L52" s="135">
        <f t="shared" si="0"/>
        <v>-10.75</v>
      </c>
      <c r="M52" s="308">
        <f t="shared" si="1"/>
        <v>-0.9041971570359155</v>
      </c>
      <c r="N52" s="78">
        <f>Margins!B52</f>
        <v>300</v>
      </c>
      <c r="O52" s="25">
        <f t="shared" si="2"/>
        <v>900</v>
      </c>
      <c r="P52" s="25">
        <f t="shared" si="3"/>
        <v>0</v>
      </c>
    </row>
    <row r="53" spans="1:16" ht="13.5">
      <c r="A53" s="193" t="s">
        <v>233</v>
      </c>
      <c r="B53" s="172">
        <v>1885</v>
      </c>
      <c r="C53" s="304">
        <v>-0.56</v>
      </c>
      <c r="D53" s="172">
        <v>7</v>
      </c>
      <c r="E53" s="304">
        <v>-0.3</v>
      </c>
      <c r="F53" s="172">
        <v>0</v>
      </c>
      <c r="G53" s="304">
        <v>-1</v>
      </c>
      <c r="H53" s="172">
        <v>1892</v>
      </c>
      <c r="I53" s="305">
        <v>-0.56</v>
      </c>
      <c r="J53" s="264">
        <v>382.85</v>
      </c>
      <c r="K53" s="69">
        <v>387.45</v>
      </c>
      <c r="L53" s="135">
        <f t="shared" si="0"/>
        <v>-4.599999999999966</v>
      </c>
      <c r="M53" s="308">
        <f t="shared" si="1"/>
        <v>-1.187249967737764</v>
      </c>
      <c r="N53" s="78">
        <f>Margins!B53</f>
        <v>1000</v>
      </c>
      <c r="O53" s="25">
        <f t="shared" si="2"/>
        <v>7000</v>
      </c>
      <c r="P53" s="25">
        <f t="shared" si="3"/>
        <v>0</v>
      </c>
    </row>
    <row r="54" spans="1:16" ht="13.5">
      <c r="A54" s="193" t="s">
        <v>166</v>
      </c>
      <c r="B54" s="172">
        <v>148</v>
      </c>
      <c r="C54" s="304">
        <v>0.72</v>
      </c>
      <c r="D54" s="172">
        <v>6</v>
      </c>
      <c r="E54" s="304">
        <v>-0.45</v>
      </c>
      <c r="F54" s="172">
        <v>0</v>
      </c>
      <c r="G54" s="304">
        <v>0</v>
      </c>
      <c r="H54" s="172">
        <v>154</v>
      </c>
      <c r="I54" s="305">
        <v>0.59</v>
      </c>
      <c r="J54" s="264">
        <v>93.65</v>
      </c>
      <c r="K54" s="69">
        <v>94.15</v>
      </c>
      <c r="L54" s="135">
        <f t="shared" si="0"/>
        <v>-0.5</v>
      </c>
      <c r="M54" s="308">
        <f t="shared" si="1"/>
        <v>-0.5310674455655867</v>
      </c>
      <c r="N54" s="78">
        <f>Margins!B54</f>
        <v>2950</v>
      </c>
      <c r="O54" s="25">
        <f t="shared" si="2"/>
        <v>17700</v>
      </c>
      <c r="P54" s="25">
        <f t="shared" si="3"/>
        <v>0</v>
      </c>
    </row>
    <row r="55" spans="1:16" ht="13.5">
      <c r="A55" s="193" t="s">
        <v>222</v>
      </c>
      <c r="B55" s="172">
        <v>2343</v>
      </c>
      <c r="C55" s="304">
        <v>1.62</v>
      </c>
      <c r="D55" s="172">
        <v>0</v>
      </c>
      <c r="E55" s="304">
        <v>0</v>
      </c>
      <c r="F55" s="172">
        <v>0</v>
      </c>
      <c r="G55" s="304">
        <v>0</v>
      </c>
      <c r="H55" s="172">
        <v>2343</v>
      </c>
      <c r="I55" s="305">
        <v>1.62</v>
      </c>
      <c r="J55" s="264">
        <v>2362.25</v>
      </c>
      <c r="K55" s="69">
        <v>2342.5</v>
      </c>
      <c r="L55" s="135">
        <f t="shared" si="0"/>
        <v>19.75</v>
      </c>
      <c r="M55" s="308">
        <f t="shared" si="1"/>
        <v>0.8431163287086447</v>
      </c>
      <c r="N55" s="78">
        <f>Margins!B55</f>
        <v>175</v>
      </c>
      <c r="O55" s="25">
        <f t="shared" si="2"/>
        <v>0</v>
      </c>
      <c r="P55" s="25">
        <f t="shared" si="3"/>
        <v>0</v>
      </c>
    </row>
    <row r="56" spans="1:16" ht="13.5">
      <c r="A56" s="193" t="s">
        <v>288</v>
      </c>
      <c r="B56" s="172">
        <v>7253</v>
      </c>
      <c r="C56" s="304">
        <v>-0.36</v>
      </c>
      <c r="D56" s="172">
        <v>270</v>
      </c>
      <c r="E56" s="304">
        <v>-0.45</v>
      </c>
      <c r="F56" s="172">
        <v>30</v>
      </c>
      <c r="G56" s="304">
        <v>-0.19</v>
      </c>
      <c r="H56" s="172">
        <v>7553</v>
      </c>
      <c r="I56" s="305">
        <v>-0.36</v>
      </c>
      <c r="J56" s="264">
        <v>165.1</v>
      </c>
      <c r="K56" s="69">
        <v>164</v>
      </c>
      <c r="L56" s="135">
        <f t="shared" si="0"/>
        <v>1.0999999999999943</v>
      </c>
      <c r="M56" s="308">
        <f t="shared" si="1"/>
        <v>0.6707317073170697</v>
      </c>
      <c r="N56" s="78">
        <f>Margins!B56</f>
        <v>1500</v>
      </c>
      <c r="O56" s="25">
        <f t="shared" si="2"/>
        <v>405000</v>
      </c>
      <c r="P56" s="25">
        <f t="shared" si="3"/>
        <v>45000</v>
      </c>
    </row>
    <row r="57" spans="1:16" ht="13.5">
      <c r="A57" s="193" t="s">
        <v>289</v>
      </c>
      <c r="B57" s="172">
        <v>148</v>
      </c>
      <c r="C57" s="304">
        <v>-0.08</v>
      </c>
      <c r="D57" s="172">
        <v>0</v>
      </c>
      <c r="E57" s="304">
        <v>0</v>
      </c>
      <c r="F57" s="172">
        <v>0</v>
      </c>
      <c r="G57" s="304">
        <v>0</v>
      </c>
      <c r="H57" s="172">
        <v>148</v>
      </c>
      <c r="I57" s="305">
        <v>-0.08</v>
      </c>
      <c r="J57" s="264">
        <v>132.05</v>
      </c>
      <c r="K57" s="69">
        <v>132.3</v>
      </c>
      <c r="L57" s="135">
        <f t="shared" si="0"/>
        <v>-0.25</v>
      </c>
      <c r="M57" s="308">
        <f t="shared" si="1"/>
        <v>-0.18896447467876037</v>
      </c>
      <c r="N57" s="78">
        <f>Margins!B57</f>
        <v>1400</v>
      </c>
      <c r="O57" s="25">
        <f t="shared" si="2"/>
        <v>0</v>
      </c>
      <c r="P57" s="25">
        <f t="shared" si="3"/>
        <v>0</v>
      </c>
    </row>
    <row r="58" spans="1:16" ht="13.5">
      <c r="A58" s="193" t="s">
        <v>195</v>
      </c>
      <c r="B58" s="172">
        <v>5576</v>
      </c>
      <c r="C58" s="304">
        <v>1.52</v>
      </c>
      <c r="D58" s="172">
        <v>233</v>
      </c>
      <c r="E58" s="304">
        <v>0.62</v>
      </c>
      <c r="F58" s="172">
        <v>60</v>
      </c>
      <c r="G58" s="304">
        <v>0.76</v>
      </c>
      <c r="H58" s="172">
        <v>5869</v>
      </c>
      <c r="I58" s="305">
        <v>1.46</v>
      </c>
      <c r="J58" s="264">
        <v>113.6</v>
      </c>
      <c r="K58" s="69">
        <v>113.15</v>
      </c>
      <c r="L58" s="135">
        <f t="shared" si="0"/>
        <v>0.44999999999998863</v>
      </c>
      <c r="M58" s="308">
        <f t="shared" si="1"/>
        <v>0.39770216526733415</v>
      </c>
      <c r="N58" s="78">
        <f>Margins!B58</f>
        <v>2062</v>
      </c>
      <c r="O58" s="25">
        <f t="shared" si="2"/>
        <v>480446</v>
      </c>
      <c r="P58" s="25">
        <f t="shared" si="3"/>
        <v>123720</v>
      </c>
    </row>
    <row r="59" spans="1:18" ht="13.5">
      <c r="A59" s="193" t="s">
        <v>290</v>
      </c>
      <c r="B59" s="172">
        <v>1587</v>
      </c>
      <c r="C59" s="304">
        <v>0.02</v>
      </c>
      <c r="D59" s="172">
        <v>25</v>
      </c>
      <c r="E59" s="304">
        <v>-0.43</v>
      </c>
      <c r="F59" s="172">
        <v>5</v>
      </c>
      <c r="G59" s="304">
        <v>0.67</v>
      </c>
      <c r="H59" s="172">
        <v>1617</v>
      </c>
      <c r="I59" s="305">
        <v>0.01</v>
      </c>
      <c r="J59" s="264">
        <v>95.5</v>
      </c>
      <c r="K59" s="69">
        <v>98.35</v>
      </c>
      <c r="L59" s="135">
        <f t="shared" si="0"/>
        <v>-2.8499999999999943</v>
      </c>
      <c r="M59" s="308">
        <f t="shared" si="1"/>
        <v>-2.897813929842394</v>
      </c>
      <c r="N59" s="78">
        <f>Margins!B59</f>
        <v>1400</v>
      </c>
      <c r="O59" s="25">
        <f t="shared" si="2"/>
        <v>35000</v>
      </c>
      <c r="P59" s="25">
        <f t="shared" si="3"/>
        <v>7000</v>
      </c>
      <c r="R59" s="25"/>
    </row>
    <row r="60" spans="1:16" ht="13.5">
      <c r="A60" s="193" t="s">
        <v>197</v>
      </c>
      <c r="B60" s="172">
        <v>4046</v>
      </c>
      <c r="C60" s="304">
        <v>-0.21</v>
      </c>
      <c r="D60" s="172">
        <v>19</v>
      </c>
      <c r="E60" s="304">
        <v>-0.51</v>
      </c>
      <c r="F60" s="172">
        <v>1</v>
      </c>
      <c r="G60" s="304">
        <v>0</v>
      </c>
      <c r="H60" s="172">
        <v>4066</v>
      </c>
      <c r="I60" s="305">
        <v>-0.22</v>
      </c>
      <c r="J60" s="264">
        <v>322.4</v>
      </c>
      <c r="K60" s="69">
        <v>323.3</v>
      </c>
      <c r="L60" s="135">
        <f t="shared" si="0"/>
        <v>-0.9000000000000341</v>
      </c>
      <c r="M60" s="308">
        <f t="shared" si="1"/>
        <v>-0.2783792143520056</v>
      </c>
      <c r="N60" s="78">
        <f>Margins!B60</f>
        <v>650</v>
      </c>
      <c r="O60" s="25">
        <f t="shared" si="2"/>
        <v>12350</v>
      </c>
      <c r="P60" s="25">
        <f t="shared" si="3"/>
        <v>650</v>
      </c>
    </row>
    <row r="61" spans="1:18" ht="13.5">
      <c r="A61" s="193" t="s">
        <v>4</v>
      </c>
      <c r="B61" s="172">
        <v>1652</v>
      </c>
      <c r="C61" s="304">
        <v>0.2</v>
      </c>
      <c r="D61" s="172">
        <v>0</v>
      </c>
      <c r="E61" s="304">
        <v>0</v>
      </c>
      <c r="F61" s="172">
        <v>0</v>
      </c>
      <c r="G61" s="304">
        <v>0</v>
      </c>
      <c r="H61" s="172">
        <v>1652</v>
      </c>
      <c r="I61" s="305">
        <v>0.2</v>
      </c>
      <c r="J61" s="264">
        <v>1561.9</v>
      </c>
      <c r="K61" s="69">
        <v>1593.05</v>
      </c>
      <c r="L61" s="135">
        <f t="shared" si="0"/>
        <v>-31.149999999999864</v>
      </c>
      <c r="M61" s="308">
        <f t="shared" si="1"/>
        <v>-1.955368632497402</v>
      </c>
      <c r="N61" s="78">
        <f>Margins!B61</f>
        <v>150</v>
      </c>
      <c r="O61" s="25">
        <f t="shared" si="2"/>
        <v>0</v>
      </c>
      <c r="P61" s="25">
        <f t="shared" si="3"/>
        <v>0</v>
      </c>
      <c r="R61" s="25"/>
    </row>
    <row r="62" spans="1:18" ht="13.5">
      <c r="A62" s="193" t="s">
        <v>79</v>
      </c>
      <c r="B62" s="172">
        <v>2466</v>
      </c>
      <c r="C62" s="304">
        <v>0.31</v>
      </c>
      <c r="D62" s="172">
        <v>0</v>
      </c>
      <c r="E62" s="304">
        <v>-1</v>
      </c>
      <c r="F62" s="172">
        <v>0</v>
      </c>
      <c r="G62" s="304">
        <v>0</v>
      </c>
      <c r="H62" s="172">
        <v>2466</v>
      </c>
      <c r="I62" s="305">
        <v>0.31</v>
      </c>
      <c r="J62" s="264">
        <v>982.45</v>
      </c>
      <c r="K62" s="69">
        <v>980.4</v>
      </c>
      <c r="L62" s="135">
        <f t="shared" si="0"/>
        <v>2.050000000000068</v>
      </c>
      <c r="M62" s="308">
        <f t="shared" si="1"/>
        <v>0.20909832721338925</v>
      </c>
      <c r="N62" s="78">
        <f>Margins!B62</f>
        <v>200</v>
      </c>
      <c r="O62" s="25">
        <f t="shared" si="2"/>
        <v>0</v>
      </c>
      <c r="P62" s="25">
        <f t="shared" si="3"/>
        <v>0</v>
      </c>
      <c r="R62" s="25"/>
    </row>
    <row r="63" spans="1:16" ht="13.5">
      <c r="A63" s="193" t="s">
        <v>196</v>
      </c>
      <c r="B63" s="172">
        <v>1499</v>
      </c>
      <c r="C63" s="304">
        <v>-0.47</v>
      </c>
      <c r="D63" s="172">
        <v>0</v>
      </c>
      <c r="E63" s="304">
        <v>-1</v>
      </c>
      <c r="F63" s="172">
        <v>0</v>
      </c>
      <c r="G63" s="304">
        <v>0</v>
      </c>
      <c r="H63" s="172">
        <v>1499</v>
      </c>
      <c r="I63" s="305">
        <v>-0.47</v>
      </c>
      <c r="J63" s="264">
        <v>657.15</v>
      </c>
      <c r="K63" s="69">
        <v>652.95</v>
      </c>
      <c r="L63" s="135">
        <f t="shared" si="0"/>
        <v>4.199999999999932</v>
      </c>
      <c r="M63" s="308">
        <f t="shared" si="1"/>
        <v>0.643234550884437</v>
      </c>
      <c r="N63" s="78">
        <f>Margins!B63</f>
        <v>400</v>
      </c>
      <c r="O63" s="25">
        <f t="shared" si="2"/>
        <v>0</v>
      </c>
      <c r="P63" s="25">
        <f t="shared" si="3"/>
        <v>0</v>
      </c>
    </row>
    <row r="64" spans="1:16" ht="13.5">
      <c r="A64" s="193" t="s">
        <v>5</v>
      </c>
      <c r="B64" s="172">
        <v>5581</v>
      </c>
      <c r="C64" s="304">
        <v>-0.37</v>
      </c>
      <c r="D64" s="172">
        <v>275</v>
      </c>
      <c r="E64" s="304">
        <v>-0.55</v>
      </c>
      <c r="F64" s="172">
        <v>29</v>
      </c>
      <c r="G64" s="304">
        <v>-0.6</v>
      </c>
      <c r="H64" s="172">
        <v>5885</v>
      </c>
      <c r="I64" s="305">
        <v>-0.38</v>
      </c>
      <c r="J64" s="264">
        <v>145.45</v>
      </c>
      <c r="K64" s="69">
        <v>145.25</v>
      </c>
      <c r="L64" s="135">
        <f t="shared" si="0"/>
        <v>0.19999999999998863</v>
      </c>
      <c r="M64" s="308">
        <f t="shared" si="1"/>
        <v>0.13769363166952747</v>
      </c>
      <c r="N64" s="78">
        <f>Margins!B64</f>
        <v>1595</v>
      </c>
      <c r="O64" s="25">
        <f t="shared" si="2"/>
        <v>438625</v>
      </c>
      <c r="P64" s="25">
        <f t="shared" si="3"/>
        <v>46255</v>
      </c>
    </row>
    <row r="65" spans="1:16" ht="13.5">
      <c r="A65" s="193" t="s">
        <v>198</v>
      </c>
      <c r="B65" s="172">
        <v>3141</v>
      </c>
      <c r="C65" s="304">
        <v>0.42</v>
      </c>
      <c r="D65" s="172">
        <v>290</v>
      </c>
      <c r="E65" s="304">
        <v>-0.1</v>
      </c>
      <c r="F65" s="172">
        <v>55</v>
      </c>
      <c r="G65" s="304">
        <v>0</v>
      </c>
      <c r="H65" s="172">
        <v>3486</v>
      </c>
      <c r="I65" s="305">
        <v>0.34</v>
      </c>
      <c r="J65" s="264">
        <v>207.05</v>
      </c>
      <c r="K65" s="69">
        <v>208.15</v>
      </c>
      <c r="L65" s="135">
        <f t="shared" si="0"/>
        <v>-1.0999999999999943</v>
      </c>
      <c r="M65" s="308">
        <f t="shared" si="1"/>
        <v>-0.5284650492433314</v>
      </c>
      <c r="N65" s="78">
        <f>Margins!B65</f>
        <v>1000</v>
      </c>
      <c r="O65" s="25">
        <f t="shared" si="2"/>
        <v>290000</v>
      </c>
      <c r="P65" s="25">
        <f t="shared" si="3"/>
        <v>55000</v>
      </c>
    </row>
    <row r="66" spans="1:16" ht="13.5">
      <c r="A66" s="193" t="s">
        <v>199</v>
      </c>
      <c r="B66" s="172">
        <v>741</v>
      </c>
      <c r="C66" s="304">
        <v>-0.29</v>
      </c>
      <c r="D66" s="172">
        <v>5</v>
      </c>
      <c r="E66" s="304">
        <v>-0.69</v>
      </c>
      <c r="F66" s="172">
        <v>1</v>
      </c>
      <c r="G66" s="304">
        <v>-0.5</v>
      </c>
      <c r="H66" s="172">
        <v>747</v>
      </c>
      <c r="I66" s="305">
        <v>-0.3</v>
      </c>
      <c r="J66" s="264">
        <v>257.6</v>
      </c>
      <c r="K66" s="69">
        <v>256.1</v>
      </c>
      <c r="L66" s="135">
        <f t="shared" si="0"/>
        <v>1.5</v>
      </c>
      <c r="M66" s="308">
        <f t="shared" si="1"/>
        <v>0.5857087075361187</v>
      </c>
      <c r="N66" s="78">
        <f>Margins!B66</f>
        <v>1300</v>
      </c>
      <c r="O66" s="25">
        <f t="shared" si="2"/>
        <v>6500</v>
      </c>
      <c r="P66" s="25">
        <f t="shared" si="3"/>
        <v>1300</v>
      </c>
    </row>
    <row r="67" spans="1:18" ht="13.5">
      <c r="A67" s="193" t="s">
        <v>43</v>
      </c>
      <c r="B67" s="172">
        <v>770</v>
      </c>
      <c r="C67" s="304">
        <v>-0.61</v>
      </c>
      <c r="D67" s="172">
        <v>1</v>
      </c>
      <c r="E67" s="304">
        <v>0</v>
      </c>
      <c r="F67" s="172">
        <v>0</v>
      </c>
      <c r="G67" s="304">
        <v>0</v>
      </c>
      <c r="H67" s="172">
        <v>771</v>
      </c>
      <c r="I67" s="305">
        <v>-0.61</v>
      </c>
      <c r="J67" s="264">
        <v>2440.75</v>
      </c>
      <c r="K67" s="69">
        <v>2441.75</v>
      </c>
      <c r="L67" s="135">
        <f t="shared" si="0"/>
        <v>-1</v>
      </c>
      <c r="M67" s="308">
        <f t="shared" si="1"/>
        <v>-0.04095423364390294</v>
      </c>
      <c r="N67" s="78">
        <f>Margins!B67</f>
        <v>150</v>
      </c>
      <c r="O67" s="25">
        <f t="shared" si="2"/>
        <v>150</v>
      </c>
      <c r="P67" s="25">
        <f t="shared" si="3"/>
        <v>0</v>
      </c>
      <c r="R67" s="25"/>
    </row>
    <row r="68" spans="1:18" ht="13.5">
      <c r="A68" s="193" t="s">
        <v>200</v>
      </c>
      <c r="B68" s="172">
        <v>16695</v>
      </c>
      <c r="C68" s="304">
        <v>0.57</v>
      </c>
      <c r="D68" s="172">
        <v>162</v>
      </c>
      <c r="E68" s="304">
        <v>-0.5</v>
      </c>
      <c r="F68" s="172">
        <v>12</v>
      </c>
      <c r="G68" s="304">
        <v>-0.54</v>
      </c>
      <c r="H68" s="172">
        <v>16869</v>
      </c>
      <c r="I68" s="305">
        <v>0.54</v>
      </c>
      <c r="J68" s="264">
        <v>905.15</v>
      </c>
      <c r="K68" s="69">
        <v>898.95</v>
      </c>
      <c r="L68" s="135">
        <f aca="true" t="shared" si="4" ref="L68:L131">J68-K68</f>
        <v>6.199999999999932</v>
      </c>
      <c r="M68" s="308">
        <f aca="true" t="shared" si="5" ref="M68:M131">L68/K68*100</f>
        <v>0.6896935313421138</v>
      </c>
      <c r="N68" s="78">
        <f>Margins!B68</f>
        <v>350</v>
      </c>
      <c r="O68" s="25">
        <f aca="true" t="shared" si="6" ref="O68:O131">D68*N68</f>
        <v>56700</v>
      </c>
      <c r="P68" s="25">
        <f aca="true" t="shared" si="7" ref="P68:P131">F68*N68</f>
        <v>4200</v>
      </c>
      <c r="R68" s="25"/>
    </row>
    <row r="69" spans="1:16" ht="13.5">
      <c r="A69" s="193" t="s">
        <v>141</v>
      </c>
      <c r="B69" s="172">
        <v>7965</v>
      </c>
      <c r="C69" s="304">
        <v>0.96</v>
      </c>
      <c r="D69" s="172">
        <v>784</v>
      </c>
      <c r="E69" s="304">
        <v>0.88</v>
      </c>
      <c r="F69" s="172">
        <v>115</v>
      </c>
      <c r="G69" s="304">
        <v>0.72</v>
      </c>
      <c r="H69" s="172">
        <v>8864</v>
      </c>
      <c r="I69" s="305">
        <v>0.95</v>
      </c>
      <c r="J69" s="264">
        <v>83.75</v>
      </c>
      <c r="K69" s="69">
        <v>83.2</v>
      </c>
      <c r="L69" s="135">
        <f t="shared" si="4"/>
        <v>0.5499999999999972</v>
      </c>
      <c r="M69" s="308">
        <f t="shared" si="5"/>
        <v>0.6610576923076888</v>
      </c>
      <c r="N69" s="78">
        <f>Margins!B69</f>
        <v>2400</v>
      </c>
      <c r="O69" s="25">
        <f t="shared" si="6"/>
        <v>1881600</v>
      </c>
      <c r="P69" s="25">
        <f t="shared" si="7"/>
        <v>276000</v>
      </c>
    </row>
    <row r="70" spans="1:16" ht="13.5">
      <c r="A70" s="193" t="s">
        <v>399</v>
      </c>
      <c r="B70" s="172">
        <v>3048</v>
      </c>
      <c r="C70" s="304">
        <v>0.14</v>
      </c>
      <c r="D70" s="172">
        <v>277</v>
      </c>
      <c r="E70" s="304">
        <v>-0.01</v>
      </c>
      <c r="F70" s="172">
        <v>36</v>
      </c>
      <c r="G70" s="304">
        <v>0.71</v>
      </c>
      <c r="H70" s="172">
        <v>3361</v>
      </c>
      <c r="I70" s="305">
        <v>0.13</v>
      </c>
      <c r="J70" s="264">
        <v>103.95</v>
      </c>
      <c r="K70" s="264">
        <v>104.05</v>
      </c>
      <c r="L70" s="135">
        <f t="shared" si="4"/>
        <v>-0.09999999999999432</v>
      </c>
      <c r="M70" s="308">
        <f t="shared" si="5"/>
        <v>-0.09610764055741886</v>
      </c>
      <c r="N70" s="78">
        <f>Margins!B70</f>
        <v>2700</v>
      </c>
      <c r="O70" s="25">
        <f t="shared" si="6"/>
        <v>747900</v>
      </c>
      <c r="P70" s="25">
        <f t="shared" si="7"/>
        <v>97200</v>
      </c>
    </row>
    <row r="71" spans="1:16" ht="13.5">
      <c r="A71" s="193" t="s">
        <v>184</v>
      </c>
      <c r="B71" s="172">
        <v>3166</v>
      </c>
      <c r="C71" s="304">
        <v>-0.29</v>
      </c>
      <c r="D71" s="172">
        <v>202</v>
      </c>
      <c r="E71" s="304">
        <v>-0.57</v>
      </c>
      <c r="F71" s="172">
        <v>51</v>
      </c>
      <c r="G71" s="304">
        <v>-0.16</v>
      </c>
      <c r="H71" s="172">
        <v>3419</v>
      </c>
      <c r="I71" s="305">
        <v>-0.32</v>
      </c>
      <c r="J71" s="264">
        <v>96.6</v>
      </c>
      <c r="K71" s="69">
        <v>97.35</v>
      </c>
      <c r="L71" s="135">
        <f t="shared" si="4"/>
        <v>-0.75</v>
      </c>
      <c r="M71" s="308">
        <f t="shared" si="5"/>
        <v>-0.7704160246533128</v>
      </c>
      <c r="N71" s="78">
        <f>Margins!B71</f>
        <v>2950</v>
      </c>
      <c r="O71" s="25">
        <f t="shared" si="6"/>
        <v>595900</v>
      </c>
      <c r="P71" s="25">
        <f t="shared" si="7"/>
        <v>150450</v>
      </c>
    </row>
    <row r="72" spans="1:16" ht="13.5">
      <c r="A72" s="193" t="s">
        <v>175</v>
      </c>
      <c r="B72" s="172">
        <v>3591</v>
      </c>
      <c r="C72" s="304">
        <v>0.22</v>
      </c>
      <c r="D72" s="172">
        <v>265</v>
      </c>
      <c r="E72" s="304">
        <v>1.04</v>
      </c>
      <c r="F72" s="172">
        <v>62</v>
      </c>
      <c r="G72" s="304">
        <v>0.94</v>
      </c>
      <c r="H72" s="172">
        <v>3918</v>
      </c>
      <c r="I72" s="305">
        <v>0.26</v>
      </c>
      <c r="J72" s="264">
        <v>37.05</v>
      </c>
      <c r="K72" s="69">
        <v>36.85</v>
      </c>
      <c r="L72" s="135">
        <f t="shared" si="4"/>
        <v>0.19999999999999574</v>
      </c>
      <c r="M72" s="308">
        <f t="shared" si="5"/>
        <v>0.5427408412482924</v>
      </c>
      <c r="N72" s="78">
        <f>Margins!B72</f>
        <v>7875</v>
      </c>
      <c r="O72" s="25">
        <f t="shared" si="6"/>
        <v>2086875</v>
      </c>
      <c r="P72" s="25">
        <f t="shared" si="7"/>
        <v>488250</v>
      </c>
    </row>
    <row r="73" spans="1:18" ht="13.5">
      <c r="A73" s="193" t="s">
        <v>142</v>
      </c>
      <c r="B73" s="172">
        <v>931</v>
      </c>
      <c r="C73" s="304">
        <v>0.74</v>
      </c>
      <c r="D73" s="172">
        <v>7</v>
      </c>
      <c r="E73" s="304">
        <v>1.33</v>
      </c>
      <c r="F73" s="172">
        <v>0</v>
      </c>
      <c r="G73" s="304">
        <v>0</v>
      </c>
      <c r="H73" s="172">
        <v>938</v>
      </c>
      <c r="I73" s="305">
        <v>0.74</v>
      </c>
      <c r="J73" s="264">
        <v>145.95</v>
      </c>
      <c r="K73" s="69">
        <v>145</v>
      </c>
      <c r="L73" s="135">
        <f t="shared" si="4"/>
        <v>0.9499999999999886</v>
      </c>
      <c r="M73" s="308">
        <f t="shared" si="5"/>
        <v>0.6551724137930955</v>
      </c>
      <c r="N73" s="78">
        <f>Margins!B73</f>
        <v>1750</v>
      </c>
      <c r="O73" s="25">
        <f t="shared" si="6"/>
        <v>12250</v>
      </c>
      <c r="P73" s="25">
        <f t="shared" si="7"/>
        <v>0</v>
      </c>
      <c r="R73" s="25"/>
    </row>
    <row r="74" spans="1:18" ht="13.5">
      <c r="A74" s="193" t="s">
        <v>176</v>
      </c>
      <c r="B74" s="172">
        <v>7269</v>
      </c>
      <c r="C74" s="304">
        <v>0.4</v>
      </c>
      <c r="D74" s="172">
        <v>474</v>
      </c>
      <c r="E74" s="304">
        <v>0.69</v>
      </c>
      <c r="F74" s="172">
        <v>85</v>
      </c>
      <c r="G74" s="304">
        <v>0.57</v>
      </c>
      <c r="H74" s="172">
        <v>7828</v>
      </c>
      <c r="I74" s="305">
        <v>0.42</v>
      </c>
      <c r="J74" s="264">
        <v>170.95</v>
      </c>
      <c r="K74" s="69">
        <v>171.45</v>
      </c>
      <c r="L74" s="135">
        <f t="shared" si="4"/>
        <v>-0.5</v>
      </c>
      <c r="M74" s="308">
        <f t="shared" si="5"/>
        <v>-0.2916302128900554</v>
      </c>
      <c r="N74" s="78">
        <f>Margins!B74</f>
        <v>1450</v>
      </c>
      <c r="O74" s="25">
        <f t="shared" si="6"/>
        <v>687300</v>
      </c>
      <c r="P74" s="25">
        <f t="shared" si="7"/>
        <v>123250</v>
      </c>
      <c r="R74" s="25"/>
    </row>
    <row r="75" spans="1:18" ht="13.5">
      <c r="A75" s="193" t="s">
        <v>398</v>
      </c>
      <c r="B75" s="172">
        <v>614</v>
      </c>
      <c r="C75" s="304">
        <v>-0.45</v>
      </c>
      <c r="D75" s="172">
        <v>0</v>
      </c>
      <c r="E75" s="304">
        <v>0</v>
      </c>
      <c r="F75" s="172">
        <v>0</v>
      </c>
      <c r="G75" s="304">
        <v>0</v>
      </c>
      <c r="H75" s="172">
        <v>614</v>
      </c>
      <c r="I75" s="305">
        <v>-0.45</v>
      </c>
      <c r="J75" s="264">
        <v>96.85</v>
      </c>
      <c r="K75" s="69">
        <v>96.95</v>
      </c>
      <c r="L75" s="135">
        <f t="shared" si="4"/>
        <v>-0.10000000000000853</v>
      </c>
      <c r="M75" s="308">
        <f t="shared" si="5"/>
        <v>-0.10314595152141157</v>
      </c>
      <c r="N75" s="78">
        <f>Margins!B75</f>
        <v>2200</v>
      </c>
      <c r="O75" s="25">
        <f t="shared" si="6"/>
        <v>0</v>
      </c>
      <c r="P75" s="25">
        <f t="shared" si="7"/>
        <v>0</v>
      </c>
      <c r="R75" s="25"/>
    </row>
    <row r="76" spans="1:16" ht="13.5">
      <c r="A76" s="193" t="s">
        <v>167</v>
      </c>
      <c r="B76" s="172">
        <v>630</v>
      </c>
      <c r="C76" s="304">
        <v>-0.36</v>
      </c>
      <c r="D76" s="172">
        <v>19</v>
      </c>
      <c r="E76" s="304">
        <v>-0.59</v>
      </c>
      <c r="F76" s="172">
        <v>0</v>
      </c>
      <c r="G76" s="304">
        <v>-1</v>
      </c>
      <c r="H76" s="172">
        <v>649</v>
      </c>
      <c r="I76" s="305">
        <v>-0.37</v>
      </c>
      <c r="J76" s="264">
        <v>41.55</v>
      </c>
      <c r="K76" s="69">
        <v>41.95</v>
      </c>
      <c r="L76" s="135">
        <f t="shared" si="4"/>
        <v>-0.4000000000000057</v>
      </c>
      <c r="M76" s="308">
        <f t="shared" si="5"/>
        <v>-0.9535160905840421</v>
      </c>
      <c r="N76" s="78">
        <f>Margins!B76</f>
        <v>3850</v>
      </c>
      <c r="O76" s="25">
        <f t="shared" si="6"/>
        <v>73150</v>
      </c>
      <c r="P76" s="25">
        <f t="shared" si="7"/>
        <v>0</v>
      </c>
    </row>
    <row r="77" spans="1:16" ht="13.5">
      <c r="A77" s="193" t="s">
        <v>201</v>
      </c>
      <c r="B77" s="172">
        <v>14999</v>
      </c>
      <c r="C77" s="304">
        <v>0.08</v>
      </c>
      <c r="D77" s="172">
        <v>1864</v>
      </c>
      <c r="E77" s="304">
        <v>0.65</v>
      </c>
      <c r="F77" s="172">
        <v>1253</v>
      </c>
      <c r="G77" s="304">
        <v>0.93</v>
      </c>
      <c r="H77" s="172">
        <v>18116</v>
      </c>
      <c r="I77" s="305">
        <v>0.15</v>
      </c>
      <c r="J77" s="264">
        <v>2039.9</v>
      </c>
      <c r="K77" s="25">
        <v>2076.3</v>
      </c>
      <c r="L77" s="135">
        <f t="shared" si="4"/>
        <v>-36.40000000000009</v>
      </c>
      <c r="M77" s="308">
        <f t="shared" si="5"/>
        <v>-1.753118528151042</v>
      </c>
      <c r="N77" s="78">
        <f>Margins!B77</f>
        <v>100</v>
      </c>
      <c r="O77" s="25">
        <f t="shared" si="6"/>
        <v>186400</v>
      </c>
      <c r="P77" s="25">
        <f t="shared" si="7"/>
        <v>125300</v>
      </c>
    </row>
    <row r="78" spans="1:16" ht="13.5">
      <c r="A78" s="193" t="s">
        <v>143</v>
      </c>
      <c r="B78" s="172">
        <v>166</v>
      </c>
      <c r="C78" s="304">
        <v>0.03</v>
      </c>
      <c r="D78" s="172">
        <v>0</v>
      </c>
      <c r="E78" s="304">
        <v>0</v>
      </c>
      <c r="F78" s="172">
        <v>0</v>
      </c>
      <c r="G78" s="304">
        <v>0</v>
      </c>
      <c r="H78" s="172">
        <v>166</v>
      </c>
      <c r="I78" s="305">
        <v>0.03</v>
      </c>
      <c r="J78" s="264">
        <v>103.9</v>
      </c>
      <c r="K78" s="69">
        <v>105.3</v>
      </c>
      <c r="L78" s="135">
        <f t="shared" si="4"/>
        <v>-1.3999999999999915</v>
      </c>
      <c r="M78" s="308">
        <f t="shared" si="5"/>
        <v>-1.3295346628679883</v>
      </c>
      <c r="N78" s="78">
        <f>Margins!B78</f>
        <v>2950</v>
      </c>
      <c r="O78" s="25">
        <f t="shared" si="6"/>
        <v>0</v>
      </c>
      <c r="P78" s="25">
        <f t="shared" si="7"/>
        <v>0</v>
      </c>
    </row>
    <row r="79" spans="1:16" ht="13.5">
      <c r="A79" s="193" t="s">
        <v>90</v>
      </c>
      <c r="B79" s="172">
        <v>302</v>
      </c>
      <c r="C79" s="304">
        <v>-0.42</v>
      </c>
      <c r="D79" s="172">
        <v>0</v>
      </c>
      <c r="E79" s="304">
        <v>-1</v>
      </c>
      <c r="F79" s="172">
        <v>0</v>
      </c>
      <c r="G79" s="304">
        <v>0</v>
      </c>
      <c r="H79" s="172">
        <v>302</v>
      </c>
      <c r="I79" s="305">
        <v>-0.42</v>
      </c>
      <c r="J79" s="264">
        <v>406.15</v>
      </c>
      <c r="K79" s="69">
        <v>413.5</v>
      </c>
      <c r="L79" s="135">
        <f t="shared" si="4"/>
        <v>-7.350000000000023</v>
      </c>
      <c r="M79" s="308">
        <f t="shared" si="5"/>
        <v>-1.7775090689238264</v>
      </c>
      <c r="N79" s="78">
        <f>Margins!B79</f>
        <v>600</v>
      </c>
      <c r="O79" s="25">
        <f t="shared" si="6"/>
        <v>0</v>
      </c>
      <c r="P79" s="25">
        <f t="shared" si="7"/>
        <v>0</v>
      </c>
    </row>
    <row r="80" spans="1:18" ht="13.5">
      <c r="A80" s="193" t="s">
        <v>35</v>
      </c>
      <c r="B80" s="172">
        <v>1182</v>
      </c>
      <c r="C80" s="304">
        <v>0.06</v>
      </c>
      <c r="D80" s="172">
        <v>9</v>
      </c>
      <c r="E80" s="304">
        <v>-0.7</v>
      </c>
      <c r="F80" s="172">
        <v>0</v>
      </c>
      <c r="G80" s="304">
        <v>0</v>
      </c>
      <c r="H80" s="172">
        <v>1191</v>
      </c>
      <c r="I80" s="305">
        <v>0.04</v>
      </c>
      <c r="J80" s="264">
        <v>296.5</v>
      </c>
      <c r="K80" s="69">
        <v>294.4</v>
      </c>
      <c r="L80" s="135">
        <f t="shared" si="4"/>
        <v>2.1000000000000227</v>
      </c>
      <c r="M80" s="308">
        <f t="shared" si="5"/>
        <v>0.7133152173913121</v>
      </c>
      <c r="N80" s="78">
        <f>Margins!B80</f>
        <v>1100</v>
      </c>
      <c r="O80" s="25">
        <f t="shared" si="6"/>
        <v>9900</v>
      </c>
      <c r="P80" s="25">
        <f t="shared" si="7"/>
        <v>0</v>
      </c>
      <c r="R80" s="25"/>
    </row>
    <row r="81" spans="1:16" ht="13.5">
      <c r="A81" s="193" t="s">
        <v>6</v>
      </c>
      <c r="B81" s="172">
        <v>5963</v>
      </c>
      <c r="C81" s="304">
        <v>0.6</v>
      </c>
      <c r="D81" s="172">
        <v>328</v>
      </c>
      <c r="E81" s="304">
        <v>1.33</v>
      </c>
      <c r="F81" s="172">
        <v>51</v>
      </c>
      <c r="G81" s="304">
        <v>0.59</v>
      </c>
      <c r="H81" s="172">
        <v>6342</v>
      </c>
      <c r="I81" s="305">
        <v>0.62</v>
      </c>
      <c r="J81" s="264">
        <v>159.1</v>
      </c>
      <c r="K81" s="69">
        <v>156.9</v>
      </c>
      <c r="L81" s="135">
        <f t="shared" si="4"/>
        <v>2.1999999999999886</v>
      </c>
      <c r="M81" s="308">
        <f t="shared" si="5"/>
        <v>1.4021669853409742</v>
      </c>
      <c r="N81" s="78">
        <f>Margins!B81</f>
        <v>1125</v>
      </c>
      <c r="O81" s="25">
        <f t="shared" si="6"/>
        <v>369000</v>
      </c>
      <c r="P81" s="25">
        <f t="shared" si="7"/>
        <v>57375</v>
      </c>
    </row>
    <row r="82" spans="1:16" ht="13.5">
      <c r="A82" s="193" t="s">
        <v>177</v>
      </c>
      <c r="B82" s="172">
        <v>5344</v>
      </c>
      <c r="C82" s="304">
        <v>-0.28</v>
      </c>
      <c r="D82" s="172">
        <v>57</v>
      </c>
      <c r="E82" s="304">
        <v>-0.43</v>
      </c>
      <c r="F82" s="172">
        <v>3</v>
      </c>
      <c r="G82" s="304">
        <v>-0.5</v>
      </c>
      <c r="H82" s="172">
        <v>5404</v>
      </c>
      <c r="I82" s="305">
        <v>-0.28</v>
      </c>
      <c r="J82" s="264">
        <v>285.15</v>
      </c>
      <c r="K82" s="69">
        <v>288.3</v>
      </c>
      <c r="L82" s="135">
        <f t="shared" si="4"/>
        <v>-3.150000000000034</v>
      </c>
      <c r="M82" s="308">
        <f t="shared" si="5"/>
        <v>-1.0926118626430918</v>
      </c>
      <c r="N82" s="78">
        <f>Margins!B82</f>
        <v>500</v>
      </c>
      <c r="O82" s="25">
        <f t="shared" si="6"/>
        <v>28500</v>
      </c>
      <c r="P82" s="25">
        <f t="shared" si="7"/>
        <v>1500</v>
      </c>
    </row>
    <row r="83" spans="1:18" ht="13.5">
      <c r="A83" s="193" t="s">
        <v>168</v>
      </c>
      <c r="B83" s="172">
        <v>144</v>
      </c>
      <c r="C83" s="304">
        <v>-0.53</v>
      </c>
      <c r="D83" s="172">
        <v>0</v>
      </c>
      <c r="E83" s="304">
        <v>0</v>
      </c>
      <c r="F83" s="172">
        <v>0</v>
      </c>
      <c r="G83" s="304">
        <v>0</v>
      </c>
      <c r="H83" s="172">
        <v>144</v>
      </c>
      <c r="I83" s="305">
        <v>-0.53</v>
      </c>
      <c r="J83" s="264">
        <v>665.85</v>
      </c>
      <c r="K83" s="69">
        <v>663.5</v>
      </c>
      <c r="L83" s="135">
        <f t="shared" si="4"/>
        <v>2.3500000000000227</v>
      </c>
      <c r="M83" s="308">
        <f t="shared" si="5"/>
        <v>0.3541823662396417</v>
      </c>
      <c r="N83" s="78">
        <f>Margins!B83</f>
        <v>300</v>
      </c>
      <c r="O83" s="25">
        <f t="shared" si="6"/>
        <v>0</v>
      </c>
      <c r="P83" s="25">
        <f t="shared" si="7"/>
        <v>0</v>
      </c>
      <c r="R83" s="25"/>
    </row>
    <row r="84" spans="1:16" ht="13.5">
      <c r="A84" s="193" t="s">
        <v>132</v>
      </c>
      <c r="B84" s="172">
        <v>1933</v>
      </c>
      <c r="C84" s="304">
        <v>-0.08</v>
      </c>
      <c r="D84" s="172">
        <v>6</v>
      </c>
      <c r="E84" s="304">
        <v>-0.8</v>
      </c>
      <c r="F84" s="172">
        <v>0</v>
      </c>
      <c r="G84" s="304">
        <v>0</v>
      </c>
      <c r="H84" s="172">
        <v>1939</v>
      </c>
      <c r="I84" s="305">
        <v>-0.09</v>
      </c>
      <c r="J84" s="264">
        <v>641.15</v>
      </c>
      <c r="K84" s="69">
        <v>637.95</v>
      </c>
      <c r="L84" s="135">
        <f t="shared" si="4"/>
        <v>3.199999999999932</v>
      </c>
      <c r="M84" s="308">
        <f t="shared" si="5"/>
        <v>0.5016067089897219</v>
      </c>
      <c r="N84" s="78">
        <f>Margins!B84</f>
        <v>400</v>
      </c>
      <c r="O84" s="25">
        <f t="shared" si="6"/>
        <v>2400</v>
      </c>
      <c r="P84" s="25">
        <f t="shared" si="7"/>
        <v>0</v>
      </c>
    </row>
    <row r="85" spans="1:16" ht="13.5">
      <c r="A85" s="193" t="s">
        <v>144</v>
      </c>
      <c r="B85" s="172">
        <v>600</v>
      </c>
      <c r="C85" s="304">
        <v>0.94</v>
      </c>
      <c r="D85" s="172">
        <v>0</v>
      </c>
      <c r="E85" s="304">
        <v>0</v>
      </c>
      <c r="F85" s="172">
        <v>0</v>
      </c>
      <c r="G85" s="304">
        <v>0</v>
      </c>
      <c r="H85" s="172">
        <v>600</v>
      </c>
      <c r="I85" s="305">
        <v>0.94</v>
      </c>
      <c r="J85" s="264">
        <v>2534.45</v>
      </c>
      <c r="K85" s="69">
        <v>2545.85</v>
      </c>
      <c r="L85" s="135">
        <f t="shared" si="4"/>
        <v>-11.400000000000091</v>
      </c>
      <c r="M85" s="308">
        <f t="shared" si="5"/>
        <v>-0.4477875758587541</v>
      </c>
      <c r="N85" s="78">
        <f>Margins!B85</f>
        <v>125</v>
      </c>
      <c r="O85" s="25">
        <f t="shared" si="6"/>
        <v>0</v>
      </c>
      <c r="P85" s="25">
        <f t="shared" si="7"/>
        <v>0</v>
      </c>
    </row>
    <row r="86" spans="1:18" ht="13.5">
      <c r="A86" s="193" t="s">
        <v>291</v>
      </c>
      <c r="B86" s="172">
        <v>1053</v>
      </c>
      <c r="C86" s="304">
        <v>0.03</v>
      </c>
      <c r="D86" s="172">
        <v>0</v>
      </c>
      <c r="E86" s="304">
        <v>0</v>
      </c>
      <c r="F86" s="172">
        <v>0</v>
      </c>
      <c r="G86" s="304">
        <v>0</v>
      </c>
      <c r="H86" s="172">
        <v>1053</v>
      </c>
      <c r="I86" s="305">
        <v>0.03</v>
      </c>
      <c r="J86" s="264">
        <v>573.65</v>
      </c>
      <c r="K86" s="69">
        <v>571.8</v>
      </c>
      <c r="L86" s="135">
        <f t="shared" si="4"/>
        <v>1.8500000000000227</v>
      </c>
      <c r="M86" s="308">
        <f t="shared" si="5"/>
        <v>0.3235396991955269</v>
      </c>
      <c r="N86" s="78">
        <f>Margins!B86</f>
        <v>300</v>
      </c>
      <c r="O86" s="25">
        <f t="shared" si="6"/>
        <v>0</v>
      </c>
      <c r="P86" s="25">
        <f t="shared" si="7"/>
        <v>0</v>
      </c>
      <c r="R86" s="25"/>
    </row>
    <row r="87" spans="1:16" ht="13.5">
      <c r="A87" s="193" t="s">
        <v>133</v>
      </c>
      <c r="B87" s="172">
        <v>799</v>
      </c>
      <c r="C87" s="304">
        <v>0.46</v>
      </c>
      <c r="D87" s="172">
        <v>49</v>
      </c>
      <c r="E87" s="304">
        <v>-0.36</v>
      </c>
      <c r="F87" s="172">
        <v>8</v>
      </c>
      <c r="G87" s="304">
        <v>1</v>
      </c>
      <c r="H87" s="172">
        <v>856</v>
      </c>
      <c r="I87" s="305">
        <v>0.36</v>
      </c>
      <c r="J87" s="264">
        <v>30.95</v>
      </c>
      <c r="K87" s="69">
        <v>30.6</v>
      </c>
      <c r="L87" s="135">
        <f t="shared" si="4"/>
        <v>0.34999999999999787</v>
      </c>
      <c r="M87" s="308">
        <f t="shared" si="5"/>
        <v>1.1437908496731957</v>
      </c>
      <c r="N87" s="78">
        <f>Margins!B87</f>
        <v>6250</v>
      </c>
      <c r="O87" s="25">
        <f t="shared" si="6"/>
        <v>306250</v>
      </c>
      <c r="P87" s="25">
        <f t="shared" si="7"/>
        <v>50000</v>
      </c>
    </row>
    <row r="88" spans="1:18" ht="13.5">
      <c r="A88" s="193" t="s">
        <v>169</v>
      </c>
      <c r="B88" s="172">
        <v>1896</v>
      </c>
      <c r="C88" s="304">
        <v>1.34</v>
      </c>
      <c r="D88" s="172">
        <v>1</v>
      </c>
      <c r="E88" s="304">
        <v>0</v>
      </c>
      <c r="F88" s="172">
        <v>0</v>
      </c>
      <c r="G88" s="304">
        <v>0</v>
      </c>
      <c r="H88" s="172">
        <v>1897</v>
      </c>
      <c r="I88" s="305">
        <v>1.34</v>
      </c>
      <c r="J88" s="264">
        <v>131.55</v>
      </c>
      <c r="K88" s="69">
        <v>129.85</v>
      </c>
      <c r="L88" s="135">
        <f t="shared" si="4"/>
        <v>1.700000000000017</v>
      </c>
      <c r="M88" s="308">
        <f t="shared" si="5"/>
        <v>1.3092029264536134</v>
      </c>
      <c r="N88" s="78">
        <f>Margins!B88</f>
        <v>2000</v>
      </c>
      <c r="O88" s="25">
        <f t="shared" si="6"/>
        <v>2000</v>
      </c>
      <c r="P88" s="25">
        <f t="shared" si="7"/>
        <v>0</v>
      </c>
      <c r="R88" s="25"/>
    </row>
    <row r="89" spans="1:16" ht="13.5">
      <c r="A89" s="193" t="s">
        <v>292</v>
      </c>
      <c r="B89" s="172">
        <v>5803</v>
      </c>
      <c r="C89" s="304">
        <v>0.64</v>
      </c>
      <c r="D89" s="172">
        <v>3</v>
      </c>
      <c r="E89" s="304">
        <v>0</v>
      </c>
      <c r="F89" s="172">
        <v>0</v>
      </c>
      <c r="G89" s="304">
        <v>0</v>
      </c>
      <c r="H89" s="172">
        <v>5806</v>
      </c>
      <c r="I89" s="305">
        <v>0.64</v>
      </c>
      <c r="J89" s="264">
        <v>590</v>
      </c>
      <c r="K89" s="69">
        <v>573.35</v>
      </c>
      <c r="L89" s="135">
        <f t="shared" si="4"/>
        <v>16.649999999999977</v>
      </c>
      <c r="M89" s="308">
        <f t="shared" si="5"/>
        <v>2.903985349263099</v>
      </c>
      <c r="N89" s="78">
        <f>Margins!B89</f>
        <v>550</v>
      </c>
      <c r="O89" s="25">
        <f t="shared" si="6"/>
        <v>1650</v>
      </c>
      <c r="P89" s="25">
        <f t="shared" si="7"/>
        <v>0</v>
      </c>
    </row>
    <row r="90" spans="1:16" ht="13.5">
      <c r="A90" s="193" t="s">
        <v>293</v>
      </c>
      <c r="B90" s="172">
        <v>1237</v>
      </c>
      <c r="C90" s="304">
        <v>0.02</v>
      </c>
      <c r="D90" s="172">
        <v>2</v>
      </c>
      <c r="E90" s="304">
        <v>0</v>
      </c>
      <c r="F90" s="172">
        <v>0</v>
      </c>
      <c r="G90" s="304">
        <v>0</v>
      </c>
      <c r="H90" s="172">
        <v>1239</v>
      </c>
      <c r="I90" s="305">
        <v>0.02</v>
      </c>
      <c r="J90" s="264">
        <v>498.6</v>
      </c>
      <c r="K90" s="69">
        <v>496.85</v>
      </c>
      <c r="L90" s="135">
        <f t="shared" si="4"/>
        <v>1.75</v>
      </c>
      <c r="M90" s="308">
        <f t="shared" si="5"/>
        <v>0.35221897957129916</v>
      </c>
      <c r="N90" s="78">
        <f>Margins!B90</f>
        <v>550</v>
      </c>
      <c r="O90" s="25">
        <f t="shared" si="6"/>
        <v>1100</v>
      </c>
      <c r="P90" s="25">
        <f t="shared" si="7"/>
        <v>0</v>
      </c>
    </row>
    <row r="91" spans="1:16" ht="13.5">
      <c r="A91" s="193" t="s">
        <v>178</v>
      </c>
      <c r="B91" s="172">
        <v>580</v>
      </c>
      <c r="C91" s="304">
        <v>-0.33</v>
      </c>
      <c r="D91" s="172">
        <v>0</v>
      </c>
      <c r="E91" s="304">
        <v>-1</v>
      </c>
      <c r="F91" s="172">
        <v>0</v>
      </c>
      <c r="G91" s="304">
        <v>0</v>
      </c>
      <c r="H91" s="172">
        <v>580</v>
      </c>
      <c r="I91" s="305">
        <v>-0.33</v>
      </c>
      <c r="J91" s="264">
        <v>164.5</v>
      </c>
      <c r="K91" s="69">
        <v>167.15</v>
      </c>
      <c r="L91" s="135">
        <f t="shared" si="4"/>
        <v>-2.6500000000000057</v>
      </c>
      <c r="M91" s="308">
        <f t="shared" si="5"/>
        <v>-1.5854023332336258</v>
      </c>
      <c r="N91" s="78">
        <f>Margins!B91</f>
        <v>1250</v>
      </c>
      <c r="O91" s="25">
        <f t="shared" si="6"/>
        <v>0</v>
      </c>
      <c r="P91" s="25">
        <f t="shared" si="7"/>
        <v>0</v>
      </c>
    </row>
    <row r="92" spans="1:16" ht="13.5">
      <c r="A92" s="193" t="s">
        <v>145</v>
      </c>
      <c r="B92" s="172">
        <v>162</v>
      </c>
      <c r="C92" s="304">
        <v>0.12</v>
      </c>
      <c r="D92" s="172">
        <v>3</v>
      </c>
      <c r="E92" s="304">
        <v>0.5</v>
      </c>
      <c r="F92" s="172">
        <v>0</v>
      </c>
      <c r="G92" s="304">
        <v>0</v>
      </c>
      <c r="H92" s="172">
        <v>165</v>
      </c>
      <c r="I92" s="305">
        <v>0.12</v>
      </c>
      <c r="J92" s="264">
        <v>142.6</v>
      </c>
      <c r="K92" s="69">
        <v>144.15</v>
      </c>
      <c r="L92" s="135">
        <f t="shared" si="4"/>
        <v>-1.5500000000000114</v>
      </c>
      <c r="M92" s="308">
        <f t="shared" si="5"/>
        <v>-1.075268817204309</v>
      </c>
      <c r="N92" s="78">
        <f>Margins!B92</f>
        <v>1700</v>
      </c>
      <c r="O92" s="25">
        <f t="shared" si="6"/>
        <v>5100</v>
      </c>
      <c r="P92" s="25">
        <f t="shared" si="7"/>
        <v>0</v>
      </c>
    </row>
    <row r="93" spans="1:18" ht="13.5">
      <c r="A93" s="193" t="s">
        <v>272</v>
      </c>
      <c r="B93" s="172">
        <v>1561</v>
      </c>
      <c r="C93" s="304">
        <v>0.53</v>
      </c>
      <c r="D93" s="172">
        <v>14</v>
      </c>
      <c r="E93" s="304">
        <v>0.08</v>
      </c>
      <c r="F93" s="172">
        <v>1</v>
      </c>
      <c r="G93" s="304">
        <v>0</v>
      </c>
      <c r="H93" s="172">
        <v>1576</v>
      </c>
      <c r="I93" s="305">
        <v>0.52</v>
      </c>
      <c r="J93" s="264">
        <v>146.1</v>
      </c>
      <c r="K93" s="69">
        <v>150.85</v>
      </c>
      <c r="L93" s="135">
        <f t="shared" si="4"/>
        <v>-4.75</v>
      </c>
      <c r="M93" s="308">
        <f t="shared" si="5"/>
        <v>-3.148823334438184</v>
      </c>
      <c r="N93" s="78">
        <f>Margins!B93</f>
        <v>850</v>
      </c>
      <c r="O93" s="25">
        <f t="shared" si="6"/>
        <v>11900</v>
      </c>
      <c r="P93" s="25">
        <f t="shared" si="7"/>
        <v>850</v>
      </c>
      <c r="R93" s="25"/>
    </row>
    <row r="94" spans="1:16" ht="13.5">
      <c r="A94" s="193" t="s">
        <v>210</v>
      </c>
      <c r="B94" s="172">
        <v>3393</v>
      </c>
      <c r="C94" s="304">
        <v>0.35</v>
      </c>
      <c r="D94" s="172">
        <v>6</v>
      </c>
      <c r="E94" s="304">
        <v>-0.77</v>
      </c>
      <c r="F94" s="172">
        <v>0</v>
      </c>
      <c r="G94" s="304">
        <v>-1</v>
      </c>
      <c r="H94" s="172">
        <v>3399</v>
      </c>
      <c r="I94" s="305">
        <v>0.34</v>
      </c>
      <c r="J94" s="264">
        <v>1661.45</v>
      </c>
      <c r="K94" s="69">
        <v>1660.8</v>
      </c>
      <c r="L94" s="135">
        <f t="shared" si="4"/>
        <v>0.650000000000091</v>
      </c>
      <c r="M94" s="308">
        <f t="shared" si="5"/>
        <v>0.0391377649325681</v>
      </c>
      <c r="N94" s="78">
        <f>Margins!B94</f>
        <v>200</v>
      </c>
      <c r="O94" s="25">
        <f t="shared" si="6"/>
        <v>1200</v>
      </c>
      <c r="P94" s="25">
        <f t="shared" si="7"/>
        <v>0</v>
      </c>
    </row>
    <row r="95" spans="1:16" ht="13.5">
      <c r="A95" s="193" t="s">
        <v>294</v>
      </c>
      <c r="B95" s="172">
        <v>1394</v>
      </c>
      <c r="C95" s="304">
        <v>-0.36</v>
      </c>
      <c r="D95" s="172">
        <v>0</v>
      </c>
      <c r="E95" s="304">
        <v>0</v>
      </c>
      <c r="F95" s="172">
        <v>0</v>
      </c>
      <c r="G95" s="304">
        <v>0</v>
      </c>
      <c r="H95" s="172">
        <v>1394</v>
      </c>
      <c r="I95" s="305">
        <v>-0.36</v>
      </c>
      <c r="J95" s="264">
        <v>666.25</v>
      </c>
      <c r="K95" s="264">
        <v>660.75</v>
      </c>
      <c r="L95" s="135">
        <f t="shared" si="4"/>
        <v>5.5</v>
      </c>
      <c r="M95" s="308">
        <f t="shared" si="5"/>
        <v>0.8323874385168369</v>
      </c>
      <c r="N95" s="78">
        <f>Margins!B95</f>
        <v>350</v>
      </c>
      <c r="O95" s="25">
        <f t="shared" si="6"/>
        <v>0</v>
      </c>
      <c r="P95" s="25">
        <f t="shared" si="7"/>
        <v>0</v>
      </c>
    </row>
    <row r="96" spans="1:16" ht="13.5">
      <c r="A96" s="193" t="s">
        <v>7</v>
      </c>
      <c r="B96" s="172">
        <v>1910</v>
      </c>
      <c r="C96" s="304">
        <v>0.24</v>
      </c>
      <c r="D96" s="172">
        <v>8</v>
      </c>
      <c r="E96" s="304">
        <v>-0.43</v>
      </c>
      <c r="F96" s="172">
        <v>0</v>
      </c>
      <c r="G96" s="304">
        <v>0</v>
      </c>
      <c r="H96" s="172">
        <v>1918</v>
      </c>
      <c r="I96" s="305">
        <v>0.23</v>
      </c>
      <c r="J96" s="264">
        <v>733.9</v>
      </c>
      <c r="K96" s="69">
        <v>745.9</v>
      </c>
      <c r="L96" s="135">
        <f t="shared" si="4"/>
        <v>-12</v>
      </c>
      <c r="M96" s="308">
        <f t="shared" si="5"/>
        <v>-1.6087947446038344</v>
      </c>
      <c r="N96" s="78">
        <f>Margins!B96</f>
        <v>625</v>
      </c>
      <c r="O96" s="25">
        <f t="shared" si="6"/>
        <v>5000</v>
      </c>
      <c r="P96" s="25">
        <f t="shared" si="7"/>
        <v>0</v>
      </c>
    </row>
    <row r="97" spans="1:16" ht="13.5">
      <c r="A97" s="193" t="s">
        <v>170</v>
      </c>
      <c r="B97" s="172">
        <v>909</v>
      </c>
      <c r="C97" s="304">
        <v>2.94</v>
      </c>
      <c r="D97" s="172">
        <v>0</v>
      </c>
      <c r="E97" s="304">
        <v>0</v>
      </c>
      <c r="F97" s="172">
        <v>0</v>
      </c>
      <c r="G97" s="304">
        <v>0</v>
      </c>
      <c r="H97" s="172">
        <v>909</v>
      </c>
      <c r="I97" s="305">
        <v>2.94</v>
      </c>
      <c r="J97" s="264">
        <v>523.95</v>
      </c>
      <c r="K97" s="69">
        <v>528.85</v>
      </c>
      <c r="L97" s="135">
        <f t="shared" si="4"/>
        <v>-4.899999999999977</v>
      </c>
      <c r="M97" s="308">
        <f t="shared" si="5"/>
        <v>-0.9265387160820605</v>
      </c>
      <c r="N97" s="78">
        <f>Margins!B97</f>
        <v>600</v>
      </c>
      <c r="O97" s="25">
        <f t="shared" si="6"/>
        <v>0</v>
      </c>
      <c r="P97" s="25">
        <f t="shared" si="7"/>
        <v>0</v>
      </c>
    </row>
    <row r="98" spans="1:16" ht="13.5">
      <c r="A98" s="193" t="s">
        <v>223</v>
      </c>
      <c r="B98" s="172">
        <v>2736</v>
      </c>
      <c r="C98" s="304">
        <v>0.09</v>
      </c>
      <c r="D98" s="172">
        <v>20</v>
      </c>
      <c r="E98" s="304">
        <v>-0.43</v>
      </c>
      <c r="F98" s="172">
        <v>3</v>
      </c>
      <c r="G98" s="304">
        <v>0.5</v>
      </c>
      <c r="H98" s="172">
        <v>2759</v>
      </c>
      <c r="I98" s="305">
        <v>0.09</v>
      </c>
      <c r="J98" s="264">
        <v>771.9</v>
      </c>
      <c r="K98" s="69">
        <v>764.25</v>
      </c>
      <c r="L98" s="135">
        <f t="shared" si="4"/>
        <v>7.649999999999977</v>
      </c>
      <c r="M98" s="308">
        <f t="shared" si="5"/>
        <v>1.0009813542688881</v>
      </c>
      <c r="N98" s="78">
        <f>Margins!B98</f>
        <v>400</v>
      </c>
      <c r="O98" s="25">
        <f t="shared" si="6"/>
        <v>8000</v>
      </c>
      <c r="P98" s="25">
        <f t="shared" si="7"/>
        <v>1200</v>
      </c>
    </row>
    <row r="99" spans="1:16" ht="13.5">
      <c r="A99" s="193" t="s">
        <v>207</v>
      </c>
      <c r="B99" s="172">
        <v>907</v>
      </c>
      <c r="C99" s="304">
        <v>0.6</v>
      </c>
      <c r="D99" s="172">
        <v>11</v>
      </c>
      <c r="E99" s="304">
        <v>0.1</v>
      </c>
      <c r="F99" s="172">
        <v>2</v>
      </c>
      <c r="G99" s="304">
        <v>1</v>
      </c>
      <c r="H99" s="172">
        <v>920</v>
      </c>
      <c r="I99" s="305">
        <v>0.59</v>
      </c>
      <c r="J99" s="264">
        <v>186.95</v>
      </c>
      <c r="K99" s="69">
        <v>183.4</v>
      </c>
      <c r="L99" s="135">
        <f t="shared" si="4"/>
        <v>3.549999999999983</v>
      </c>
      <c r="M99" s="308">
        <f t="shared" si="5"/>
        <v>1.9356597600872316</v>
      </c>
      <c r="N99" s="78">
        <f>Margins!B99</f>
        <v>1250</v>
      </c>
      <c r="O99" s="25">
        <f t="shared" si="6"/>
        <v>13750</v>
      </c>
      <c r="P99" s="25">
        <f t="shared" si="7"/>
        <v>2500</v>
      </c>
    </row>
    <row r="100" spans="1:16" ht="13.5">
      <c r="A100" s="193" t="s">
        <v>295</v>
      </c>
      <c r="B100" s="172">
        <v>185</v>
      </c>
      <c r="C100" s="304">
        <v>-0.2</v>
      </c>
      <c r="D100" s="172">
        <v>0</v>
      </c>
      <c r="E100" s="304">
        <v>0</v>
      </c>
      <c r="F100" s="172">
        <v>0</v>
      </c>
      <c r="G100" s="304">
        <v>0</v>
      </c>
      <c r="H100" s="172">
        <v>185</v>
      </c>
      <c r="I100" s="305">
        <v>-0.2</v>
      </c>
      <c r="J100" s="264">
        <v>856.1</v>
      </c>
      <c r="K100" s="69">
        <v>852.3</v>
      </c>
      <c r="L100" s="135">
        <f t="shared" si="4"/>
        <v>3.800000000000068</v>
      </c>
      <c r="M100" s="308">
        <f t="shared" si="5"/>
        <v>0.44585239938989424</v>
      </c>
      <c r="N100" s="78">
        <f>Margins!B100</f>
        <v>250</v>
      </c>
      <c r="O100" s="25">
        <f t="shared" si="6"/>
        <v>0</v>
      </c>
      <c r="P100" s="25">
        <f t="shared" si="7"/>
        <v>0</v>
      </c>
    </row>
    <row r="101" spans="1:16" ht="13.5">
      <c r="A101" s="193" t="s">
        <v>277</v>
      </c>
      <c r="B101" s="172">
        <v>5143</v>
      </c>
      <c r="C101" s="304">
        <v>0.34</v>
      </c>
      <c r="D101" s="172">
        <v>18</v>
      </c>
      <c r="E101" s="304">
        <v>-0.25</v>
      </c>
      <c r="F101" s="172">
        <v>0</v>
      </c>
      <c r="G101" s="304">
        <v>-1</v>
      </c>
      <c r="H101" s="172">
        <v>5161</v>
      </c>
      <c r="I101" s="305">
        <v>0.34</v>
      </c>
      <c r="J101" s="264">
        <v>304.6</v>
      </c>
      <c r="K101" s="69">
        <v>297.85</v>
      </c>
      <c r="L101" s="135">
        <f t="shared" si="4"/>
        <v>6.75</v>
      </c>
      <c r="M101" s="308">
        <f t="shared" si="5"/>
        <v>2.266241396676179</v>
      </c>
      <c r="N101" s="78">
        <f>Margins!B101</f>
        <v>800</v>
      </c>
      <c r="O101" s="25">
        <f t="shared" si="6"/>
        <v>14400</v>
      </c>
      <c r="P101" s="25">
        <f t="shared" si="7"/>
        <v>0</v>
      </c>
    </row>
    <row r="102" spans="1:16" ht="13.5">
      <c r="A102" s="193" t="s">
        <v>146</v>
      </c>
      <c r="B102" s="172">
        <v>106</v>
      </c>
      <c r="C102" s="304">
        <v>-0.52</v>
      </c>
      <c r="D102" s="172">
        <v>5</v>
      </c>
      <c r="E102" s="304">
        <v>-0.72</v>
      </c>
      <c r="F102" s="172">
        <v>0</v>
      </c>
      <c r="G102" s="304">
        <v>0</v>
      </c>
      <c r="H102" s="172">
        <v>111</v>
      </c>
      <c r="I102" s="305">
        <v>-0.54</v>
      </c>
      <c r="J102" s="264">
        <v>36.5</v>
      </c>
      <c r="K102" s="69">
        <v>36.85</v>
      </c>
      <c r="L102" s="135">
        <f t="shared" si="4"/>
        <v>-0.3500000000000014</v>
      </c>
      <c r="M102" s="308">
        <f t="shared" si="5"/>
        <v>-0.9497964721845357</v>
      </c>
      <c r="N102" s="78">
        <f>Margins!B102</f>
        <v>8900</v>
      </c>
      <c r="O102" s="25">
        <f t="shared" si="6"/>
        <v>44500</v>
      </c>
      <c r="P102" s="25">
        <f t="shared" si="7"/>
        <v>0</v>
      </c>
    </row>
    <row r="103" spans="1:16" ht="13.5">
      <c r="A103" s="193" t="s">
        <v>8</v>
      </c>
      <c r="B103" s="172">
        <v>5607</v>
      </c>
      <c r="C103" s="304">
        <v>-0.2</v>
      </c>
      <c r="D103" s="172">
        <v>510</v>
      </c>
      <c r="E103" s="304">
        <v>-0.44</v>
      </c>
      <c r="F103" s="172">
        <v>116</v>
      </c>
      <c r="G103" s="304">
        <v>-0.46</v>
      </c>
      <c r="H103" s="172">
        <v>6233</v>
      </c>
      <c r="I103" s="305">
        <v>-0.23</v>
      </c>
      <c r="J103" s="264">
        <v>162.5</v>
      </c>
      <c r="K103" s="69">
        <v>161.9</v>
      </c>
      <c r="L103" s="135">
        <f t="shared" si="4"/>
        <v>0.5999999999999943</v>
      </c>
      <c r="M103" s="308">
        <f t="shared" si="5"/>
        <v>0.3705991352686809</v>
      </c>
      <c r="N103" s="78">
        <f>Margins!B103</f>
        <v>1600</v>
      </c>
      <c r="O103" s="25">
        <f t="shared" si="6"/>
        <v>816000</v>
      </c>
      <c r="P103" s="25">
        <f t="shared" si="7"/>
        <v>185600</v>
      </c>
    </row>
    <row r="104" spans="1:16" ht="13.5">
      <c r="A104" s="193" t="s">
        <v>296</v>
      </c>
      <c r="B104" s="172">
        <v>355</v>
      </c>
      <c r="C104" s="304">
        <v>-0.19</v>
      </c>
      <c r="D104" s="172">
        <v>1</v>
      </c>
      <c r="E104" s="304">
        <v>0</v>
      </c>
      <c r="F104" s="172">
        <v>0</v>
      </c>
      <c r="G104" s="304">
        <v>0</v>
      </c>
      <c r="H104" s="172">
        <v>356</v>
      </c>
      <c r="I104" s="305">
        <v>-0.19</v>
      </c>
      <c r="J104" s="264">
        <v>164.45</v>
      </c>
      <c r="K104" s="69">
        <v>168.6</v>
      </c>
      <c r="L104" s="135">
        <f t="shared" si="4"/>
        <v>-4.150000000000006</v>
      </c>
      <c r="M104" s="308">
        <f t="shared" si="5"/>
        <v>-2.461447212336896</v>
      </c>
      <c r="N104" s="78">
        <f>Margins!B104</f>
        <v>1000</v>
      </c>
      <c r="O104" s="25">
        <f t="shared" si="6"/>
        <v>1000</v>
      </c>
      <c r="P104" s="25">
        <f t="shared" si="7"/>
        <v>0</v>
      </c>
    </row>
    <row r="105" spans="1:16" ht="13.5">
      <c r="A105" s="193" t="s">
        <v>179</v>
      </c>
      <c r="B105" s="172">
        <v>562</v>
      </c>
      <c r="C105" s="304">
        <v>1.1</v>
      </c>
      <c r="D105" s="172">
        <v>33</v>
      </c>
      <c r="E105" s="304">
        <v>-0.15</v>
      </c>
      <c r="F105" s="172">
        <v>9</v>
      </c>
      <c r="G105" s="304">
        <v>3.5</v>
      </c>
      <c r="H105" s="172">
        <v>604</v>
      </c>
      <c r="I105" s="305">
        <v>0.96</v>
      </c>
      <c r="J105" s="264">
        <v>14.9</v>
      </c>
      <c r="K105" s="69">
        <v>15</v>
      </c>
      <c r="L105" s="135">
        <f t="shared" si="4"/>
        <v>-0.09999999999999964</v>
      </c>
      <c r="M105" s="308">
        <f t="shared" si="5"/>
        <v>-0.6666666666666643</v>
      </c>
      <c r="N105" s="78">
        <f>Margins!B105</f>
        <v>14000</v>
      </c>
      <c r="O105" s="25">
        <f t="shared" si="6"/>
        <v>462000</v>
      </c>
      <c r="P105" s="25">
        <f t="shared" si="7"/>
        <v>126000</v>
      </c>
    </row>
    <row r="106" spans="1:16" ht="13.5">
      <c r="A106" s="193" t="s">
        <v>202</v>
      </c>
      <c r="B106" s="172">
        <v>684</v>
      </c>
      <c r="C106" s="304">
        <v>0.36</v>
      </c>
      <c r="D106" s="172">
        <v>10</v>
      </c>
      <c r="E106" s="304">
        <v>0</v>
      </c>
      <c r="F106" s="172">
        <v>0</v>
      </c>
      <c r="G106" s="304">
        <v>0</v>
      </c>
      <c r="H106" s="172">
        <v>694</v>
      </c>
      <c r="I106" s="305">
        <v>0.35</v>
      </c>
      <c r="J106" s="264">
        <v>235.95</v>
      </c>
      <c r="K106" s="69">
        <v>239.1</v>
      </c>
      <c r="L106" s="135">
        <f t="shared" si="4"/>
        <v>-3.1500000000000057</v>
      </c>
      <c r="M106" s="308">
        <f t="shared" si="5"/>
        <v>-1.3174404015056487</v>
      </c>
      <c r="N106" s="78">
        <f>Margins!B106</f>
        <v>1150</v>
      </c>
      <c r="O106" s="25">
        <f t="shared" si="6"/>
        <v>11500</v>
      </c>
      <c r="P106" s="25">
        <f t="shared" si="7"/>
        <v>0</v>
      </c>
    </row>
    <row r="107" spans="1:16" ht="13.5">
      <c r="A107" s="193" t="s">
        <v>171</v>
      </c>
      <c r="B107" s="172">
        <v>1102</v>
      </c>
      <c r="C107" s="304">
        <v>-0.44</v>
      </c>
      <c r="D107" s="172">
        <v>0</v>
      </c>
      <c r="E107" s="304">
        <v>0</v>
      </c>
      <c r="F107" s="172">
        <v>0</v>
      </c>
      <c r="G107" s="304">
        <v>0</v>
      </c>
      <c r="H107" s="172">
        <v>1102</v>
      </c>
      <c r="I107" s="305">
        <v>-0.44</v>
      </c>
      <c r="J107" s="264">
        <v>330.85</v>
      </c>
      <c r="K107" s="69">
        <v>331.95</v>
      </c>
      <c r="L107" s="135">
        <f t="shared" si="4"/>
        <v>-1.099999999999966</v>
      </c>
      <c r="M107" s="308">
        <f t="shared" si="5"/>
        <v>-0.33137520710949414</v>
      </c>
      <c r="N107" s="78">
        <f>Margins!B107</f>
        <v>1100</v>
      </c>
      <c r="O107" s="25">
        <f t="shared" si="6"/>
        <v>0</v>
      </c>
      <c r="P107" s="25">
        <f t="shared" si="7"/>
        <v>0</v>
      </c>
    </row>
    <row r="108" spans="1:16" ht="13.5">
      <c r="A108" s="193" t="s">
        <v>147</v>
      </c>
      <c r="B108" s="172">
        <v>301</v>
      </c>
      <c r="C108" s="304">
        <v>0.64</v>
      </c>
      <c r="D108" s="172">
        <v>12</v>
      </c>
      <c r="E108" s="304">
        <v>3</v>
      </c>
      <c r="F108" s="172">
        <v>0</v>
      </c>
      <c r="G108" s="304">
        <v>0</v>
      </c>
      <c r="H108" s="172">
        <v>313</v>
      </c>
      <c r="I108" s="305">
        <v>0.68</v>
      </c>
      <c r="J108" s="264">
        <v>56.8</v>
      </c>
      <c r="K108" s="69">
        <v>56.55</v>
      </c>
      <c r="L108" s="135">
        <f t="shared" si="4"/>
        <v>0.25</v>
      </c>
      <c r="M108" s="308">
        <f t="shared" si="5"/>
        <v>0.4420866489832007</v>
      </c>
      <c r="N108" s="78">
        <f>Margins!B108</f>
        <v>5900</v>
      </c>
      <c r="O108" s="25">
        <f t="shared" si="6"/>
        <v>70800</v>
      </c>
      <c r="P108" s="25">
        <f t="shared" si="7"/>
        <v>0</v>
      </c>
    </row>
    <row r="109" spans="1:16" ht="13.5">
      <c r="A109" s="193" t="s">
        <v>148</v>
      </c>
      <c r="B109" s="172">
        <v>29</v>
      </c>
      <c r="C109" s="304">
        <v>-0.41</v>
      </c>
      <c r="D109" s="172">
        <v>0</v>
      </c>
      <c r="E109" s="304">
        <v>0</v>
      </c>
      <c r="F109" s="172">
        <v>0</v>
      </c>
      <c r="G109" s="304">
        <v>0</v>
      </c>
      <c r="H109" s="172">
        <v>29</v>
      </c>
      <c r="I109" s="305">
        <v>-0.41</v>
      </c>
      <c r="J109" s="264">
        <v>256.25</v>
      </c>
      <c r="K109" s="69">
        <v>257.55</v>
      </c>
      <c r="L109" s="135">
        <f t="shared" si="4"/>
        <v>-1.3000000000000114</v>
      </c>
      <c r="M109" s="308">
        <f t="shared" si="5"/>
        <v>-0.5047563579887444</v>
      </c>
      <c r="N109" s="78">
        <f>Margins!B109</f>
        <v>1045</v>
      </c>
      <c r="O109" s="25">
        <f t="shared" si="6"/>
        <v>0</v>
      </c>
      <c r="P109" s="25">
        <f t="shared" si="7"/>
        <v>0</v>
      </c>
    </row>
    <row r="110" spans="1:18" ht="13.5">
      <c r="A110" s="193" t="s">
        <v>122</v>
      </c>
      <c r="B110" s="172">
        <v>4534</v>
      </c>
      <c r="C110" s="304">
        <v>-0.33</v>
      </c>
      <c r="D110" s="172">
        <v>342</v>
      </c>
      <c r="E110" s="304">
        <v>-0.64</v>
      </c>
      <c r="F110" s="172">
        <v>52</v>
      </c>
      <c r="G110" s="304">
        <v>-0.67</v>
      </c>
      <c r="H110" s="172">
        <v>4928</v>
      </c>
      <c r="I110" s="305">
        <v>-0.38</v>
      </c>
      <c r="J110" s="264">
        <v>159.95</v>
      </c>
      <c r="K110" s="69">
        <v>162.05</v>
      </c>
      <c r="L110" s="135">
        <f t="shared" si="4"/>
        <v>-2.1000000000000227</v>
      </c>
      <c r="M110" s="308">
        <f t="shared" si="5"/>
        <v>-1.2958963282937503</v>
      </c>
      <c r="N110" s="78">
        <f>Margins!B110</f>
        <v>1625</v>
      </c>
      <c r="O110" s="25">
        <f t="shared" si="6"/>
        <v>555750</v>
      </c>
      <c r="P110" s="25">
        <f t="shared" si="7"/>
        <v>84500</v>
      </c>
      <c r="R110" s="25"/>
    </row>
    <row r="111" spans="1:18" ht="13.5">
      <c r="A111" s="201" t="s">
        <v>36</v>
      </c>
      <c r="B111" s="172">
        <v>10536</v>
      </c>
      <c r="C111" s="304">
        <v>0.29</v>
      </c>
      <c r="D111" s="172">
        <v>123</v>
      </c>
      <c r="E111" s="304">
        <v>-0.4</v>
      </c>
      <c r="F111" s="172">
        <v>16</v>
      </c>
      <c r="G111" s="304">
        <v>4.33</v>
      </c>
      <c r="H111" s="172">
        <v>10675</v>
      </c>
      <c r="I111" s="305">
        <v>0.27</v>
      </c>
      <c r="J111" s="264">
        <v>895.55</v>
      </c>
      <c r="K111" s="69">
        <v>905.2</v>
      </c>
      <c r="L111" s="135">
        <f t="shared" si="4"/>
        <v>-9.650000000000091</v>
      </c>
      <c r="M111" s="308">
        <f t="shared" si="5"/>
        <v>-1.0660627485638632</v>
      </c>
      <c r="N111" s="78">
        <f>Margins!B111</f>
        <v>225</v>
      </c>
      <c r="O111" s="25">
        <f t="shared" si="6"/>
        <v>27675</v>
      </c>
      <c r="P111" s="25">
        <f t="shared" si="7"/>
        <v>3600</v>
      </c>
      <c r="R111" s="25"/>
    </row>
    <row r="112" spans="1:18" ht="13.5">
      <c r="A112" s="193" t="s">
        <v>172</v>
      </c>
      <c r="B112" s="172">
        <v>1861</v>
      </c>
      <c r="C112" s="304">
        <v>-0.37</v>
      </c>
      <c r="D112" s="172">
        <v>24</v>
      </c>
      <c r="E112" s="304">
        <v>-0.2</v>
      </c>
      <c r="F112" s="172">
        <v>0</v>
      </c>
      <c r="G112" s="304">
        <v>0</v>
      </c>
      <c r="H112" s="172">
        <v>1885</v>
      </c>
      <c r="I112" s="305">
        <v>-0.37</v>
      </c>
      <c r="J112" s="264">
        <v>265.3</v>
      </c>
      <c r="K112" s="69">
        <v>267.65</v>
      </c>
      <c r="L112" s="135">
        <f t="shared" si="4"/>
        <v>-2.349999999999966</v>
      </c>
      <c r="M112" s="308">
        <f t="shared" si="5"/>
        <v>-0.8780123295348277</v>
      </c>
      <c r="N112" s="78">
        <f>Margins!B112</f>
        <v>1050</v>
      </c>
      <c r="O112" s="25">
        <f t="shared" si="6"/>
        <v>25200</v>
      </c>
      <c r="P112" s="25">
        <f t="shared" si="7"/>
        <v>0</v>
      </c>
      <c r="R112" s="25"/>
    </row>
    <row r="113" spans="1:16" ht="13.5">
      <c r="A113" s="193" t="s">
        <v>80</v>
      </c>
      <c r="B113" s="172">
        <v>296</v>
      </c>
      <c r="C113" s="304">
        <v>-0.33</v>
      </c>
      <c r="D113" s="172">
        <v>0</v>
      </c>
      <c r="E113" s="304">
        <v>-1</v>
      </c>
      <c r="F113" s="172">
        <v>0</v>
      </c>
      <c r="G113" s="304">
        <v>0</v>
      </c>
      <c r="H113" s="172">
        <v>296</v>
      </c>
      <c r="I113" s="305">
        <v>-0.34</v>
      </c>
      <c r="J113" s="264">
        <v>192.95</v>
      </c>
      <c r="K113" s="69">
        <v>195.25</v>
      </c>
      <c r="L113" s="135">
        <f t="shared" si="4"/>
        <v>-2.3000000000000114</v>
      </c>
      <c r="M113" s="308">
        <f t="shared" si="5"/>
        <v>-1.1779769526248458</v>
      </c>
      <c r="N113" s="78">
        <f>Margins!B113</f>
        <v>1200</v>
      </c>
      <c r="O113" s="25">
        <f t="shared" si="6"/>
        <v>0</v>
      </c>
      <c r="P113" s="25">
        <f t="shared" si="7"/>
        <v>0</v>
      </c>
    </row>
    <row r="114" spans="1:16" ht="13.5">
      <c r="A114" s="193" t="s">
        <v>274</v>
      </c>
      <c r="B114" s="172">
        <v>13259</v>
      </c>
      <c r="C114" s="304">
        <v>0.53</v>
      </c>
      <c r="D114" s="172">
        <v>190</v>
      </c>
      <c r="E114" s="304">
        <v>-0.05</v>
      </c>
      <c r="F114" s="172">
        <v>7</v>
      </c>
      <c r="G114" s="304">
        <v>0.75</v>
      </c>
      <c r="H114" s="172">
        <v>13456</v>
      </c>
      <c r="I114" s="305">
        <v>0.52</v>
      </c>
      <c r="J114" s="264">
        <v>303.45</v>
      </c>
      <c r="K114" s="69">
        <v>294</v>
      </c>
      <c r="L114" s="135">
        <f t="shared" si="4"/>
        <v>9.449999999999989</v>
      </c>
      <c r="M114" s="308">
        <f t="shared" si="5"/>
        <v>3.2142857142857104</v>
      </c>
      <c r="N114" s="78">
        <f>Margins!B114</f>
        <v>700</v>
      </c>
      <c r="O114" s="25">
        <f t="shared" si="6"/>
        <v>133000</v>
      </c>
      <c r="P114" s="25">
        <f t="shared" si="7"/>
        <v>4900</v>
      </c>
    </row>
    <row r="115" spans="1:16" ht="13.5">
      <c r="A115" s="193" t="s">
        <v>224</v>
      </c>
      <c r="B115" s="172">
        <v>254</v>
      </c>
      <c r="C115" s="304">
        <v>0.49</v>
      </c>
      <c r="D115" s="172">
        <v>0</v>
      </c>
      <c r="E115" s="304">
        <v>0</v>
      </c>
      <c r="F115" s="172">
        <v>0</v>
      </c>
      <c r="G115" s="304">
        <v>0</v>
      </c>
      <c r="H115" s="172">
        <v>254</v>
      </c>
      <c r="I115" s="305">
        <v>0.49</v>
      </c>
      <c r="J115" s="264">
        <v>430.75</v>
      </c>
      <c r="K115" s="69">
        <v>422.8</v>
      </c>
      <c r="L115" s="135">
        <f t="shared" si="4"/>
        <v>7.949999999999989</v>
      </c>
      <c r="M115" s="308">
        <f t="shared" si="5"/>
        <v>1.8803216650898742</v>
      </c>
      <c r="N115" s="78">
        <f>Margins!B115</f>
        <v>650</v>
      </c>
      <c r="O115" s="25">
        <f t="shared" si="6"/>
        <v>0</v>
      </c>
      <c r="P115" s="25">
        <f t="shared" si="7"/>
        <v>0</v>
      </c>
    </row>
    <row r="116" spans="1:16" ht="13.5">
      <c r="A116" s="193" t="s">
        <v>394</v>
      </c>
      <c r="B116" s="172">
        <v>1112</v>
      </c>
      <c r="C116" s="304">
        <v>-0.71</v>
      </c>
      <c r="D116" s="172">
        <v>64</v>
      </c>
      <c r="E116" s="304">
        <v>-0.84</v>
      </c>
      <c r="F116" s="172">
        <v>5</v>
      </c>
      <c r="G116" s="304">
        <v>-0.84</v>
      </c>
      <c r="H116" s="172">
        <v>1181</v>
      </c>
      <c r="I116" s="305">
        <v>-0.72</v>
      </c>
      <c r="J116" s="264">
        <v>109.95</v>
      </c>
      <c r="K116" s="69">
        <v>111.85</v>
      </c>
      <c r="L116" s="135">
        <f t="shared" si="4"/>
        <v>-1.8999999999999915</v>
      </c>
      <c r="M116" s="308">
        <f t="shared" si="5"/>
        <v>-1.6987036209208686</v>
      </c>
      <c r="N116" s="78">
        <f>Margins!B116</f>
        <v>2400</v>
      </c>
      <c r="O116" s="25">
        <f t="shared" si="6"/>
        <v>153600</v>
      </c>
      <c r="P116" s="25">
        <f t="shared" si="7"/>
        <v>12000</v>
      </c>
    </row>
    <row r="117" spans="1:16" ht="13.5">
      <c r="A117" s="193" t="s">
        <v>81</v>
      </c>
      <c r="B117" s="172">
        <v>2584</v>
      </c>
      <c r="C117" s="304">
        <v>0.07</v>
      </c>
      <c r="D117" s="172">
        <v>2</v>
      </c>
      <c r="E117" s="304">
        <v>0</v>
      </c>
      <c r="F117" s="172">
        <v>0</v>
      </c>
      <c r="G117" s="304">
        <v>0</v>
      </c>
      <c r="H117" s="172">
        <v>2586</v>
      </c>
      <c r="I117" s="305">
        <v>0.07</v>
      </c>
      <c r="J117" s="264">
        <v>480.85</v>
      </c>
      <c r="K117" s="69">
        <v>475.7</v>
      </c>
      <c r="L117" s="135">
        <f t="shared" si="4"/>
        <v>5.150000000000034</v>
      </c>
      <c r="M117" s="308">
        <f t="shared" si="5"/>
        <v>1.0826150935463599</v>
      </c>
      <c r="N117" s="78">
        <f>Margins!B117</f>
        <v>600</v>
      </c>
      <c r="O117" s="25">
        <f t="shared" si="6"/>
        <v>1200</v>
      </c>
      <c r="P117" s="25">
        <f t="shared" si="7"/>
        <v>0</v>
      </c>
    </row>
    <row r="118" spans="1:16" ht="13.5">
      <c r="A118" s="193" t="s">
        <v>225</v>
      </c>
      <c r="B118" s="172">
        <v>4724</v>
      </c>
      <c r="C118" s="304">
        <v>0.26</v>
      </c>
      <c r="D118" s="172">
        <v>112</v>
      </c>
      <c r="E118" s="304">
        <v>-0.23</v>
      </c>
      <c r="F118" s="172">
        <v>6</v>
      </c>
      <c r="G118" s="304">
        <v>2</v>
      </c>
      <c r="H118" s="172">
        <v>4842</v>
      </c>
      <c r="I118" s="305">
        <v>0.24</v>
      </c>
      <c r="J118" s="264">
        <v>195</v>
      </c>
      <c r="K118" s="69">
        <v>192.6</v>
      </c>
      <c r="L118" s="135">
        <f t="shared" si="4"/>
        <v>2.4000000000000057</v>
      </c>
      <c r="M118" s="308">
        <f t="shared" si="5"/>
        <v>1.246105919003118</v>
      </c>
      <c r="N118" s="78">
        <f>Margins!B118</f>
        <v>1400</v>
      </c>
      <c r="O118" s="25">
        <f t="shared" si="6"/>
        <v>156800</v>
      </c>
      <c r="P118" s="25">
        <f t="shared" si="7"/>
        <v>8400</v>
      </c>
    </row>
    <row r="119" spans="1:16" ht="13.5">
      <c r="A119" s="193" t="s">
        <v>297</v>
      </c>
      <c r="B119" s="172">
        <v>14063</v>
      </c>
      <c r="C119" s="304">
        <v>-0.15</v>
      </c>
      <c r="D119" s="172">
        <v>123</v>
      </c>
      <c r="E119" s="304">
        <v>0.1</v>
      </c>
      <c r="F119" s="172">
        <v>11</v>
      </c>
      <c r="G119" s="304">
        <v>-0.42</v>
      </c>
      <c r="H119" s="172">
        <v>14197</v>
      </c>
      <c r="I119" s="305">
        <v>-0.15</v>
      </c>
      <c r="J119" s="264">
        <v>462.45</v>
      </c>
      <c r="K119" s="69">
        <v>458.6</v>
      </c>
      <c r="L119" s="135">
        <f t="shared" si="4"/>
        <v>3.849999999999966</v>
      </c>
      <c r="M119" s="308">
        <f t="shared" si="5"/>
        <v>0.8395115569123344</v>
      </c>
      <c r="N119" s="78">
        <f>Margins!B119</f>
        <v>1100</v>
      </c>
      <c r="O119" s="25">
        <f t="shared" si="6"/>
        <v>135300</v>
      </c>
      <c r="P119" s="25">
        <f t="shared" si="7"/>
        <v>12100</v>
      </c>
    </row>
    <row r="120" spans="1:16" ht="13.5">
      <c r="A120" s="193" t="s">
        <v>226</v>
      </c>
      <c r="B120" s="172">
        <v>2606</v>
      </c>
      <c r="C120" s="304">
        <v>0.14</v>
      </c>
      <c r="D120" s="172">
        <v>2</v>
      </c>
      <c r="E120" s="304">
        <v>-0.33</v>
      </c>
      <c r="F120" s="172">
        <v>0</v>
      </c>
      <c r="G120" s="304">
        <v>0</v>
      </c>
      <c r="H120" s="172">
        <v>2608</v>
      </c>
      <c r="I120" s="305">
        <v>0.14</v>
      </c>
      <c r="J120" s="264">
        <v>184.65</v>
      </c>
      <c r="K120" s="69">
        <v>182.55</v>
      </c>
      <c r="L120" s="135">
        <f t="shared" si="4"/>
        <v>2.0999999999999943</v>
      </c>
      <c r="M120" s="308">
        <f t="shared" si="5"/>
        <v>1.1503697617091175</v>
      </c>
      <c r="N120" s="78">
        <f>Margins!B120</f>
        <v>1500</v>
      </c>
      <c r="O120" s="25">
        <f t="shared" si="6"/>
        <v>3000</v>
      </c>
      <c r="P120" s="25">
        <f t="shared" si="7"/>
        <v>0</v>
      </c>
    </row>
    <row r="121" spans="1:16" ht="13.5">
      <c r="A121" s="193" t="s">
        <v>227</v>
      </c>
      <c r="B121" s="172">
        <v>3352</v>
      </c>
      <c r="C121" s="304">
        <v>0.02</v>
      </c>
      <c r="D121" s="172">
        <v>75</v>
      </c>
      <c r="E121" s="304">
        <v>-0.47</v>
      </c>
      <c r="F121" s="172">
        <v>2</v>
      </c>
      <c r="G121" s="304">
        <v>-0.8</v>
      </c>
      <c r="H121" s="172">
        <v>3429</v>
      </c>
      <c r="I121" s="305">
        <v>0</v>
      </c>
      <c r="J121" s="264">
        <v>340.7</v>
      </c>
      <c r="K121" s="69">
        <v>340.2</v>
      </c>
      <c r="L121" s="135">
        <f t="shared" si="4"/>
        <v>0.5</v>
      </c>
      <c r="M121" s="308">
        <f t="shared" si="5"/>
        <v>0.14697236919459142</v>
      </c>
      <c r="N121" s="78">
        <f>Margins!B121</f>
        <v>800</v>
      </c>
      <c r="O121" s="25">
        <f t="shared" si="6"/>
        <v>60000</v>
      </c>
      <c r="P121" s="25">
        <f t="shared" si="7"/>
        <v>1600</v>
      </c>
    </row>
    <row r="122" spans="1:16" ht="13.5">
      <c r="A122" s="193" t="s">
        <v>234</v>
      </c>
      <c r="B122" s="172">
        <v>16580</v>
      </c>
      <c r="C122" s="304">
        <v>0.29</v>
      </c>
      <c r="D122" s="172">
        <v>794</v>
      </c>
      <c r="E122" s="304">
        <v>-0.07</v>
      </c>
      <c r="F122" s="172">
        <v>145</v>
      </c>
      <c r="G122" s="304">
        <v>-0.35</v>
      </c>
      <c r="H122" s="172">
        <v>17519</v>
      </c>
      <c r="I122" s="305">
        <v>0.26</v>
      </c>
      <c r="J122" s="264">
        <v>434.95</v>
      </c>
      <c r="K122" s="69">
        <v>435.55</v>
      </c>
      <c r="L122" s="135">
        <f t="shared" si="4"/>
        <v>-0.6000000000000227</v>
      </c>
      <c r="M122" s="308">
        <f t="shared" si="5"/>
        <v>-0.13775685914361674</v>
      </c>
      <c r="N122" s="78">
        <f>Margins!B122</f>
        <v>700</v>
      </c>
      <c r="O122" s="25">
        <f t="shared" si="6"/>
        <v>555800</v>
      </c>
      <c r="P122" s="25">
        <f t="shared" si="7"/>
        <v>101500</v>
      </c>
    </row>
    <row r="123" spans="1:16" ht="13.5">
      <c r="A123" s="193" t="s">
        <v>98</v>
      </c>
      <c r="B123" s="172">
        <v>1472</v>
      </c>
      <c r="C123" s="304">
        <v>-0.42</v>
      </c>
      <c r="D123" s="172">
        <v>11</v>
      </c>
      <c r="E123" s="304">
        <v>-0.81</v>
      </c>
      <c r="F123" s="172">
        <v>0</v>
      </c>
      <c r="G123" s="304">
        <v>0</v>
      </c>
      <c r="H123" s="172">
        <v>1483</v>
      </c>
      <c r="I123" s="305">
        <v>-0.43</v>
      </c>
      <c r="J123" s="264">
        <v>505.8</v>
      </c>
      <c r="K123" s="69">
        <v>510.15</v>
      </c>
      <c r="L123" s="135">
        <f t="shared" si="4"/>
        <v>-4.349999999999966</v>
      </c>
      <c r="M123" s="308">
        <f t="shared" si="5"/>
        <v>-0.8526903851808225</v>
      </c>
      <c r="N123" s="78">
        <f>Margins!B123</f>
        <v>550</v>
      </c>
      <c r="O123" s="25">
        <f t="shared" si="6"/>
        <v>6050</v>
      </c>
      <c r="P123" s="25">
        <f t="shared" si="7"/>
        <v>0</v>
      </c>
    </row>
    <row r="124" spans="1:16" ht="13.5">
      <c r="A124" s="193" t="s">
        <v>149</v>
      </c>
      <c r="B124" s="172">
        <v>8287</v>
      </c>
      <c r="C124" s="304">
        <v>0.03</v>
      </c>
      <c r="D124" s="172">
        <v>135</v>
      </c>
      <c r="E124" s="304">
        <v>0.18</v>
      </c>
      <c r="F124" s="172">
        <v>30</v>
      </c>
      <c r="G124" s="304">
        <v>-0.12</v>
      </c>
      <c r="H124" s="172">
        <v>8452</v>
      </c>
      <c r="I124" s="305">
        <v>0.03</v>
      </c>
      <c r="J124" s="264">
        <v>704.6</v>
      </c>
      <c r="K124" s="69">
        <v>705.3</v>
      </c>
      <c r="L124" s="135">
        <f t="shared" si="4"/>
        <v>-0.6999999999999318</v>
      </c>
      <c r="M124" s="308">
        <f t="shared" si="5"/>
        <v>-0.09924854671769912</v>
      </c>
      <c r="N124" s="78">
        <f>Margins!B124</f>
        <v>550</v>
      </c>
      <c r="O124" s="25">
        <f t="shared" si="6"/>
        <v>74250</v>
      </c>
      <c r="P124" s="25">
        <f t="shared" si="7"/>
        <v>16500</v>
      </c>
    </row>
    <row r="125" spans="1:18" ht="13.5">
      <c r="A125" s="193" t="s">
        <v>203</v>
      </c>
      <c r="B125" s="172">
        <v>43057</v>
      </c>
      <c r="C125" s="304">
        <v>0.33</v>
      </c>
      <c r="D125" s="172">
        <v>6832</v>
      </c>
      <c r="E125" s="304">
        <v>0.52</v>
      </c>
      <c r="F125" s="172">
        <v>1058</v>
      </c>
      <c r="G125" s="304">
        <v>-0.26</v>
      </c>
      <c r="H125" s="172">
        <v>50947</v>
      </c>
      <c r="I125" s="305">
        <v>0.33</v>
      </c>
      <c r="J125" s="264">
        <v>1492.35</v>
      </c>
      <c r="K125" s="69">
        <v>1485.35</v>
      </c>
      <c r="L125" s="135">
        <f t="shared" si="4"/>
        <v>7</v>
      </c>
      <c r="M125" s="308">
        <f t="shared" si="5"/>
        <v>0.47126939778503385</v>
      </c>
      <c r="N125" s="78">
        <f>Margins!B125</f>
        <v>150</v>
      </c>
      <c r="O125" s="25">
        <f t="shared" si="6"/>
        <v>1024800</v>
      </c>
      <c r="P125" s="25">
        <f t="shared" si="7"/>
        <v>158700</v>
      </c>
      <c r="R125" s="25"/>
    </row>
    <row r="126" spans="1:18" ht="13.5">
      <c r="A126" s="193" t="s">
        <v>298</v>
      </c>
      <c r="B126" s="172">
        <v>722</v>
      </c>
      <c r="C126" s="304">
        <v>-0.22</v>
      </c>
      <c r="D126" s="172">
        <v>1</v>
      </c>
      <c r="E126" s="304">
        <v>0</v>
      </c>
      <c r="F126" s="172">
        <v>1</v>
      </c>
      <c r="G126" s="304">
        <v>0</v>
      </c>
      <c r="H126" s="172">
        <v>724</v>
      </c>
      <c r="I126" s="305">
        <v>-0.22</v>
      </c>
      <c r="J126" s="264">
        <v>443.75</v>
      </c>
      <c r="K126" s="69">
        <v>452.3</v>
      </c>
      <c r="L126" s="135">
        <f t="shared" si="4"/>
        <v>-8.550000000000011</v>
      </c>
      <c r="M126" s="308">
        <f t="shared" si="5"/>
        <v>-1.890338271059034</v>
      </c>
      <c r="N126" s="78">
        <f>Margins!B126</f>
        <v>500</v>
      </c>
      <c r="O126" s="25">
        <f t="shared" si="6"/>
        <v>500</v>
      </c>
      <c r="P126" s="25">
        <f t="shared" si="7"/>
        <v>500</v>
      </c>
      <c r="R126" s="25"/>
    </row>
    <row r="127" spans="1:16" ht="13.5">
      <c r="A127" s="193" t="s">
        <v>216</v>
      </c>
      <c r="B127" s="172">
        <v>5310</v>
      </c>
      <c r="C127" s="304">
        <v>-0.12</v>
      </c>
      <c r="D127" s="172">
        <v>766</v>
      </c>
      <c r="E127" s="304">
        <v>-0.31</v>
      </c>
      <c r="F127" s="172">
        <v>113</v>
      </c>
      <c r="G127" s="304">
        <v>-0.27</v>
      </c>
      <c r="H127" s="172">
        <v>6189</v>
      </c>
      <c r="I127" s="305">
        <v>-0.15</v>
      </c>
      <c r="J127" s="264">
        <v>76.3</v>
      </c>
      <c r="K127" s="69">
        <v>76.2</v>
      </c>
      <c r="L127" s="135">
        <f t="shared" si="4"/>
        <v>0.09999999999999432</v>
      </c>
      <c r="M127" s="308">
        <f t="shared" si="5"/>
        <v>0.13123359580051747</v>
      </c>
      <c r="N127" s="78">
        <f>Margins!B127</f>
        <v>3350</v>
      </c>
      <c r="O127" s="25">
        <f t="shared" si="6"/>
        <v>2566100</v>
      </c>
      <c r="P127" s="25">
        <f t="shared" si="7"/>
        <v>378550</v>
      </c>
    </row>
    <row r="128" spans="1:16" ht="13.5">
      <c r="A128" s="193" t="s">
        <v>235</v>
      </c>
      <c r="B128" s="172">
        <v>7535</v>
      </c>
      <c r="C128" s="304">
        <v>0.06</v>
      </c>
      <c r="D128" s="172">
        <v>686</v>
      </c>
      <c r="E128" s="304">
        <v>0.33</v>
      </c>
      <c r="F128" s="172">
        <v>228</v>
      </c>
      <c r="G128" s="304">
        <v>0.71</v>
      </c>
      <c r="H128" s="172">
        <v>8449</v>
      </c>
      <c r="I128" s="305">
        <v>0.09</v>
      </c>
      <c r="J128" s="264">
        <v>125.8</v>
      </c>
      <c r="K128" s="69">
        <v>125.6</v>
      </c>
      <c r="L128" s="135">
        <f t="shared" si="4"/>
        <v>0.20000000000000284</v>
      </c>
      <c r="M128" s="308">
        <f t="shared" si="5"/>
        <v>0.15923566878981119</v>
      </c>
      <c r="N128" s="78">
        <f>Margins!B128</f>
        <v>2700</v>
      </c>
      <c r="O128" s="25">
        <f t="shared" si="6"/>
        <v>1852200</v>
      </c>
      <c r="P128" s="25">
        <f t="shared" si="7"/>
        <v>615600</v>
      </c>
    </row>
    <row r="129" spans="1:16" ht="13.5">
      <c r="A129" s="193" t="s">
        <v>204</v>
      </c>
      <c r="B129" s="172">
        <v>13965</v>
      </c>
      <c r="C129" s="304">
        <v>-0.21</v>
      </c>
      <c r="D129" s="172">
        <v>1832</v>
      </c>
      <c r="E129" s="304">
        <v>1.8</v>
      </c>
      <c r="F129" s="172">
        <v>358</v>
      </c>
      <c r="G129" s="304">
        <v>2.17</v>
      </c>
      <c r="H129" s="172">
        <v>16155</v>
      </c>
      <c r="I129" s="305">
        <v>-0.12</v>
      </c>
      <c r="J129" s="264">
        <v>447.8</v>
      </c>
      <c r="K129" s="69">
        <v>461.6</v>
      </c>
      <c r="L129" s="135">
        <f t="shared" si="4"/>
        <v>-13.800000000000011</v>
      </c>
      <c r="M129" s="308">
        <f t="shared" si="5"/>
        <v>-2.9896013864818047</v>
      </c>
      <c r="N129" s="78">
        <f>Margins!B129</f>
        <v>600</v>
      </c>
      <c r="O129" s="25">
        <f t="shared" si="6"/>
        <v>1099200</v>
      </c>
      <c r="P129" s="25">
        <f t="shared" si="7"/>
        <v>214800</v>
      </c>
    </row>
    <row r="130" spans="1:16" ht="13.5">
      <c r="A130" s="193" t="s">
        <v>205</v>
      </c>
      <c r="B130" s="172">
        <v>38709</v>
      </c>
      <c r="C130" s="304">
        <v>0.85</v>
      </c>
      <c r="D130" s="172">
        <v>2350</v>
      </c>
      <c r="E130" s="304">
        <v>0.86</v>
      </c>
      <c r="F130" s="172">
        <v>422</v>
      </c>
      <c r="G130" s="304">
        <v>0.53</v>
      </c>
      <c r="H130" s="172">
        <v>41481</v>
      </c>
      <c r="I130" s="305">
        <v>0.85</v>
      </c>
      <c r="J130" s="264">
        <v>1053.25</v>
      </c>
      <c r="K130" s="69">
        <v>1034.05</v>
      </c>
      <c r="L130" s="135">
        <f t="shared" si="4"/>
        <v>19.200000000000045</v>
      </c>
      <c r="M130" s="308">
        <f t="shared" si="5"/>
        <v>1.8567767516077602</v>
      </c>
      <c r="N130" s="78">
        <f>Margins!B130</f>
        <v>250</v>
      </c>
      <c r="O130" s="25">
        <f t="shared" si="6"/>
        <v>587500</v>
      </c>
      <c r="P130" s="25">
        <f t="shared" si="7"/>
        <v>105500</v>
      </c>
    </row>
    <row r="131" spans="1:16" ht="13.5">
      <c r="A131" s="193" t="s">
        <v>37</v>
      </c>
      <c r="B131" s="172">
        <v>128</v>
      </c>
      <c r="C131" s="304">
        <v>-0.37</v>
      </c>
      <c r="D131" s="172">
        <v>3</v>
      </c>
      <c r="E131" s="304">
        <v>0</v>
      </c>
      <c r="F131" s="172">
        <v>0</v>
      </c>
      <c r="G131" s="304">
        <v>0</v>
      </c>
      <c r="H131" s="172">
        <v>131</v>
      </c>
      <c r="I131" s="305">
        <v>-0.36</v>
      </c>
      <c r="J131" s="264">
        <v>171.15</v>
      </c>
      <c r="K131" s="69">
        <v>171.75</v>
      </c>
      <c r="L131" s="135">
        <f t="shared" si="4"/>
        <v>-0.5999999999999943</v>
      </c>
      <c r="M131" s="308">
        <f t="shared" si="5"/>
        <v>-0.34934497816593557</v>
      </c>
      <c r="N131" s="78">
        <f>Margins!B131</f>
        <v>1600</v>
      </c>
      <c r="O131" s="25">
        <f t="shared" si="6"/>
        <v>4800</v>
      </c>
      <c r="P131" s="25">
        <f t="shared" si="7"/>
        <v>0</v>
      </c>
    </row>
    <row r="132" spans="1:16" ht="13.5">
      <c r="A132" s="193" t="s">
        <v>299</v>
      </c>
      <c r="B132" s="172">
        <v>2799</v>
      </c>
      <c r="C132" s="304">
        <v>-0.48</v>
      </c>
      <c r="D132" s="172">
        <v>15</v>
      </c>
      <c r="E132" s="304">
        <v>-0.73</v>
      </c>
      <c r="F132" s="172">
        <v>0</v>
      </c>
      <c r="G132" s="304">
        <v>-1</v>
      </c>
      <c r="H132" s="172">
        <v>2814</v>
      </c>
      <c r="I132" s="305">
        <v>-0.48</v>
      </c>
      <c r="J132" s="264">
        <v>1726.65</v>
      </c>
      <c r="K132" s="69">
        <v>1739.55</v>
      </c>
      <c r="L132" s="135">
        <f aca="true" t="shared" si="8" ref="L132:L160">J132-K132</f>
        <v>-12.899999999999864</v>
      </c>
      <c r="M132" s="308">
        <f aca="true" t="shared" si="9" ref="M132:M160">L132/K132*100</f>
        <v>-0.7415710959730887</v>
      </c>
      <c r="N132" s="78">
        <f>Margins!B132</f>
        <v>150</v>
      </c>
      <c r="O132" s="25">
        <f aca="true" t="shared" si="10" ref="O132:O160">D132*N132</f>
        <v>2250</v>
      </c>
      <c r="P132" s="25">
        <f aca="true" t="shared" si="11" ref="P132:P160">F132*N132</f>
        <v>0</v>
      </c>
    </row>
    <row r="133" spans="1:17" ht="15" customHeight="1">
      <c r="A133" s="193" t="s">
        <v>228</v>
      </c>
      <c r="B133" s="172">
        <v>4707</v>
      </c>
      <c r="C133" s="304">
        <v>-0.34</v>
      </c>
      <c r="D133" s="172">
        <v>23</v>
      </c>
      <c r="E133" s="304">
        <v>-0.52</v>
      </c>
      <c r="F133" s="172">
        <v>0</v>
      </c>
      <c r="G133" s="304">
        <v>-1</v>
      </c>
      <c r="H133" s="172">
        <v>4730</v>
      </c>
      <c r="I133" s="305">
        <v>-0.34</v>
      </c>
      <c r="J133" s="264">
        <v>1051.5</v>
      </c>
      <c r="K133" s="69">
        <v>1061.1</v>
      </c>
      <c r="L133" s="135">
        <f t="shared" si="8"/>
        <v>-9.599999999999909</v>
      </c>
      <c r="M133" s="308">
        <f t="shared" si="9"/>
        <v>-0.9047215154085297</v>
      </c>
      <c r="N133" s="78">
        <f>Margins!B133</f>
        <v>375</v>
      </c>
      <c r="O133" s="25">
        <f t="shared" si="10"/>
        <v>8625</v>
      </c>
      <c r="P133" s="25">
        <f t="shared" si="11"/>
        <v>0</v>
      </c>
      <c r="Q133" s="69"/>
    </row>
    <row r="134" spans="1:17" ht="15" customHeight="1">
      <c r="A134" s="193" t="s">
        <v>276</v>
      </c>
      <c r="B134" s="172">
        <v>2184</v>
      </c>
      <c r="C134" s="304">
        <v>0.12</v>
      </c>
      <c r="D134" s="172">
        <v>2</v>
      </c>
      <c r="E134" s="304">
        <v>0</v>
      </c>
      <c r="F134" s="172">
        <v>0</v>
      </c>
      <c r="G134" s="304">
        <v>0</v>
      </c>
      <c r="H134" s="172">
        <v>2186</v>
      </c>
      <c r="I134" s="305">
        <v>0.13</v>
      </c>
      <c r="J134" s="264">
        <v>809.25</v>
      </c>
      <c r="K134" s="69">
        <v>820</v>
      </c>
      <c r="L134" s="135">
        <f t="shared" si="8"/>
        <v>-10.75</v>
      </c>
      <c r="M134" s="308">
        <f t="shared" si="9"/>
        <v>-1.3109756097560976</v>
      </c>
      <c r="N134" s="78">
        <f>Margins!B134</f>
        <v>350</v>
      </c>
      <c r="O134" s="25">
        <f t="shared" si="10"/>
        <v>700</v>
      </c>
      <c r="P134" s="25">
        <f t="shared" si="11"/>
        <v>0</v>
      </c>
      <c r="Q134" s="69"/>
    </row>
    <row r="135" spans="1:17" ht="15" customHeight="1">
      <c r="A135" s="193" t="s">
        <v>180</v>
      </c>
      <c r="B135" s="172">
        <v>1673</v>
      </c>
      <c r="C135" s="304">
        <v>0.18</v>
      </c>
      <c r="D135" s="172">
        <v>39</v>
      </c>
      <c r="E135" s="304">
        <v>-0.3</v>
      </c>
      <c r="F135" s="172">
        <v>33</v>
      </c>
      <c r="G135" s="304">
        <v>3.71</v>
      </c>
      <c r="H135" s="172">
        <v>1745</v>
      </c>
      <c r="I135" s="305">
        <v>0.18</v>
      </c>
      <c r="J135" s="264">
        <v>147.8</v>
      </c>
      <c r="K135" s="69">
        <v>150.35</v>
      </c>
      <c r="L135" s="135">
        <f t="shared" si="8"/>
        <v>-2.549999999999983</v>
      </c>
      <c r="M135" s="308">
        <f t="shared" si="9"/>
        <v>-1.6960425673428554</v>
      </c>
      <c r="N135" s="78">
        <f>Margins!B135</f>
        <v>1500</v>
      </c>
      <c r="O135" s="25">
        <f t="shared" si="10"/>
        <v>58500</v>
      </c>
      <c r="P135" s="25">
        <f t="shared" si="11"/>
        <v>49500</v>
      </c>
      <c r="Q135" s="69"/>
    </row>
    <row r="136" spans="1:17" ht="15" customHeight="1">
      <c r="A136" s="193" t="s">
        <v>181</v>
      </c>
      <c r="B136" s="172">
        <v>311</v>
      </c>
      <c r="C136" s="304">
        <v>2.49</v>
      </c>
      <c r="D136" s="172">
        <v>1</v>
      </c>
      <c r="E136" s="304">
        <v>0</v>
      </c>
      <c r="F136" s="172">
        <v>0</v>
      </c>
      <c r="G136" s="304">
        <v>0</v>
      </c>
      <c r="H136" s="172">
        <v>312</v>
      </c>
      <c r="I136" s="305">
        <v>2.51</v>
      </c>
      <c r="J136" s="264">
        <v>347.5</v>
      </c>
      <c r="K136" s="69">
        <v>340.9</v>
      </c>
      <c r="L136" s="135">
        <f t="shared" si="8"/>
        <v>6.600000000000023</v>
      </c>
      <c r="M136" s="308">
        <f t="shared" si="9"/>
        <v>1.9360516280434212</v>
      </c>
      <c r="N136" s="78">
        <f>Margins!B136</f>
        <v>850</v>
      </c>
      <c r="O136" s="25">
        <f t="shared" si="10"/>
        <v>850</v>
      </c>
      <c r="P136" s="25">
        <f t="shared" si="11"/>
        <v>0</v>
      </c>
      <c r="Q136" s="69"/>
    </row>
    <row r="137" spans="1:17" ht="15" customHeight="1">
      <c r="A137" s="193" t="s">
        <v>150</v>
      </c>
      <c r="B137" s="172">
        <v>6221</v>
      </c>
      <c r="C137" s="304">
        <v>0.03</v>
      </c>
      <c r="D137" s="172">
        <v>28</v>
      </c>
      <c r="E137" s="304">
        <v>-0.47</v>
      </c>
      <c r="F137" s="172">
        <v>7</v>
      </c>
      <c r="G137" s="304">
        <v>1.33</v>
      </c>
      <c r="H137" s="172">
        <v>6256</v>
      </c>
      <c r="I137" s="305">
        <v>0.02</v>
      </c>
      <c r="J137" s="264">
        <v>515.25</v>
      </c>
      <c r="K137" s="69">
        <v>521.05</v>
      </c>
      <c r="L137" s="135">
        <f t="shared" si="8"/>
        <v>-5.7999999999999545</v>
      </c>
      <c r="M137" s="308">
        <f t="shared" si="9"/>
        <v>-1.1131369350350169</v>
      </c>
      <c r="N137" s="78">
        <f>Margins!B137</f>
        <v>875</v>
      </c>
      <c r="O137" s="25">
        <f t="shared" si="10"/>
        <v>24500</v>
      </c>
      <c r="P137" s="25">
        <f t="shared" si="11"/>
        <v>6125</v>
      </c>
      <c r="Q137" s="69"/>
    </row>
    <row r="138" spans="1:17" ht="15" customHeight="1">
      <c r="A138" s="193" t="s">
        <v>151</v>
      </c>
      <c r="B138" s="172">
        <v>3021</v>
      </c>
      <c r="C138" s="304">
        <v>-0.33</v>
      </c>
      <c r="D138" s="172">
        <v>2</v>
      </c>
      <c r="E138" s="304">
        <v>0</v>
      </c>
      <c r="F138" s="172">
        <v>0</v>
      </c>
      <c r="G138" s="304">
        <v>0</v>
      </c>
      <c r="H138" s="172">
        <v>3023</v>
      </c>
      <c r="I138" s="305">
        <v>-0.33</v>
      </c>
      <c r="J138" s="264">
        <v>1157.8</v>
      </c>
      <c r="K138" s="69">
        <v>1152.05</v>
      </c>
      <c r="L138" s="135">
        <f t="shared" si="8"/>
        <v>5.75</v>
      </c>
      <c r="M138" s="308">
        <f t="shared" si="9"/>
        <v>0.4991102816718025</v>
      </c>
      <c r="N138" s="78">
        <f>Margins!B138</f>
        <v>225</v>
      </c>
      <c r="O138" s="25">
        <f t="shared" si="10"/>
        <v>450</v>
      </c>
      <c r="P138" s="25">
        <f t="shared" si="11"/>
        <v>0</v>
      </c>
      <c r="Q138" s="69"/>
    </row>
    <row r="139" spans="1:17" ht="15" customHeight="1">
      <c r="A139" s="193" t="s">
        <v>214</v>
      </c>
      <c r="B139" s="172">
        <v>691</v>
      </c>
      <c r="C139" s="304">
        <v>-0.32</v>
      </c>
      <c r="D139" s="172">
        <v>0</v>
      </c>
      <c r="E139" s="304">
        <v>0</v>
      </c>
      <c r="F139" s="172">
        <v>0</v>
      </c>
      <c r="G139" s="304">
        <v>0</v>
      </c>
      <c r="H139" s="172">
        <v>691</v>
      </c>
      <c r="I139" s="305">
        <v>-0.32</v>
      </c>
      <c r="J139" s="264">
        <v>1628.35</v>
      </c>
      <c r="K139" s="69">
        <v>1661.35</v>
      </c>
      <c r="L139" s="135">
        <f t="shared" si="8"/>
        <v>-33</v>
      </c>
      <c r="M139" s="308">
        <f t="shared" si="9"/>
        <v>-1.9863364131579742</v>
      </c>
      <c r="N139" s="78">
        <f>Margins!B139</f>
        <v>125</v>
      </c>
      <c r="O139" s="25">
        <f t="shared" si="10"/>
        <v>0</v>
      </c>
      <c r="P139" s="25">
        <f t="shared" si="11"/>
        <v>0</v>
      </c>
      <c r="Q139" s="69"/>
    </row>
    <row r="140" spans="1:17" ht="15" customHeight="1">
      <c r="A140" s="193" t="s">
        <v>229</v>
      </c>
      <c r="B140" s="172">
        <v>5329</v>
      </c>
      <c r="C140" s="304">
        <v>0.35</v>
      </c>
      <c r="D140" s="172">
        <v>5</v>
      </c>
      <c r="E140" s="304">
        <v>0.67</v>
      </c>
      <c r="F140" s="172">
        <v>1</v>
      </c>
      <c r="G140" s="304">
        <v>0</v>
      </c>
      <c r="H140" s="172">
        <v>5335</v>
      </c>
      <c r="I140" s="305">
        <v>0.35</v>
      </c>
      <c r="J140" s="264">
        <v>1180.2</v>
      </c>
      <c r="K140" s="69">
        <v>1180.6</v>
      </c>
      <c r="L140" s="135">
        <f t="shared" si="8"/>
        <v>-0.3999999999998636</v>
      </c>
      <c r="M140" s="308">
        <f t="shared" si="9"/>
        <v>-0.03388107741825035</v>
      </c>
      <c r="N140" s="78">
        <f>Margins!B140</f>
        <v>200</v>
      </c>
      <c r="O140" s="25">
        <f t="shared" si="10"/>
        <v>1000</v>
      </c>
      <c r="P140" s="25">
        <f t="shared" si="11"/>
        <v>200</v>
      </c>
      <c r="Q140" s="69"/>
    </row>
    <row r="141" spans="1:17" ht="15" customHeight="1">
      <c r="A141" s="193" t="s">
        <v>91</v>
      </c>
      <c r="B141" s="172">
        <v>1372</v>
      </c>
      <c r="C141" s="304">
        <v>-0.01</v>
      </c>
      <c r="D141" s="172">
        <v>180</v>
      </c>
      <c r="E141" s="304">
        <v>-0.17</v>
      </c>
      <c r="F141" s="172">
        <v>26</v>
      </c>
      <c r="G141" s="304">
        <v>-0.1</v>
      </c>
      <c r="H141" s="172">
        <v>1578</v>
      </c>
      <c r="I141" s="305">
        <v>-0.04</v>
      </c>
      <c r="J141" s="264">
        <v>74.35</v>
      </c>
      <c r="K141" s="69">
        <v>73.1</v>
      </c>
      <c r="L141" s="135">
        <f t="shared" si="8"/>
        <v>1.25</v>
      </c>
      <c r="M141" s="308">
        <f t="shared" si="9"/>
        <v>1.7099863201094392</v>
      </c>
      <c r="N141" s="78">
        <f>Margins!B141</f>
        <v>3800</v>
      </c>
      <c r="O141" s="25">
        <f t="shared" si="10"/>
        <v>684000</v>
      </c>
      <c r="P141" s="25">
        <f t="shared" si="11"/>
        <v>98800</v>
      </c>
      <c r="Q141" s="69"/>
    </row>
    <row r="142" spans="1:17" ht="15" customHeight="1">
      <c r="A142" s="193" t="s">
        <v>152</v>
      </c>
      <c r="B142" s="172">
        <v>1302</v>
      </c>
      <c r="C142" s="304">
        <v>11.89</v>
      </c>
      <c r="D142" s="172">
        <v>20</v>
      </c>
      <c r="E142" s="304">
        <v>1.22</v>
      </c>
      <c r="F142" s="172">
        <v>4</v>
      </c>
      <c r="G142" s="304">
        <v>0</v>
      </c>
      <c r="H142" s="172">
        <v>1326</v>
      </c>
      <c r="I142" s="305">
        <v>11.05</v>
      </c>
      <c r="J142" s="264">
        <v>215.85</v>
      </c>
      <c r="K142" s="69">
        <v>210.75</v>
      </c>
      <c r="L142" s="135">
        <f t="shared" si="8"/>
        <v>5.099999999999994</v>
      </c>
      <c r="M142" s="308">
        <f t="shared" si="9"/>
        <v>2.419928825622773</v>
      </c>
      <c r="N142" s="78">
        <f>Margins!B142</f>
        <v>1350</v>
      </c>
      <c r="O142" s="25">
        <f t="shared" si="10"/>
        <v>27000</v>
      </c>
      <c r="P142" s="25">
        <f t="shared" si="11"/>
        <v>5400</v>
      </c>
      <c r="Q142" s="69"/>
    </row>
    <row r="143" spans="1:17" ht="15" customHeight="1">
      <c r="A143" s="193" t="s">
        <v>208</v>
      </c>
      <c r="B143" s="172">
        <v>5631</v>
      </c>
      <c r="C143" s="304">
        <v>0.43</v>
      </c>
      <c r="D143" s="172">
        <v>74</v>
      </c>
      <c r="E143" s="304">
        <v>0.37</v>
      </c>
      <c r="F143" s="172">
        <v>27</v>
      </c>
      <c r="G143" s="304">
        <v>12.5</v>
      </c>
      <c r="H143" s="172">
        <v>5732</v>
      </c>
      <c r="I143" s="305">
        <v>0.44</v>
      </c>
      <c r="J143" s="264">
        <v>713.1</v>
      </c>
      <c r="K143" s="69">
        <v>722.5</v>
      </c>
      <c r="L143" s="135">
        <f t="shared" si="8"/>
        <v>-9.399999999999977</v>
      </c>
      <c r="M143" s="308">
        <f t="shared" si="9"/>
        <v>-1.3010380622837339</v>
      </c>
      <c r="N143" s="78">
        <f>Margins!B143</f>
        <v>412</v>
      </c>
      <c r="O143" s="25">
        <f t="shared" si="10"/>
        <v>30488</v>
      </c>
      <c r="P143" s="25">
        <f t="shared" si="11"/>
        <v>11124</v>
      </c>
      <c r="Q143" s="69"/>
    </row>
    <row r="144" spans="1:17" ht="15" customHeight="1">
      <c r="A144" s="193" t="s">
        <v>230</v>
      </c>
      <c r="B144" s="172">
        <v>1018</v>
      </c>
      <c r="C144" s="304">
        <v>-0.27</v>
      </c>
      <c r="D144" s="172">
        <v>0</v>
      </c>
      <c r="E144" s="304">
        <v>-1</v>
      </c>
      <c r="F144" s="172">
        <v>0</v>
      </c>
      <c r="G144" s="304">
        <v>0</v>
      </c>
      <c r="H144" s="172">
        <v>1018</v>
      </c>
      <c r="I144" s="305">
        <v>-0.27</v>
      </c>
      <c r="J144" s="264">
        <v>533.35</v>
      </c>
      <c r="K144" s="69">
        <v>538.35</v>
      </c>
      <c r="L144" s="135">
        <f t="shared" si="8"/>
        <v>-5</v>
      </c>
      <c r="M144" s="308">
        <f t="shared" si="9"/>
        <v>-0.9287638153617535</v>
      </c>
      <c r="N144" s="78">
        <f>Margins!B144</f>
        <v>400</v>
      </c>
      <c r="O144" s="25">
        <f t="shared" si="10"/>
        <v>0</v>
      </c>
      <c r="P144" s="25">
        <f t="shared" si="11"/>
        <v>0</v>
      </c>
      <c r="Q144" s="69"/>
    </row>
    <row r="145" spans="1:17" ht="15" customHeight="1">
      <c r="A145" s="193" t="s">
        <v>185</v>
      </c>
      <c r="B145" s="172">
        <v>18848</v>
      </c>
      <c r="C145" s="304">
        <v>-0.55</v>
      </c>
      <c r="D145" s="172">
        <v>1451</v>
      </c>
      <c r="E145" s="304">
        <v>-0.72</v>
      </c>
      <c r="F145" s="172">
        <v>948</v>
      </c>
      <c r="G145" s="304">
        <v>-0.68</v>
      </c>
      <c r="H145" s="172">
        <v>21247</v>
      </c>
      <c r="I145" s="305">
        <v>-0.58</v>
      </c>
      <c r="J145" s="264">
        <v>505.8</v>
      </c>
      <c r="K145" s="69">
        <v>511.5</v>
      </c>
      <c r="L145" s="135">
        <f t="shared" si="8"/>
        <v>-5.699999999999989</v>
      </c>
      <c r="M145" s="308">
        <f t="shared" si="9"/>
        <v>-1.1143695014662736</v>
      </c>
      <c r="N145" s="78">
        <f>Margins!B145</f>
        <v>675</v>
      </c>
      <c r="O145" s="25">
        <f t="shared" si="10"/>
        <v>979425</v>
      </c>
      <c r="P145" s="25">
        <f t="shared" si="11"/>
        <v>639900</v>
      </c>
      <c r="Q145" s="69"/>
    </row>
    <row r="146" spans="1:17" ht="15" customHeight="1">
      <c r="A146" s="193" t="s">
        <v>206</v>
      </c>
      <c r="B146" s="172">
        <v>469</v>
      </c>
      <c r="C146" s="304">
        <v>0.57</v>
      </c>
      <c r="D146" s="172">
        <v>10</v>
      </c>
      <c r="E146" s="304">
        <v>0.67</v>
      </c>
      <c r="F146" s="172">
        <v>0</v>
      </c>
      <c r="G146" s="304">
        <v>0</v>
      </c>
      <c r="H146" s="172">
        <v>479</v>
      </c>
      <c r="I146" s="305">
        <v>0.58</v>
      </c>
      <c r="J146" s="264">
        <v>685.4</v>
      </c>
      <c r="K146" s="69">
        <v>678.05</v>
      </c>
      <c r="L146" s="135">
        <f t="shared" si="8"/>
        <v>7.350000000000023</v>
      </c>
      <c r="M146" s="308">
        <f t="shared" si="9"/>
        <v>1.083990856131557</v>
      </c>
      <c r="N146" s="78">
        <f>Margins!B146</f>
        <v>275</v>
      </c>
      <c r="O146" s="25">
        <f t="shared" si="10"/>
        <v>2750</v>
      </c>
      <c r="P146" s="25">
        <f t="shared" si="11"/>
        <v>0</v>
      </c>
      <c r="Q146" s="69"/>
    </row>
    <row r="147" spans="1:17" ht="15" customHeight="1">
      <c r="A147" s="193" t="s">
        <v>118</v>
      </c>
      <c r="B147" s="172">
        <v>7419</v>
      </c>
      <c r="C147" s="304">
        <v>0.28</v>
      </c>
      <c r="D147" s="172">
        <v>209</v>
      </c>
      <c r="E147" s="304">
        <v>-0.43</v>
      </c>
      <c r="F147" s="172">
        <v>26</v>
      </c>
      <c r="G147" s="304">
        <v>-0.5</v>
      </c>
      <c r="H147" s="172">
        <v>7654</v>
      </c>
      <c r="I147" s="305">
        <v>0.23</v>
      </c>
      <c r="J147" s="264">
        <v>1242.9</v>
      </c>
      <c r="K147" s="69">
        <v>1247.5</v>
      </c>
      <c r="L147" s="135">
        <f t="shared" si="8"/>
        <v>-4.599999999999909</v>
      </c>
      <c r="M147" s="308">
        <f t="shared" si="9"/>
        <v>-0.3687374749498925</v>
      </c>
      <c r="N147" s="78">
        <f>Margins!B147</f>
        <v>250</v>
      </c>
      <c r="O147" s="25">
        <f t="shared" si="10"/>
        <v>52250</v>
      </c>
      <c r="P147" s="25">
        <f t="shared" si="11"/>
        <v>6500</v>
      </c>
      <c r="Q147" s="69"/>
    </row>
    <row r="148" spans="1:17" ht="15" customHeight="1">
      <c r="A148" s="193" t="s">
        <v>231</v>
      </c>
      <c r="B148" s="172">
        <v>4841</v>
      </c>
      <c r="C148" s="304">
        <v>0.15</v>
      </c>
      <c r="D148" s="172">
        <v>2</v>
      </c>
      <c r="E148" s="304">
        <v>0</v>
      </c>
      <c r="F148" s="172">
        <v>1</v>
      </c>
      <c r="G148" s="304">
        <v>0</v>
      </c>
      <c r="H148" s="172">
        <v>4844</v>
      </c>
      <c r="I148" s="305">
        <v>0.15</v>
      </c>
      <c r="J148" s="264">
        <v>988</v>
      </c>
      <c r="K148" s="69">
        <v>994.55</v>
      </c>
      <c r="L148" s="135">
        <f t="shared" si="8"/>
        <v>-6.5499999999999545</v>
      </c>
      <c r="M148" s="308">
        <f t="shared" si="9"/>
        <v>-0.6585893117490277</v>
      </c>
      <c r="N148" s="78">
        <f>Margins!B148</f>
        <v>411</v>
      </c>
      <c r="O148" s="25">
        <f t="shared" si="10"/>
        <v>822</v>
      </c>
      <c r="P148" s="25">
        <f t="shared" si="11"/>
        <v>411</v>
      </c>
      <c r="Q148" s="69"/>
    </row>
    <row r="149" spans="1:17" ht="15" customHeight="1">
      <c r="A149" s="193" t="s">
        <v>300</v>
      </c>
      <c r="B149" s="172">
        <v>75</v>
      </c>
      <c r="C149" s="304">
        <v>-0.01</v>
      </c>
      <c r="D149" s="172">
        <v>1</v>
      </c>
      <c r="E149" s="304">
        <v>-0.5</v>
      </c>
      <c r="F149" s="172">
        <v>0</v>
      </c>
      <c r="G149" s="304">
        <v>0</v>
      </c>
      <c r="H149" s="172">
        <v>76</v>
      </c>
      <c r="I149" s="305">
        <v>-0.03</v>
      </c>
      <c r="J149" s="264">
        <v>47.8</v>
      </c>
      <c r="K149" s="69">
        <v>48.4</v>
      </c>
      <c r="L149" s="135">
        <f t="shared" si="8"/>
        <v>-0.6000000000000014</v>
      </c>
      <c r="M149" s="308">
        <f t="shared" si="9"/>
        <v>-1.2396694214876063</v>
      </c>
      <c r="N149" s="78">
        <f>Margins!B149</f>
        <v>3850</v>
      </c>
      <c r="O149" s="25">
        <f t="shared" si="10"/>
        <v>3850</v>
      </c>
      <c r="P149" s="25">
        <f t="shared" si="11"/>
        <v>0</v>
      </c>
      <c r="Q149" s="69"/>
    </row>
    <row r="150" spans="1:17" ht="15" customHeight="1">
      <c r="A150" s="193" t="s">
        <v>301</v>
      </c>
      <c r="B150" s="172">
        <v>7616</v>
      </c>
      <c r="C150" s="304">
        <v>3.98</v>
      </c>
      <c r="D150" s="172">
        <v>1430</v>
      </c>
      <c r="E150" s="304">
        <v>3.02</v>
      </c>
      <c r="F150" s="172">
        <v>144</v>
      </c>
      <c r="G150" s="304">
        <v>3.11</v>
      </c>
      <c r="H150" s="172">
        <v>9190</v>
      </c>
      <c r="I150" s="305">
        <v>3.78</v>
      </c>
      <c r="J150" s="264">
        <v>25.9</v>
      </c>
      <c r="K150" s="69">
        <v>24.1</v>
      </c>
      <c r="L150" s="135">
        <f t="shared" si="8"/>
        <v>1.7999999999999972</v>
      </c>
      <c r="M150" s="308">
        <f t="shared" si="9"/>
        <v>7.46887966804978</v>
      </c>
      <c r="N150" s="78">
        <f>Margins!B150</f>
        <v>10450</v>
      </c>
      <c r="O150" s="25">
        <f t="shared" si="10"/>
        <v>14943500</v>
      </c>
      <c r="P150" s="25">
        <f t="shared" si="11"/>
        <v>1504800</v>
      </c>
      <c r="Q150" s="69"/>
    </row>
    <row r="151" spans="1:17" ht="15" customHeight="1">
      <c r="A151" s="193" t="s">
        <v>173</v>
      </c>
      <c r="B151" s="172">
        <v>361</v>
      </c>
      <c r="C151" s="304">
        <v>0.47</v>
      </c>
      <c r="D151" s="172">
        <v>4</v>
      </c>
      <c r="E151" s="304">
        <v>-0.2</v>
      </c>
      <c r="F151" s="172">
        <v>0</v>
      </c>
      <c r="G151" s="304">
        <v>0</v>
      </c>
      <c r="H151" s="172">
        <v>365</v>
      </c>
      <c r="I151" s="305">
        <v>0.46</v>
      </c>
      <c r="J151" s="264">
        <v>56.7</v>
      </c>
      <c r="K151" s="69">
        <v>57.9</v>
      </c>
      <c r="L151" s="135">
        <f t="shared" si="8"/>
        <v>-1.1999999999999957</v>
      </c>
      <c r="M151" s="308">
        <f t="shared" si="9"/>
        <v>-2.0725388601036197</v>
      </c>
      <c r="N151" s="78">
        <f>Margins!B151</f>
        <v>2950</v>
      </c>
      <c r="O151" s="25">
        <f t="shared" si="10"/>
        <v>11800</v>
      </c>
      <c r="P151" s="25">
        <f t="shared" si="11"/>
        <v>0</v>
      </c>
      <c r="Q151" s="69"/>
    </row>
    <row r="152" spans="1:17" ht="15" customHeight="1">
      <c r="A152" s="193" t="s">
        <v>302</v>
      </c>
      <c r="B152" s="172">
        <v>775</v>
      </c>
      <c r="C152" s="304">
        <v>0.91</v>
      </c>
      <c r="D152" s="172">
        <v>0</v>
      </c>
      <c r="E152" s="304">
        <v>0</v>
      </c>
      <c r="F152" s="172">
        <v>0</v>
      </c>
      <c r="G152" s="304">
        <v>0</v>
      </c>
      <c r="H152" s="172">
        <v>775</v>
      </c>
      <c r="I152" s="305">
        <v>0.91</v>
      </c>
      <c r="J152" s="264">
        <v>815.05</v>
      </c>
      <c r="K152" s="69">
        <v>795.05</v>
      </c>
      <c r="L152" s="135">
        <f t="shared" si="8"/>
        <v>20</v>
      </c>
      <c r="M152" s="308">
        <f t="shared" si="9"/>
        <v>2.515565058801333</v>
      </c>
      <c r="N152" s="78">
        <f>Margins!B152</f>
        <v>200</v>
      </c>
      <c r="O152" s="25">
        <f t="shared" si="10"/>
        <v>0</v>
      </c>
      <c r="P152" s="25">
        <f t="shared" si="11"/>
        <v>0</v>
      </c>
      <c r="Q152" s="69"/>
    </row>
    <row r="153" spans="1:17" ht="15" customHeight="1">
      <c r="A153" s="193" t="s">
        <v>82</v>
      </c>
      <c r="B153" s="172">
        <v>458</v>
      </c>
      <c r="C153" s="304">
        <v>0.1</v>
      </c>
      <c r="D153" s="172">
        <v>6</v>
      </c>
      <c r="E153" s="304">
        <v>0.2</v>
      </c>
      <c r="F153" s="172">
        <v>0</v>
      </c>
      <c r="G153" s="304">
        <v>0</v>
      </c>
      <c r="H153" s="172">
        <v>464</v>
      </c>
      <c r="I153" s="305">
        <v>0.1</v>
      </c>
      <c r="J153" s="264">
        <v>105.6</v>
      </c>
      <c r="K153" s="69">
        <v>107.35</v>
      </c>
      <c r="L153" s="135">
        <f t="shared" si="8"/>
        <v>-1.75</v>
      </c>
      <c r="M153" s="308">
        <f t="shared" si="9"/>
        <v>-1.6301816488122962</v>
      </c>
      <c r="N153" s="78">
        <f>Margins!B153</f>
        <v>2100</v>
      </c>
      <c r="O153" s="25">
        <f t="shared" si="10"/>
        <v>12600</v>
      </c>
      <c r="P153" s="25">
        <f t="shared" si="11"/>
        <v>0</v>
      </c>
      <c r="Q153" s="69"/>
    </row>
    <row r="154" spans="1:17" ht="15" customHeight="1">
      <c r="A154" s="193" t="s">
        <v>153</v>
      </c>
      <c r="B154" s="172">
        <v>2996</v>
      </c>
      <c r="C154" s="304">
        <v>-0.28</v>
      </c>
      <c r="D154" s="172">
        <v>0</v>
      </c>
      <c r="E154" s="304">
        <v>0</v>
      </c>
      <c r="F154" s="172">
        <v>0</v>
      </c>
      <c r="G154" s="304">
        <v>0</v>
      </c>
      <c r="H154" s="172">
        <v>2996</v>
      </c>
      <c r="I154" s="305">
        <v>-0.28</v>
      </c>
      <c r="J154" s="264">
        <v>464.6</v>
      </c>
      <c r="K154" s="69">
        <v>471.3</v>
      </c>
      <c r="L154" s="135">
        <f t="shared" si="8"/>
        <v>-6.699999999999989</v>
      </c>
      <c r="M154" s="308">
        <f t="shared" si="9"/>
        <v>-1.4215998302567343</v>
      </c>
      <c r="N154" s="78">
        <f>Margins!B154</f>
        <v>450</v>
      </c>
      <c r="O154" s="25">
        <f t="shared" si="10"/>
        <v>0</v>
      </c>
      <c r="P154" s="25">
        <f t="shared" si="11"/>
        <v>0</v>
      </c>
      <c r="Q154" s="69"/>
    </row>
    <row r="155" spans="1:17" ht="15" customHeight="1">
      <c r="A155" s="193" t="s">
        <v>154</v>
      </c>
      <c r="B155" s="172">
        <v>242</v>
      </c>
      <c r="C155" s="304">
        <v>-0.11</v>
      </c>
      <c r="D155" s="172">
        <v>12</v>
      </c>
      <c r="E155" s="304">
        <v>0.2</v>
      </c>
      <c r="F155" s="172">
        <v>2</v>
      </c>
      <c r="G155" s="304">
        <v>0</v>
      </c>
      <c r="H155" s="172">
        <v>256</v>
      </c>
      <c r="I155" s="305">
        <v>-0.09</v>
      </c>
      <c r="J155" s="264">
        <v>43.25</v>
      </c>
      <c r="K155" s="69">
        <v>42.6</v>
      </c>
      <c r="L155" s="135">
        <f t="shared" si="8"/>
        <v>0.6499999999999986</v>
      </c>
      <c r="M155" s="308">
        <f t="shared" si="9"/>
        <v>1.5258215962441282</v>
      </c>
      <c r="N155" s="78">
        <f>Margins!B155</f>
        <v>6900</v>
      </c>
      <c r="O155" s="25">
        <f t="shared" si="10"/>
        <v>82800</v>
      </c>
      <c r="P155" s="25">
        <f t="shared" si="11"/>
        <v>13800</v>
      </c>
      <c r="Q155" s="69"/>
    </row>
    <row r="156" spans="1:17" ht="15" customHeight="1">
      <c r="A156" s="193" t="s">
        <v>303</v>
      </c>
      <c r="B156" s="172">
        <v>194</v>
      </c>
      <c r="C156" s="304">
        <v>-0.29</v>
      </c>
      <c r="D156" s="172">
        <v>4</v>
      </c>
      <c r="E156" s="304">
        <v>3</v>
      </c>
      <c r="F156" s="172">
        <v>0</v>
      </c>
      <c r="G156" s="304">
        <v>0</v>
      </c>
      <c r="H156" s="172">
        <v>198</v>
      </c>
      <c r="I156" s="305">
        <v>-0.28</v>
      </c>
      <c r="J156" s="264">
        <v>85</v>
      </c>
      <c r="K156" s="69">
        <v>85.55</v>
      </c>
      <c r="L156" s="135">
        <f t="shared" si="8"/>
        <v>-0.5499999999999972</v>
      </c>
      <c r="M156" s="308">
        <f t="shared" si="9"/>
        <v>-0.6428988895382785</v>
      </c>
      <c r="N156" s="78">
        <f>Margins!B156</f>
        <v>1800</v>
      </c>
      <c r="O156" s="25">
        <f t="shared" si="10"/>
        <v>7200</v>
      </c>
      <c r="P156" s="25">
        <f t="shared" si="11"/>
        <v>0</v>
      </c>
      <c r="Q156" s="69"/>
    </row>
    <row r="157" spans="1:17" ht="15" customHeight="1">
      <c r="A157" s="193" t="s">
        <v>155</v>
      </c>
      <c r="B157" s="172">
        <v>1175</v>
      </c>
      <c r="C157" s="304">
        <v>-0.5</v>
      </c>
      <c r="D157" s="172">
        <v>9</v>
      </c>
      <c r="E157" s="304">
        <v>0.5</v>
      </c>
      <c r="F157" s="172">
        <v>1</v>
      </c>
      <c r="G157" s="304">
        <v>0</v>
      </c>
      <c r="H157" s="172">
        <v>1185</v>
      </c>
      <c r="I157" s="305">
        <v>-0.5</v>
      </c>
      <c r="J157" s="264">
        <v>438.35</v>
      </c>
      <c r="K157" s="69">
        <v>436.95</v>
      </c>
      <c r="L157" s="135">
        <f t="shared" si="8"/>
        <v>1.400000000000034</v>
      </c>
      <c r="M157" s="308">
        <f t="shared" si="9"/>
        <v>0.32040279208148165</v>
      </c>
      <c r="N157" s="78">
        <f>Margins!B157</f>
        <v>525</v>
      </c>
      <c r="O157" s="25">
        <f t="shared" si="10"/>
        <v>4725</v>
      </c>
      <c r="P157" s="25">
        <f t="shared" si="11"/>
        <v>525</v>
      </c>
      <c r="Q157" s="69"/>
    </row>
    <row r="158" spans="1:17" ht="15" customHeight="1">
      <c r="A158" s="193" t="s">
        <v>38</v>
      </c>
      <c r="B158" s="172">
        <v>3219</v>
      </c>
      <c r="C158" s="304">
        <v>0.58</v>
      </c>
      <c r="D158" s="172">
        <v>28</v>
      </c>
      <c r="E158" s="304">
        <v>0.17</v>
      </c>
      <c r="F158" s="172">
        <v>2</v>
      </c>
      <c r="G158" s="304">
        <v>-0.33</v>
      </c>
      <c r="H158" s="172">
        <v>3249</v>
      </c>
      <c r="I158" s="305">
        <v>0.57</v>
      </c>
      <c r="J158" s="264">
        <v>575.85</v>
      </c>
      <c r="K158" s="69">
        <v>585.85</v>
      </c>
      <c r="L158" s="135">
        <f t="shared" si="8"/>
        <v>-10</v>
      </c>
      <c r="M158" s="308">
        <f t="shared" si="9"/>
        <v>-1.7069215669539985</v>
      </c>
      <c r="N158" s="78">
        <f>Margins!B158</f>
        <v>600</v>
      </c>
      <c r="O158" s="25">
        <f t="shared" si="10"/>
        <v>16800</v>
      </c>
      <c r="P158" s="25">
        <f t="shared" si="11"/>
        <v>1200</v>
      </c>
      <c r="Q158" s="69"/>
    </row>
    <row r="159" spans="1:17" ht="15" customHeight="1">
      <c r="A159" s="193" t="s">
        <v>156</v>
      </c>
      <c r="B159" s="172">
        <v>148</v>
      </c>
      <c r="C159" s="304">
        <v>-0.12</v>
      </c>
      <c r="D159" s="172">
        <v>0</v>
      </c>
      <c r="E159" s="304">
        <v>0</v>
      </c>
      <c r="F159" s="172">
        <v>0</v>
      </c>
      <c r="G159" s="304">
        <v>0</v>
      </c>
      <c r="H159" s="172">
        <v>148</v>
      </c>
      <c r="I159" s="305">
        <v>-0.12</v>
      </c>
      <c r="J159" s="264">
        <v>414.9</v>
      </c>
      <c r="K159" s="69">
        <v>422.7</v>
      </c>
      <c r="L159" s="135">
        <f t="shared" si="8"/>
        <v>-7.800000000000011</v>
      </c>
      <c r="M159" s="308">
        <f t="shared" si="9"/>
        <v>-1.8452803406671425</v>
      </c>
      <c r="N159" s="78">
        <f>Margins!B159</f>
        <v>600</v>
      </c>
      <c r="O159" s="25">
        <f t="shared" si="10"/>
        <v>0</v>
      </c>
      <c r="P159" s="25">
        <f t="shared" si="11"/>
        <v>0</v>
      </c>
      <c r="Q159" s="69"/>
    </row>
    <row r="160" spans="1:17" ht="15" customHeight="1" thickBot="1">
      <c r="A160" s="325" t="s">
        <v>396</v>
      </c>
      <c r="B160" s="172">
        <v>2730</v>
      </c>
      <c r="C160" s="304">
        <v>-0.2</v>
      </c>
      <c r="D160" s="172">
        <v>1</v>
      </c>
      <c r="E160" s="304">
        <v>-0.88</v>
      </c>
      <c r="F160" s="172">
        <v>0</v>
      </c>
      <c r="G160" s="304">
        <v>-1</v>
      </c>
      <c r="H160" s="172">
        <v>2731</v>
      </c>
      <c r="I160" s="305">
        <v>-0.21</v>
      </c>
      <c r="J160" s="264">
        <v>265.65</v>
      </c>
      <c r="K160" s="69">
        <v>277.95</v>
      </c>
      <c r="L160" s="135">
        <f t="shared" si="8"/>
        <v>-12.300000000000011</v>
      </c>
      <c r="M160" s="308">
        <f t="shared" si="9"/>
        <v>-4.4252563410685415</v>
      </c>
      <c r="N160" s="78">
        <f>Margins!B160</f>
        <v>700</v>
      </c>
      <c r="O160" s="25">
        <f t="shared" si="10"/>
        <v>700</v>
      </c>
      <c r="P160" s="25">
        <f t="shared" si="11"/>
        <v>0</v>
      </c>
      <c r="Q160" s="69"/>
    </row>
    <row r="161" spans="2:17" ht="13.5" customHeight="1" hidden="1">
      <c r="B161" s="311">
        <f>SUM(B4:B160)</f>
        <v>1174523</v>
      </c>
      <c r="C161" s="312"/>
      <c r="D161" s="311">
        <f>SUM(D4:D160)</f>
        <v>151402</v>
      </c>
      <c r="E161" s="312"/>
      <c r="F161" s="311">
        <f>SUM(F4:F160)</f>
        <v>138689</v>
      </c>
      <c r="G161" s="312"/>
      <c r="H161" s="172">
        <f>SUM(H4:H160)</f>
        <v>1464614</v>
      </c>
      <c r="I161" s="312"/>
      <c r="J161" s="313"/>
      <c r="K161" s="69"/>
      <c r="L161" s="135"/>
      <c r="M161" s="136"/>
      <c r="N161" s="69"/>
      <c r="O161" s="25">
        <f>SUM(O4:O160)</f>
        <v>44755081</v>
      </c>
      <c r="P161" s="25">
        <f>SUM(P4:P160)</f>
        <v>13118660</v>
      </c>
      <c r="Q161" s="69"/>
    </row>
    <row r="162" spans="11:17" ht="14.25" customHeight="1">
      <c r="K162" s="69"/>
      <c r="L162" s="135"/>
      <c r="M162" s="136"/>
      <c r="N162" s="69"/>
      <c r="O162" s="69"/>
      <c r="P162" s="50">
        <f>P161/O161</f>
        <v>0.2931211318777414</v>
      </c>
      <c r="Q162" s="69"/>
    </row>
    <row r="163" spans="11:13" ht="12.75" customHeight="1">
      <c r="K163" s="69"/>
      <c r="L163" s="135"/>
      <c r="M163" s="136"/>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03"/>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F244" sqref="F244"/>
    </sheetView>
  </sheetViews>
  <sheetFormatPr defaultColWidth="9.140625" defaultRowHeight="12.75"/>
  <cols>
    <col min="1" max="1" width="14.8515625" style="3" customWidth="1"/>
    <col min="2" max="2" width="11.57421875" style="6" customWidth="1"/>
    <col min="3" max="3" width="10.421875" style="6" customWidth="1"/>
    <col min="4" max="5" width="10.7109375" style="154"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8" t="s">
        <v>189</v>
      </c>
      <c r="B1" s="399"/>
      <c r="C1" s="399"/>
      <c r="D1" s="399"/>
      <c r="E1" s="399"/>
      <c r="F1" s="399"/>
      <c r="G1" s="399"/>
      <c r="H1" s="399"/>
      <c r="I1" s="399"/>
      <c r="J1" s="399"/>
      <c r="K1" s="421"/>
      <c r="L1" s="155"/>
      <c r="M1" s="112"/>
      <c r="N1" s="62"/>
      <c r="O1" s="2"/>
      <c r="P1" s="107"/>
      <c r="Q1" s="108"/>
      <c r="R1" s="69"/>
      <c r="S1" s="103"/>
      <c r="T1" s="103"/>
      <c r="U1" s="103"/>
      <c r="V1" s="103"/>
      <c r="W1" s="103"/>
      <c r="X1" s="103"/>
      <c r="Y1" s="103"/>
      <c r="Z1" s="103"/>
      <c r="AA1" s="103"/>
      <c r="AB1" s="74"/>
    </row>
    <row r="2" spans="1:28" s="58" customFormat="1" ht="16.5" customHeight="1" thickBot="1">
      <c r="A2" s="134"/>
      <c r="B2" s="418" t="s">
        <v>59</v>
      </c>
      <c r="C2" s="419"/>
      <c r="D2" s="419"/>
      <c r="E2" s="420"/>
      <c r="F2" s="388" t="s">
        <v>186</v>
      </c>
      <c r="G2" s="389"/>
      <c r="H2" s="407"/>
      <c r="I2" s="388" t="s">
        <v>187</v>
      </c>
      <c r="J2" s="389"/>
      <c r="K2" s="407"/>
      <c r="L2" s="1"/>
      <c r="M2" s="5"/>
      <c r="N2" s="62"/>
      <c r="O2" s="2"/>
      <c r="P2" s="107"/>
      <c r="Q2" s="108"/>
      <c r="R2" s="69"/>
      <c r="S2" s="103"/>
      <c r="T2" s="103"/>
      <c r="U2" s="109"/>
      <c r="V2" s="103"/>
      <c r="W2" s="103"/>
      <c r="X2" s="103"/>
      <c r="Y2" s="103"/>
      <c r="Z2" s="103"/>
      <c r="AA2" s="103"/>
      <c r="AB2" s="75"/>
    </row>
    <row r="3" spans="1:28" s="58" customFormat="1" ht="15.75" thickBot="1">
      <c r="A3" s="29" t="s">
        <v>45</v>
      </c>
      <c r="B3" s="260" t="s">
        <v>87</v>
      </c>
      <c r="C3" s="327" t="s">
        <v>188</v>
      </c>
      <c r="D3" s="315" t="s">
        <v>22</v>
      </c>
      <c r="E3" s="328" t="s">
        <v>188</v>
      </c>
      <c r="F3" s="157" t="s">
        <v>106</v>
      </c>
      <c r="G3" s="261" t="s">
        <v>14</v>
      </c>
      <c r="H3" s="259" t="s">
        <v>46</v>
      </c>
      <c r="I3" s="260" t="s">
        <v>106</v>
      </c>
      <c r="J3" s="261" t="s">
        <v>14</v>
      </c>
      <c r="K3" s="259" t="s">
        <v>46</v>
      </c>
      <c r="L3" s="1"/>
      <c r="M3" s="5"/>
      <c r="N3" s="62"/>
      <c r="O3" s="2"/>
      <c r="P3" s="2"/>
      <c r="Q3" s="2"/>
      <c r="R3" s="2"/>
      <c r="S3" s="1"/>
      <c r="T3" s="1"/>
      <c r="U3" s="79"/>
      <c r="V3" s="2"/>
      <c r="W3" s="2"/>
      <c r="X3" s="2"/>
      <c r="Y3" s="2"/>
      <c r="Z3" s="2"/>
      <c r="AA3" s="2"/>
      <c r="AB3" s="75"/>
    </row>
    <row r="4" spans="1:29" s="58" customFormat="1" ht="15">
      <c r="A4" s="177" t="s">
        <v>182</v>
      </c>
      <c r="B4" s="329">
        <f>'Open Int.'!E4</f>
        <v>0</v>
      </c>
      <c r="C4" s="329">
        <f>'Open Int.'!F4</f>
        <v>0</v>
      </c>
      <c r="D4" s="330">
        <f>'Open Int.'!H4</f>
        <v>0</v>
      </c>
      <c r="E4" s="330">
        <f>'Open Int.'!I4</f>
        <v>0</v>
      </c>
      <c r="F4" s="265">
        <f>IF('Open Int.'!E4=0,0,'Open Int.'!H4/'Open Int.'!E4)</f>
        <v>0</v>
      </c>
      <c r="G4" s="322">
        <v>0</v>
      </c>
      <c r="H4" s="262">
        <f>IF(G4=0,0,(F4-G4)/G4)</f>
        <v>0</v>
      </c>
      <c r="I4" s="183">
        <f>IF(Volume!D4=0,0,Volume!F4/Volume!D4)</f>
        <v>0</v>
      </c>
      <c r="J4" s="184">
        <v>0</v>
      </c>
      <c r="K4" s="262">
        <f>IF(J4=0,0,(I4-J4)/J4)</f>
        <v>0</v>
      </c>
      <c r="L4" s="60"/>
      <c r="M4" s="6"/>
      <c r="N4" s="59"/>
      <c r="O4" s="3"/>
      <c r="P4" s="3"/>
      <c r="Q4" s="3"/>
      <c r="R4" s="3"/>
      <c r="S4" s="3"/>
      <c r="T4" s="3"/>
      <c r="U4" s="61"/>
      <c r="V4" s="3"/>
      <c r="W4" s="3"/>
      <c r="X4" s="3"/>
      <c r="Y4" s="3"/>
      <c r="Z4" s="3"/>
      <c r="AA4" s="2"/>
      <c r="AB4" s="78"/>
      <c r="AC4" s="77"/>
    </row>
    <row r="5" spans="1:29" s="58" customFormat="1" ht="15">
      <c r="A5" s="177" t="s">
        <v>74</v>
      </c>
      <c r="B5" s="188">
        <f>'Open Int.'!E5</f>
        <v>0</v>
      </c>
      <c r="C5" s="189">
        <f>'Open Int.'!F5</f>
        <v>0</v>
      </c>
      <c r="D5" s="190">
        <f>'Open Int.'!H5</f>
        <v>0</v>
      </c>
      <c r="E5" s="331">
        <f>'Open Int.'!I5</f>
        <v>0</v>
      </c>
      <c r="F5" s="191">
        <f>IF('Open Int.'!E5=0,0,'Open Int.'!H5/'Open Int.'!E5)</f>
        <v>0</v>
      </c>
      <c r="G5" s="155">
        <v>0</v>
      </c>
      <c r="H5" s="170">
        <f aca="true" t="shared" si="0" ref="H5:H67">IF(G5=0,0,(F5-G5)/G5)</f>
        <v>0</v>
      </c>
      <c r="I5" s="185">
        <f>IF(Volume!D5=0,0,Volume!F5/Volume!D5)</f>
        <v>0</v>
      </c>
      <c r="J5" s="176">
        <v>0</v>
      </c>
      <c r="K5" s="170">
        <f aca="true" t="shared" si="1" ref="K5:K67">IF(J5=0,0,(I5-J5)/J5)</f>
        <v>0</v>
      </c>
      <c r="L5" s="60"/>
      <c r="M5" s="6"/>
      <c r="N5" s="59"/>
      <c r="O5" s="3"/>
      <c r="P5" s="3"/>
      <c r="Q5" s="3"/>
      <c r="R5" s="3"/>
      <c r="S5" s="3"/>
      <c r="T5" s="3"/>
      <c r="U5" s="61"/>
      <c r="V5" s="3"/>
      <c r="W5" s="3"/>
      <c r="X5" s="3"/>
      <c r="Y5" s="3"/>
      <c r="Z5" s="3"/>
      <c r="AA5" s="2"/>
      <c r="AB5" s="78"/>
      <c r="AC5" s="77"/>
    </row>
    <row r="6" spans="1:29" s="58" customFormat="1" ht="15">
      <c r="A6" s="177" t="s">
        <v>9</v>
      </c>
      <c r="B6" s="188">
        <f>'Open Int.'!E6</f>
        <v>18098500</v>
      </c>
      <c r="C6" s="189">
        <f>'Open Int.'!F6</f>
        <v>560500</v>
      </c>
      <c r="D6" s="190">
        <f>'Open Int.'!H6</f>
        <v>20493650</v>
      </c>
      <c r="E6" s="331">
        <f>'Open Int.'!I6</f>
        <v>767500</v>
      </c>
      <c r="F6" s="191">
        <f>IF('Open Int.'!E6=0,0,'Open Int.'!H6/'Open Int.'!E6)</f>
        <v>1.1323396966599442</v>
      </c>
      <c r="G6" s="155">
        <v>1.1247662219181207</v>
      </c>
      <c r="H6" s="170">
        <f t="shared" si="0"/>
        <v>0.006733376762424489</v>
      </c>
      <c r="I6" s="185">
        <f>IF(Volume!D6=0,0,Volume!F6/Volume!D6)</f>
        <v>1.056343414385417</v>
      </c>
      <c r="J6" s="176">
        <v>1.0063792715827338</v>
      </c>
      <c r="K6" s="170">
        <f t="shared" si="1"/>
        <v>0.04964742837370296</v>
      </c>
      <c r="L6" s="60"/>
      <c r="M6" s="6"/>
      <c r="N6" s="59"/>
      <c r="O6" s="3"/>
      <c r="P6" s="3"/>
      <c r="Q6" s="3"/>
      <c r="R6" s="3"/>
      <c r="S6" s="3"/>
      <c r="T6" s="3"/>
      <c r="U6" s="61"/>
      <c r="V6" s="3"/>
      <c r="W6" s="3"/>
      <c r="X6" s="3"/>
      <c r="Y6" s="3"/>
      <c r="Z6" s="3"/>
      <c r="AA6" s="2"/>
      <c r="AB6" s="78"/>
      <c r="AC6" s="77"/>
    </row>
    <row r="7" spans="1:27" s="7" customFormat="1" ht="15">
      <c r="A7" s="177" t="s">
        <v>279</v>
      </c>
      <c r="B7" s="188">
        <f>'Open Int.'!E7</f>
        <v>2600</v>
      </c>
      <c r="C7" s="189">
        <f>'Open Int.'!F7</f>
        <v>0</v>
      </c>
      <c r="D7" s="190">
        <f>'Open Int.'!H7</f>
        <v>600</v>
      </c>
      <c r="E7" s="331">
        <f>'Open Int.'!I7</f>
        <v>0</v>
      </c>
      <c r="F7" s="191">
        <f>IF('Open Int.'!E7=0,0,'Open Int.'!H7/'Open Int.'!E7)</f>
        <v>0.23076923076923078</v>
      </c>
      <c r="G7" s="155">
        <v>0.23076923076923078</v>
      </c>
      <c r="H7" s="170">
        <f t="shared" si="0"/>
        <v>0</v>
      </c>
      <c r="I7" s="185">
        <f>IF(Volume!D7=0,0,Volume!F7/Volume!D7)</f>
        <v>0</v>
      </c>
      <c r="J7" s="176">
        <v>0</v>
      </c>
      <c r="K7" s="170">
        <f t="shared" si="1"/>
        <v>0</v>
      </c>
      <c r="L7" s="60"/>
      <c r="M7" s="6"/>
      <c r="N7" s="59"/>
      <c r="O7" s="3"/>
      <c r="P7" s="3"/>
      <c r="Q7" s="3"/>
      <c r="R7" s="3"/>
      <c r="S7" s="3"/>
      <c r="T7" s="3"/>
      <c r="U7" s="61"/>
      <c r="V7" s="3"/>
      <c r="W7" s="3"/>
      <c r="X7" s="3"/>
      <c r="Y7" s="3"/>
      <c r="Z7" s="3"/>
      <c r="AA7" s="2"/>
    </row>
    <row r="8" spans="1:29" s="58" customFormat="1" ht="15">
      <c r="A8" s="177" t="s">
        <v>134</v>
      </c>
      <c r="B8" s="188">
        <f>'Open Int.'!E8</f>
        <v>4000</v>
      </c>
      <c r="C8" s="189">
        <f>'Open Int.'!F8</f>
        <v>0</v>
      </c>
      <c r="D8" s="190">
        <f>'Open Int.'!H8</f>
        <v>1300</v>
      </c>
      <c r="E8" s="331">
        <f>'Open Int.'!I8</f>
        <v>0</v>
      </c>
      <c r="F8" s="191">
        <f>IF('Open Int.'!E8=0,0,'Open Int.'!H8/'Open Int.'!E8)</f>
        <v>0.325</v>
      </c>
      <c r="G8" s="155">
        <v>0.325</v>
      </c>
      <c r="H8" s="170">
        <f t="shared" si="0"/>
        <v>0</v>
      </c>
      <c r="I8" s="185">
        <f>IF(Volume!D8=0,0,Volume!F8/Volume!D8)</f>
        <v>0</v>
      </c>
      <c r="J8" s="176">
        <v>0</v>
      </c>
      <c r="K8" s="170">
        <f t="shared" si="1"/>
        <v>0</v>
      </c>
      <c r="L8" s="60"/>
      <c r="M8" s="6"/>
      <c r="N8" s="59"/>
      <c r="O8" s="3"/>
      <c r="P8" s="3"/>
      <c r="Q8" s="3"/>
      <c r="R8" s="3"/>
      <c r="S8" s="3"/>
      <c r="T8" s="3"/>
      <c r="U8" s="61"/>
      <c r="V8" s="3"/>
      <c r="W8" s="3"/>
      <c r="X8" s="3"/>
      <c r="Y8" s="3"/>
      <c r="Z8" s="3"/>
      <c r="AA8" s="2"/>
      <c r="AB8" s="78"/>
      <c r="AC8" s="77"/>
    </row>
    <row r="9" spans="1:29" s="58" customFormat="1" ht="15">
      <c r="A9" s="177" t="s">
        <v>0</v>
      </c>
      <c r="B9" s="188">
        <f>'Open Int.'!E9</f>
        <v>356625</v>
      </c>
      <c r="C9" s="189">
        <f>'Open Int.'!F9</f>
        <v>107250</v>
      </c>
      <c r="D9" s="190">
        <f>'Open Int.'!H9</f>
        <v>189000</v>
      </c>
      <c r="E9" s="331">
        <f>'Open Int.'!I9</f>
        <v>24750</v>
      </c>
      <c r="F9" s="191">
        <f>IF('Open Int.'!E9=0,0,'Open Int.'!H9/'Open Int.'!E9)</f>
        <v>0.5299684542586751</v>
      </c>
      <c r="G9" s="155">
        <v>0.6586466165413534</v>
      </c>
      <c r="H9" s="170">
        <f t="shared" si="0"/>
        <v>-0.1953675294931074</v>
      </c>
      <c r="I9" s="185">
        <f>IF(Volume!D9=0,0,Volume!F9/Volume!D9)</f>
        <v>0.40408805031446543</v>
      </c>
      <c r="J9" s="176">
        <v>0.543859649122807</v>
      </c>
      <c r="K9" s="170">
        <f t="shared" si="1"/>
        <v>-0.2569993913572733</v>
      </c>
      <c r="L9" s="60"/>
      <c r="M9" s="6"/>
      <c r="N9" s="59"/>
      <c r="O9" s="3"/>
      <c r="P9" s="3"/>
      <c r="Q9" s="3"/>
      <c r="R9" s="3"/>
      <c r="S9" s="3"/>
      <c r="T9" s="3"/>
      <c r="U9" s="61"/>
      <c r="V9" s="3"/>
      <c r="W9" s="3"/>
      <c r="X9" s="3"/>
      <c r="Y9" s="3"/>
      <c r="Z9" s="3"/>
      <c r="AA9" s="2"/>
      <c r="AB9" s="78"/>
      <c r="AC9" s="77"/>
    </row>
    <row r="10" spans="1:27" s="7" customFormat="1" ht="15">
      <c r="A10" s="177" t="s">
        <v>135</v>
      </c>
      <c r="B10" s="188">
        <f>'Open Int.'!E10</f>
        <v>41650</v>
      </c>
      <c r="C10" s="189">
        <f>'Open Int.'!F10</f>
        <v>7350</v>
      </c>
      <c r="D10" s="190">
        <f>'Open Int.'!H10</f>
        <v>0</v>
      </c>
      <c r="E10" s="331">
        <f>'Open Int.'!I10</f>
        <v>0</v>
      </c>
      <c r="F10" s="191">
        <f>IF('Open Int.'!E10=0,0,'Open Int.'!H10/'Open Int.'!E10)</f>
        <v>0</v>
      </c>
      <c r="G10" s="155">
        <v>0</v>
      </c>
      <c r="H10" s="170">
        <f t="shared" si="0"/>
        <v>0</v>
      </c>
      <c r="I10" s="185">
        <f>IF(Volume!D10=0,0,Volume!F10/Volume!D10)</f>
        <v>0</v>
      </c>
      <c r="J10" s="176">
        <v>0</v>
      </c>
      <c r="K10" s="170">
        <f t="shared" si="1"/>
        <v>0</v>
      </c>
      <c r="L10" s="60"/>
      <c r="M10" s="6"/>
      <c r="N10" s="59"/>
      <c r="O10" s="3"/>
      <c r="P10" s="3"/>
      <c r="Q10" s="3"/>
      <c r="R10" s="3"/>
      <c r="S10" s="3"/>
      <c r="T10" s="3"/>
      <c r="U10" s="61"/>
      <c r="V10" s="3"/>
      <c r="W10" s="3"/>
      <c r="X10" s="3"/>
      <c r="Y10" s="3"/>
      <c r="Z10" s="3"/>
      <c r="AA10" s="2"/>
    </row>
    <row r="11" spans="1:27" s="7" customFormat="1" ht="15">
      <c r="A11" s="177" t="s">
        <v>174</v>
      </c>
      <c r="B11" s="188">
        <f>'Open Int.'!E11</f>
        <v>214400</v>
      </c>
      <c r="C11" s="189">
        <f>'Open Int.'!F11</f>
        <v>6700</v>
      </c>
      <c r="D11" s="190">
        <f>'Open Int.'!H11</f>
        <v>16750</v>
      </c>
      <c r="E11" s="331">
        <f>'Open Int.'!I11</f>
        <v>0</v>
      </c>
      <c r="F11" s="191">
        <f>IF('Open Int.'!E11=0,0,'Open Int.'!H11/'Open Int.'!E11)</f>
        <v>0.078125</v>
      </c>
      <c r="G11" s="155">
        <v>0.08064516129032258</v>
      </c>
      <c r="H11" s="170">
        <f t="shared" si="0"/>
        <v>-0.031249999999999972</v>
      </c>
      <c r="I11" s="185">
        <f>IF(Volume!D11=0,0,Volume!F11/Volume!D11)</f>
        <v>0.07142857142857142</v>
      </c>
      <c r="J11" s="176">
        <v>0</v>
      </c>
      <c r="K11" s="170">
        <f t="shared" si="1"/>
        <v>0</v>
      </c>
      <c r="L11" s="60"/>
      <c r="M11" s="6"/>
      <c r="N11" s="59"/>
      <c r="O11" s="3"/>
      <c r="P11" s="3"/>
      <c r="Q11" s="3"/>
      <c r="R11" s="3"/>
      <c r="S11" s="3"/>
      <c r="T11" s="3"/>
      <c r="U11" s="61"/>
      <c r="V11" s="3"/>
      <c r="W11" s="3"/>
      <c r="X11" s="3"/>
      <c r="Y11" s="3"/>
      <c r="Z11" s="3"/>
      <c r="AA11" s="2"/>
    </row>
    <row r="12" spans="1:29" s="58" customFormat="1" ht="15">
      <c r="A12" s="177" t="s">
        <v>280</v>
      </c>
      <c r="B12" s="188">
        <f>'Open Int.'!E12</f>
        <v>0</v>
      </c>
      <c r="C12" s="189">
        <f>'Open Int.'!F12</f>
        <v>0</v>
      </c>
      <c r="D12" s="190">
        <f>'Open Int.'!H12</f>
        <v>0</v>
      </c>
      <c r="E12" s="331">
        <f>'Open Int.'!I12</f>
        <v>0</v>
      </c>
      <c r="F12" s="191">
        <f>IF('Open Int.'!E12=0,0,'Open Int.'!H12/'Open Int.'!E12)</f>
        <v>0</v>
      </c>
      <c r="G12" s="155">
        <v>0</v>
      </c>
      <c r="H12" s="170">
        <f t="shared" si="0"/>
        <v>0</v>
      </c>
      <c r="I12" s="185">
        <f>IF(Volume!D12=0,0,Volume!F12/Volume!D12)</f>
        <v>0</v>
      </c>
      <c r="J12" s="176">
        <v>0</v>
      </c>
      <c r="K12" s="170">
        <f t="shared" si="1"/>
        <v>0</v>
      </c>
      <c r="L12" s="60"/>
      <c r="M12" s="6"/>
      <c r="N12" s="59"/>
      <c r="O12" s="3"/>
      <c r="P12" s="3"/>
      <c r="Q12" s="3"/>
      <c r="R12" s="3"/>
      <c r="S12" s="3"/>
      <c r="T12" s="3"/>
      <c r="U12" s="61"/>
      <c r="V12" s="3"/>
      <c r="W12" s="3"/>
      <c r="X12" s="3"/>
      <c r="Y12" s="3"/>
      <c r="Z12" s="3"/>
      <c r="AA12" s="2"/>
      <c r="AB12" s="78"/>
      <c r="AC12" s="77"/>
    </row>
    <row r="13" spans="1:29" s="58" customFormat="1" ht="15">
      <c r="A13" s="177" t="s">
        <v>75</v>
      </c>
      <c r="B13" s="188">
        <f>'Open Int.'!E13</f>
        <v>55200</v>
      </c>
      <c r="C13" s="189">
        <f>'Open Int.'!F13</f>
        <v>13800</v>
      </c>
      <c r="D13" s="190">
        <f>'Open Int.'!H13</f>
        <v>2300</v>
      </c>
      <c r="E13" s="331">
        <f>'Open Int.'!I13</f>
        <v>2300</v>
      </c>
      <c r="F13" s="191">
        <f>IF('Open Int.'!E13=0,0,'Open Int.'!H13/'Open Int.'!E13)</f>
        <v>0.041666666666666664</v>
      </c>
      <c r="G13" s="155">
        <v>0</v>
      </c>
      <c r="H13" s="170">
        <f t="shared" si="0"/>
        <v>0</v>
      </c>
      <c r="I13" s="185">
        <f>IF(Volume!D13=0,0,Volume!F13/Volume!D13)</f>
        <v>0.058823529411764705</v>
      </c>
      <c r="J13" s="176">
        <v>0</v>
      </c>
      <c r="K13" s="170">
        <f t="shared" si="1"/>
        <v>0</v>
      </c>
      <c r="L13" s="60"/>
      <c r="M13" s="6"/>
      <c r="N13" s="59"/>
      <c r="O13" s="3"/>
      <c r="P13" s="3"/>
      <c r="Q13" s="3"/>
      <c r="R13" s="3"/>
      <c r="S13" s="3"/>
      <c r="T13" s="3"/>
      <c r="U13" s="61"/>
      <c r="V13" s="3"/>
      <c r="W13" s="3"/>
      <c r="X13" s="3"/>
      <c r="Y13" s="3"/>
      <c r="Z13" s="3"/>
      <c r="AA13" s="2"/>
      <c r="AB13" s="78"/>
      <c r="AC13" s="77"/>
    </row>
    <row r="14" spans="1:29" s="58" customFormat="1" ht="15">
      <c r="A14" s="177" t="s">
        <v>88</v>
      </c>
      <c r="B14" s="188">
        <f>'Open Int.'!E14</f>
        <v>2945500</v>
      </c>
      <c r="C14" s="189">
        <f>'Open Int.'!F14</f>
        <v>77400</v>
      </c>
      <c r="D14" s="190">
        <f>'Open Int.'!H14</f>
        <v>275200</v>
      </c>
      <c r="E14" s="331">
        <f>'Open Int.'!I14</f>
        <v>30100</v>
      </c>
      <c r="F14" s="191">
        <f>IF('Open Int.'!E14=0,0,'Open Int.'!H14/'Open Int.'!E14)</f>
        <v>0.09343065693430656</v>
      </c>
      <c r="G14" s="155">
        <v>0.08545727136431784</v>
      </c>
      <c r="H14" s="170">
        <f t="shared" si="0"/>
        <v>0.09330259956460488</v>
      </c>
      <c r="I14" s="185">
        <f>IF(Volume!D14=0,0,Volume!F14/Volume!D14)</f>
        <v>0.07692307692307693</v>
      </c>
      <c r="J14" s="176">
        <v>0.0625</v>
      </c>
      <c r="K14" s="170">
        <f t="shared" si="1"/>
        <v>0.23076923076923084</v>
      </c>
      <c r="L14" s="60"/>
      <c r="M14" s="6"/>
      <c r="N14" s="59"/>
      <c r="O14" s="3"/>
      <c r="P14" s="3"/>
      <c r="Q14" s="3"/>
      <c r="R14" s="3"/>
      <c r="S14" s="3"/>
      <c r="T14" s="3"/>
      <c r="U14" s="61"/>
      <c r="V14" s="3"/>
      <c r="W14" s="3"/>
      <c r="X14" s="3"/>
      <c r="Y14" s="3"/>
      <c r="Z14" s="3"/>
      <c r="AA14" s="2"/>
      <c r="AB14" s="78"/>
      <c r="AC14" s="77"/>
    </row>
    <row r="15" spans="1:29" s="58" customFormat="1" ht="15">
      <c r="A15" s="177" t="s">
        <v>136</v>
      </c>
      <c r="B15" s="188">
        <f>'Open Int.'!E15</f>
        <v>4555350</v>
      </c>
      <c r="C15" s="189">
        <f>'Open Int.'!F15</f>
        <v>95500</v>
      </c>
      <c r="D15" s="190">
        <f>'Open Int.'!H15</f>
        <v>892925</v>
      </c>
      <c r="E15" s="331">
        <f>'Open Int.'!I15</f>
        <v>62075</v>
      </c>
      <c r="F15" s="191">
        <f>IF('Open Int.'!E15=0,0,'Open Int.'!H15/'Open Int.'!E15)</f>
        <v>0.1960167714884696</v>
      </c>
      <c r="G15" s="155">
        <v>0.18629550321199143</v>
      </c>
      <c r="H15" s="170">
        <f t="shared" si="0"/>
        <v>0.05218198028868172</v>
      </c>
      <c r="I15" s="185">
        <f>IF(Volume!D15=0,0,Volume!F15/Volume!D15)</f>
        <v>0.225</v>
      </c>
      <c r="J15" s="176">
        <v>0.11320754716981132</v>
      </c>
      <c r="K15" s="170">
        <f t="shared" si="1"/>
        <v>0.9875</v>
      </c>
      <c r="L15" s="60"/>
      <c r="M15" s="6"/>
      <c r="N15" s="59"/>
      <c r="O15" s="3"/>
      <c r="P15" s="3"/>
      <c r="Q15" s="3"/>
      <c r="R15" s="3"/>
      <c r="S15" s="3"/>
      <c r="T15" s="3"/>
      <c r="U15" s="61"/>
      <c r="V15" s="3"/>
      <c r="W15" s="3"/>
      <c r="X15" s="3"/>
      <c r="Y15" s="3"/>
      <c r="Z15" s="3"/>
      <c r="AA15" s="2"/>
      <c r="AB15" s="78"/>
      <c r="AC15" s="77"/>
    </row>
    <row r="16" spans="1:27" s="8" customFormat="1" ht="15">
      <c r="A16" s="177" t="s">
        <v>157</v>
      </c>
      <c r="B16" s="188">
        <f>'Open Int.'!E16</f>
        <v>3150</v>
      </c>
      <c r="C16" s="189">
        <f>'Open Int.'!F16</f>
        <v>0</v>
      </c>
      <c r="D16" s="190">
        <f>'Open Int.'!H16</f>
        <v>0</v>
      </c>
      <c r="E16" s="331">
        <f>'Open Int.'!I16</f>
        <v>0</v>
      </c>
      <c r="F16" s="191">
        <f>IF('Open Int.'!E16=0,0,'Open Int.'!H16/'Open Int.'!E16)</f>
        <v>0</v>
      </c>
      <c r="G16" s="155">
        <v>0</v>
      </c>
      <c r="H16" s="170">
        <f t="shared" si="0"/>
        <v>0</v>
      </c>
      <c r="I16" s="185">
        <f>IF(Volume!D16=0,0,Volume!F16/Volume!D16)</f>
        <v>0</v>
      </c>
      <c r="J16" s="176">
        <v>0</v>
      </c>
      <c r="K16" s="170">
        <f t="shared" si="1"/>
        <v>0</v>
      </c>
      <c r="L16" s="60"/>
      <c r="M16" s="6"/>
      <c r="N16" s="59"/>
      <c r="O16" s="3"/>
      <c r="P16" s="3"/>
      <c r="Q16" s="3"/>
      <c r="R16" s="3"/>
      <c r="S16" s="3"/>
      <c r="T16" s="3"/>
      <c r="U16" s="61"/>
      <c r="V16" s="3"/>
      <c r="W16" s="3"/>
      <c r="X16" s="3"/>
      <c r="Y16" s="3"/>
      <c r="Z16" s="3"/>
      <c r="AA16" s="2"/>
    </row>
    <row r="17" spans="1:27" s="8" customFormat="1" ht="15">
      <c r="A17" s="177" t="s">
        <v>193</v>
      </c>
      <c r="B17" s="188">
        <f>'Open Int.'!E17</f>
        <v>6300</v>
      </c>
      <c r="C17" s="189">
        <f>'Open Int.'!F17</f>
        <v>300</v>
      </c>
      <c r="D17" s="190">
        <f>'Open Int.'!H17</f>
        <v>300</v>
      </c>
      <c r="E17" s="331">
        <f>'Open Int.'!I17</f>
        <v>0</v>
      </c>
      <c r="F17" s="191">
        <f>IF('Open Int.'!E17=0,0,'Open Int.'!H17/'Open Int.'!E17)</f>
        <v>0.047619047619047616</v>
      </c>
      <c r="G17" s="155">
        <v>0.05</v>
      </c>
      <c r="H17" s="170">
        <f t="shared" si="0"/>
        <v>-0.04761904761904773</v>
      </c>
      <c r="I17" s="185">
        <f>IF(Volume!D17=0,0,Volume!F17/Volume!D17)</f>
        <v>0</v>
      </c>
      <c r="J17" s="176">
        <v>0</v>
      </c>
      <c r="K17" s="170">
        <f t="shared" si="1"/>
        <v>0</v>
      </c>
      <c r="L17" s="60"/>
      <c r="M17" s="6"/>
      <c r="N17" s="59"/>
      <c r="O17" s="3"/>
      <c r="P17" s="3"/>
      <c r="Q17" s="3"/>
      <c r="R17" s="3"/>
      <c r="S17" s="3"/>
      <c r="T17" s="3"/>
      <c r="U17" s="61"/>
      <c r="V17" s="3"/>
      <c r="W17" s="3"/>
      <c r="X17" s="3"/>
      <c r="Y17" s="3"/>
      <c r="Z17" s="3"/>
      <c r="AA17" s="2"/>
    </row>
    <row r="18" spans="1:29" s="58" customFormat="1" ht="15">
      <c r="A18" s="177" t="s">
        <v>281</v>
      </c>
      <c r="B18" s="188">
        <f>'Open Int.'!E18</f>
        <v>399000</v>
      </c>
      <c r="C18" s="189">
        <f>'Open Int.'!F18</f>
        <v>44650</v>
      </c>
      <c r="D18" s="190">
        <f>'Open Int.'!H18</f>
        <v>81700</v>
      </c>
      <c r="E18" s="331">
        <f>'Open Int.'!I18</f>
        <v>-2850</v>
      </c>
      <c r="F18" s="191">
        <f>IF('Open Int.'!E18=0,0,'Open Int.'!H18/'Open Int.'!E18)</f>
        <v>0.20476190476190476</v>
      </c>
      <c r="G18" s="155">
        <v>0.2386058981233244</v>
      </c>
      <c r="H18" s="170">
        <f t="shared" si="0"/>
        <v>-0.141840556447298</v>
      </c>
      <c r="I18" s="185">
        <f>IF(Volume!D18=0,0,Volume!F18/Volume!D18)</f>
        <v>0.23770491803278687</v>
      </c>
      <c r="J18" s="176">
        <v>0.16981132075471697</v>
      </c>
      <c r="K18" s="170">
        <f t="shared" si="1"/>
        <v>0.3998178506375228</v>
      </c>
      <c r="L18" s="60"/>
      <c r="M18" s="6"/>
      <c r="N18" s="59"/>
      <c r="O18" s="3"/>
      <c r="P18" s="3"/>
      <c r="Q18" s="3"/>
      <c r="R18" s="3"/>
      <c r="S18" s="3"/>
      <c r="T18" s="3"/>
      <c r="U18" s="61"/>
      <c r="V18" s="3"/>
      <c r="W18" s="3"/>
      <c r="X18" s="3"/>
      <c r="Y18" s="3"/>
      <c r="Z18" s="3"/>
      <c r="AA18" s="2"/>
      <c r="AB18" s="78"/>
      <c r="AC18" s="77"/>
    </row>
    <row r="19" spans="1:27" s="7" customFormat="1" ht="15">
      <c r="A19" s="177" t="s">
        <v>282</v>
      </c>
      <c r="B19" s="188">
        <f>'Open Int.'!E19</f>
        <v>1346400</v>
      </c>
      <c r="C19" s="189">
        <f>'Open Int.'!F19</f>
        <v>40800</v>
      </c>
      <c r="D19" s="190">
        <f>'Open Int.'!H19</f>
        <v>316800</v>
      </c>
      <c r="E19" s="331">
        <f>'Open Int.'!I19</f>
        <v>26400</v>
      </c>
      <c r="F19" s="191">
        <f>IF('Open Int.'!E19=0,0,'Open Int.'!H19/'Open Int.'!E19)</f>
        <v>0.23529411764705882</v>
      </c>
      <c r="G19" s="155">
        <v>0.22242647058823528</v>
      </c>
      <c r="H19" s="170">
        <f t="shared" si="0"/>
        <v>0.05785123966942154</v>
      </c>
      <c r="I19" s="185">
        <f>IF(Volume!D19=0,0,Volume!F19/Volume!D19)</f>
        <v>0.5213675213675214</v>
      </c>
      <c r="J19" s="176">
        <v>0.17307692307692307</v>
      </c>
      <c r="K19" s="170">
        <f t="shared" si="1"/>
        <v>2.012345679012346</v>
      </c>
      <c r="L19" s="60"/>
      <c r="M19" s="6"/>
      <c r="N19" s="59"/>
      <c r="O19" s="3"/>
      <c r="P19" s="3"/>
      <c r="Q19" s="3"/>
      <c r="R19" s="3"/>
      <c r="S19" s="3"/>
      <c r="T19" s="3"/>
      <c r="U19" s="61"/>
      <c r="V19" s="3"/>
      <c r="W19" s="3"/>
      <c r="X19" s="3"/>
      <c r="Y19" s="3"/>
      <c r="Z19" s="3"/>
      <c r="AA19" s="2"/>
    </row>
    <row r="20" spans="1:27" s="7" customFormat="1" ht="15">
      <c r="A20" s="177" t="s">
        <v>76</v>
      </c>
      <c r="B20" s="188">
        <f>'Open Int.'!E20</f>
        <v>68600</v>
      </c>
      <c r="C20" s="189">
        <f>'Open Int.'!F20</f>
        <v>2800</v>
      </c>
      <c r="D20" s="190">
        <f>'Open Int.'!H20</f>
        <v>19600</v>
      </c>
      <c r="E20" s="331">
        <f>'Open Int.'!I20</f>
        <v>2800</v>
      </c>
      <c r="F20" s="191">
        <f>IF('Open Int.'!E20=0,0,'Open Int.'!H20/'Open Int.'!E20)</f>
        <v>0.2857142857142857</v>
      </c>
      <c r="G20" s="155">
        <v>0.2553191489361702</v>
      </c>
      <c r="H20" s="170">
        <f t="shared" si="0"/>
        <v>0.11904761904761907</v>
      </c>
      <c r="I20" s="185">
        <f>IF(Volume!D20=0,0,Volume!F20/Volume!D20)</f>
        <v>0.125</v>
      </c>
      <c r="J20" s="176">
        <v>0.5</v>
      </c>
      <c r="K20" s="170">
        <f t="shared" si="1"/>
        <v>-0.75</v>
      </c>
      <c r="L20" s="60"/>
      <c r="M20" s="6"/>
      <c r="N20" s="59"/>
      <c r="O20" s="3"/>
      <c r="P20" s="3"/>
      <c r="Q20" s="3"/>
      <c r="R20" s="3"/>
      <c r="S20" s="3"/>
      <c r="T20" s="3"/>
      <c r="U20" s="61"/>
      <c r="V20" s="3"/>
      <c r="W20" s="3"/>
      <c r="X20" s="3"/>
      <c r="Y20" s="3"/>
      <c r="Z20" s="3"/>
      <c r="AA20" s="2"/>
    </row>
    <row r="21" spans="1:29" s="58" customFormat="1" ht="15">
      <c r="A21" s="177" t="s">
        <v>77</v>
      </c>
      <c r="B21" s="188">
        <f>'Open Int.'!E21</f>
        <v>427500</v>
      </c>
      <c r="C21" s="189">
        <f>'Open Int.'!F21</f>
        <v>22800</v>
      </c>
      <c r="D21" s="190">
        <f>'Open Int.'!H21</f>
        <v>229900</v>
      </c>
      <c r="E21" s="331">
        <f>'Open Int.'!I21</f>
        <v>7600</v>
      </c>
      <c r="F21" s="191">
        <f>IF('Open Int.'!E21=0,0,'Open Int.'!H21/'Open Int.'!E21)</f>
        <v>0.5377777777777778</v>
      </c>
      <c r="G21" s="155">
        <v>0.5492957746478874</v>
      </c>
      <c r="H21" s="170">
        <f t="shared" si="0"/>
        <v>-0.020968660968661013</v>
      </c>
      <c r="I21" s="185">
        <f>IF(Volume!D21=0,0,Volume!F21/Volume!D21)</f>
        <v>0.15217391304347827</v>
      </c>
      <c r="J21" s="176">
        <v>0.19047619047619047</v>
      </c>
      <c r="K21" s="170">
        <f t="shared" si="1"/>
        <v>-0.20108695652173902</v>
      </c>
      <c r="L21" s="60"/>
      <c r="M21" s="6"/>
      <c r="N21" s="59"/>
      <c r="O21" s="3"/>
      <c r="P21" s="3"/>
      <c r="Q21" s="3"/>
      <c r="R21" s="3"/>
      <c r="S21" s="3"/>
      <c r="T21" s="3"/>
      <c r="U21" s="61"/>
      <c r="V21" s="3"/>
      <c r="W21" s="3"/>
      <c r="X21" s="3"/>
      <c r="Y21" s="3"/>
      <c r="Z21" s="3"/>
      <c r="AA21" s="2"/>
      <c r="AB21" s="78"/>
      <c r="AC21" s="77"/>
    </row>
    <row r="22" spans="1:29" s="58" customFormat="1" ht="15">
      <c r="A22" s="177" t="s">
        <v>283</v>
      </c>
      <c r="B22" s="188">
        <f>'Open Int.'!E22</f>
        <v>2100</v>
      </c>
      <c r="C22" s="189">
        <f>'Open Int.'!F22</f>
        <v>0</v>
      </c>
      <c r="D22" s="190">
        <f>'Open Int.'!H22</f>
        <v>0</v>
      </c>
      <c r="E22" s="331">
        <f>'Open Int.'!I22</f>
        <v>0</v>
      </c>
      <c r="F22" s="191">
        <f>IF('Open Int.'!E22=0,0,'Open Int.'!H22/'Open Int.'!E22)</f>
        <v>0</v>
      </c>
      <c r="G22" s="155">
        <v>0</v>
      </c>
      <c r="H22" s="170">
        <f t="shared" si="0"/>
        <v>0</v>
      </c>
      <c r="I22" s="185">
        <f>IF(Volume!D22=0,0,Volume!F22/Volume!D22)</f>
        <v>0</v>
      </c>
      <c r="J22" s="176">
        <v>0</v>
      </c>
      <c r="K22" s="170">
        <f t="shared" si="1"/>
        <v>0</v>
      </c>
      <c r="L22" s="60"/>
      <c r="M22" s="6"/>
      <c r="N22" s="59"/>
      <c r="O22" s="3"/>
      <c r="P22" s="3"/>
      <c r="Q22" s="3"/>
      <c r="R22" s="3"/>
      <c r="S22" s="3"/>
      <c r="T22" s="3"/>
      <c r="U22" s="61"/>
      <c r="V22" s="3"/>
      <c r="W22" s="3"/>
      <c r="X22" s="3"/>
      <c r="Y22" s="3"/>
      <c r="Z22" s="3"/>
      <c r="AA22" s="2"/>
      <c r="AB22" s="78"/>
      <c r="AC22" s="77"/>
    </row>
    <row r="23" spans="1:27" s="7" customFormat="1" ht="15">
      <c r="A23" s="177" t="s">
        <v>34</v>
      </c>
      <c r="B23" s="188">
        <f>'Open Int.'!E23</f>
        <v>825</v>
      </c>
      <c r="C23" s="189">
        <f>'Open Int.'!F23</f>
        <v>0</v>
      </c>
      <c r="D23" s="190">
        <f>'Open Int.'!H23</f>
        <v>0</v>
      </c>
      <c r="E23" s="331">
        <f>'Open Int.'!I23</f>
        <v>0</v>
      </c>
      <c r="F23" s="191">
        <f>IF('Open Int.'!E23=0,0,'Open Int.'!H23/'Open Int.'!E23)</f>
        <v>0</v>
      </c>
      <c r="G23" s="155">
        <v>0</v>
      </c>
      <c r="H23" s="170">
        <f t="shared" si="0"/>
        <v>0</v>
      </c>
      <c r="I23" s="185">
        <f>IF(Volume!D23=0,0,Volume!F23/Volume!D23)</f>
        <v>0</v>
      </c>
      <c r="J23" s="176">
        <v>0</v>
      </c>
      <c r="K23" s="170">
        <f t="shared" si="1"/>
        <v>0</v>
      </c>
      <c r="L23" s="60"/>
      <c r="M23" s="6"/>
      <c r="N23" s="59"/>
      <c r="O23" s="3"/>
      <c r="P23" s="3"/>
      <c r="Q23" s="3"/>
      <c r="R23" s="3"/>
      <c r="S23" s="3"/>
      <c r="T23" s="3"/>
      <c r="U23" s="61"/>
      <c r="V23" s="3"/>
      <c r="W23" s="3"/>
      <c r="X23" s="3"/>
      <c r="Y23" s="3"/>
      <c r="Z23" s="3"/>
      <c r="AA23" s="2"/>
    </row>
    <row r="24" spans="1:27" s="7" customFormat="1" ht="15">
      <c r="A24" s="177" t="s">
        <v>284</v>
      </c>
      <c r="B24" s="188">
        <f>'Open Int.'!E24</f>
        <v>1000</v>
      </c>
      <c r="C24" s="189">
        <f>'Open Int.'!F24</f>
        <v>250</v>
      </c>
      <c r="D24" s="190">
        <f>'Open Int.'!H24</f>
        <v>0</v>
      </c>
      <c r="E24" s="331">
        <f>'Open Int.'!I24</f>
        <v>0</v>
      </c>
      <c r="F24" s="191">
        <f>IF('Open Int.'!E24=0,0,'Open Int.'!H24/'Open Int.'!E24)</f>
        <v>0</v>
      </c>
      <c r="G24" s="155">
        <v>0</v>
      </c>
      <c r="H24" s="170">
        <f t="shared" si="0"/>
        <v>0</v>
      </c>
      <c r="I24" s="185">
        <f>IF(Volume!D24=0,0,Volume!F24/Volume!D24)</f>
        <v>0</v>
      </c>
      <c r="J24" s="176">
        <v>0</v>
      </c>
      <c r="K24" s="170">
        <f t="shared" si="1"/>
        <v>0</v>
      </c>
      <c r="L24" s="60"/>
      <c r="M24" s="6"/>
      <c r="N24" s="59"/>
      <c r="O24" s="3"/>
      <c r="P24" s="3"/>
      <c r="Q24" s="3"/>
      <c r="R24" s="3"/>
      <c r="S24" s="3"/>
      <c r="T24" s="3"/>
      <c r="U24" s="61"/>
      <c r="V24" s="3"/>
      <c r="W24" s="3"/>
      <c r="X24" s="3"/>
      <c r="Y24" s="3"/>
      <c r="Z24" s="3"/>
      <c r="AA24" s="2"/>
    </row>
    <row r="25" spans="1:27" s="7" customFormat="1" ht="15">
      <c r="A25" s="177" t="s">
        <v>137</v>
      </c>
      <c r="B25" s="188">
        <f>'Open Int.'!E25</f>
        <v>12000</v>
      </c>
      <c r="C25" s="189">
        <f>'Open Int.'!F25</f>
        <v>0</v>
      </c>
      <c r="D25" s="190">
        <f>'Open Int.'!H25</f>
        <v>4000</v>
      </c>
      <c r="E25" s="331">
        <f>'Open Int.'!I25</f>
        <v>0</v>
      </c>
      <c r="F25" s="191">
        <f>IF('Open Int.'!E25=0,0,'Open Int.'!H25/'Open Int.'!E25)</f>
        <v>0.3333333333333333</v>
      </c>
      <c r="G25" s="155">
        <v>0.3333333333333333</v>
      </c>
      <c r="H25" s="170">
        <f t="shared" si="0"/>
        <v>0</v>
      </c>
      <c r="I25" s="185">
        <f>IF(Volume!D25=0,0,Volume!F25/Volume!D25)</f>
        <v>0</v>
      </c>
      <c r="J25" s="176">
        <v>0</v>
      </c>
      <c r="K25" s="170">
        <f t="shared" si="1"/>
        <v>0</v>
      </c>
      <c r="L25" s="60"/>
      <c r="M25" s="6"/>
      <c r="N25" s="59"/>
      <c r="O25" s="3"/>
      <c r="P25" s="3"/>
      <c r="Q25" s="3"/>
      <c r="R25" s="3"/>
      <c r="S25" s="3"/>
      <c r="T25" s="3"/>
      <c r="U25" s="61"/>
      <c r="V25" s="3"/>
      <c r="W25" s="3"/>
      <c r="X25" s="3"/>
      <c r="Y25" s="3"/>
      <c r="Z25" s="3"/>
      <c r="AA25" s="2"/>
    </row>
    <row r="26" spans="1:27" s="7" customFormat="1" ht="15">
      <c r="A26" s="177" t="s">
        <v>232</v>
      </c>
      <c r="B26" s="188">
        <f>'Open Int.'!E26</f>
        <v>219500</v>
      </c>
      <c r="C26" s="189">
        <f>'Open Int.'!F26</f>
        <v>2500</v>
      </c>
      <c r="D26" s="190">
        <f>'Open Int.'!H26</f>
        <v>37000</v>
      </c>
      <c r="E26" s="331">
        <f>'Open Int.'!I26</f>
        <v>500</v>
      </c>
      <c r="F26" s="191">
        <f>IF('Open Int.'!E26=0,0,'Open Int.'!H26/'Open Int.'!E26)</f>
        <v>0.16856492027334852</v>
      </c>
      <c r="G26" s="155">
        <v>0.16820276497695852</v>
      </c>
      <c r="H26" s="170">
        <f t="shared" si="0"/>
        <v>0.002153087652510404</v>
      </c>
      <c r="I26" s="185">
        <f>IF(Volume!D26=0,0,Volume!F26/Volume!D26)</f>
        <v>0.14935064935064934</v>
      </c>
      <c r="J26" s="176">
        <v>0.06501547987616099</v>
      </c>
      <c r="K26" s="170">
        <f t="shared" si="1"/>
        <v>1.297155225726654</v>
      </c>
      <c r="L26" s="60"/>
      <c r="M26" s="6"/>
      <c r="N26" s="59"/>
      <c r="O26" s="3"/>
      <c r="P26" s="3"/>
      <c r="Q26" s="3"/>
      <c r="R26" s="3"/>
      <c r="S26" s="3"/>
      <c r="T26" s="3"/>
      <c r="U26" s="61"/>
      <c r="V26" s="3"/>
      <c r="W26" s="3"/>
      <c r="X26" s="3"/>
      <c r="Y26" s="3"/>
      <c r="Z26" s="3"/>
      <c r="AA26" s="2"/>
    </row>
    <row r="27" spans="1:27" s="7" customFormat="1" ht="15">
      <c r="A27" s="177" t="s">
        <v>1</v>
      </c>
      <c r="B27" s="188">
        <f>'Open Int.'!E27</f>
        <v>17850</v>
      </c>
      <c r="C27" s="189">
        <f>'Open Int.'!F27</f>
        <v>-300</v>
      </c>
      <c r="D27" s="190">
        <f>'Open Int.'!H27</f>
        <v>5700</v>
      </c>
      <c r="E27" s="331">
        <f>'Open Int.'!I27</f>
        <v>300</v>
      </c>
      <c r="F27" s="191">
        <f>IF('Open Int.'!E27=0,0,'Open Int.'!H27/'Open Int.'!E27)</f>
        <v>0.31932773109243695</v>
      </c>
      <c r="G27" s="155">
        <v>0.2975206611570248</v>
      </c>
      <c r="H27" s="170">
        <f t="shared" si="0"/>
        <v>0.07329598506069084</v>
      </c>
      <c r="I27" s="185">
        <f>IF(Volume!D27=0,0,Volume!F27/Volume!D27)</f>
        <v>1</v>
      </c>
      <c r="J27" s="176">
        <v>0.34782608695652173</v>
      </c>
      <c r="K27" s="170">
        <f t="shared" si="1"/>
        <v>1.875</v>
      </c>
      <c r="L27" s="60"/>
      <c r="M27" s="6"/>
      <c r="N27" s="59"/>
      <c r="O27" s="3"/>
      <c r="P27" s="3"/>
      <c r="Q27" s="3"/>
      <c r="R27" s="3"/>
      <c r="S27" s="3"/>
      <c r="T27" s="3"/>
      <c r="U27" s="61"/>
      <c r="V27" s="3"/>
      <c r="W27" s="3"/>
      <c r="X27" s="3"/>
      <c r="Y27" s="3"/>
      <c r="Z27" s="3"/>
      <c r="AA27" s="2"/>
    </row>
    <row r="28" spans="1:27" s="7" customFormat="1" ht="15">
      <c r="A28" s="177" t="s">
        <v>158</v>
      </c>
      <c r="B28" s="188">
        <f>'Open Int.'!E28</f>
        <v>70300</v>
      </c>
      <c r="C28" s="189">
        <f>'Open Int.'!F28</f>
        <v>0</v>
      </c>
      <c r="D28" s="190">
        <f>'Open Int.'!H28</f>
        <v>1900</v>
      </c>
      <c r="E28" s="331">
        <f>'Open Int.'!I28</f>
        <v>0</v>
      </c>
      <c r="F28" s="191">
        <f>IF('Open Int.'!E28=0,0,'Open Int.'!H28/'Open Int.'!E28)</f>
        <v>0.02702702702702703</v>
      </c>
      <c r="G28" s="155">
        <v>0.02702702702702703</v>
      </c>
      <c r="H28" s="170">
        <f t="shared" si="0"/>
        <v>0</v>
      </c>
      <c r="I28" s="185">
        <f>IF(Volume!D28=0,0,Volume!F28/Volume!D28)</f>
        <v>0</v>
      </c>
      <c r="J28" s="176">
        <v>0</v>
      </c>
      <c r="K28" s="170">
        <f t="shared" si="1"/>
        <v>0</v>
      </c>
      <c r="L28" s="60"/>
      <c r="M28" s="6"/>
      <c r="N28" s="59"/>
      <c r="O28" s="3"/>
      <c r="P28" s="3"/>
      <c r="Q28" s="3"/>
      <c r="R28" s="3"/>
      <c r="S28" s="3"/>
      <c r="T28" s="3"/>
      <c r="U28" s="61"/>
      <c r="V28" s="3"/>
      <c r="W28" s="3"/>
      <c r="X28" s="3"/>
      <c r="Y28" s="3"/>
      <c r="Z28" s="3"/>
      <c r="AA28" s="2"/>
    </row>
    <row r="29" spans="1:27" s="7" customFormat="1" ht="15">
      <c r="A29" s="177" t="s">
        <v>285</v>
      </c>
      <c r="B29" s="188">
        <f>'Open Int.'!E29</f>
        <v>900</v>
      </c>
      <c r="C29" s="189">
        <f>'Open Int.'!F29</f>
        <v>0</v>
      </c>
      <c r="D29" s="190">
        <f>'Open Int.'!H29</f>
        <v>0</v>
      </c>
      <c r="E29" s="331">
        <f>'Open Int.'!I29</f>
        <v>0</v>
      </c>
      <c r="F29" s="191">
        <f>IF('Open Int.'!E29=0,0,'Open Int.'!H29/'Open Int.'!E29)</f>
        <v>0</v>
      </c>
      <c r="G29" s="155">
        <v>0</v>
      </c>
      <c r="H29" s="170">
        <f t="shared" si="0"/>
        <v>0</v>
      </c>
      <c r="I29" s="185">
        <f>IF(Volume!D29=0,0,Volume!F29/Volume!D29)</f>
        <v>0</v>
      </c>
      <c r="J29" s="176">
        <v>0</v>
      </c>
      <c r="K29" s="170">
        <f t="shared" si="1"/>
        <v>0</v>
      </c>
      <c r="L29" s="60"/>
      <c r="M29" s="6"/>
      <c r="N29" s="59"/>
      <c r="O29" s="3"/>
      <c r="P29" s="3"/>
      <c r="Q29" s="3"/>
      <c r="R29" s="3"/>
      <c r="S29" s="3"/>
      <c r="T29" s="3"/>
      <c r="U29" s="61"/>
      <c r="V29" s="3"/>
      <c r="W29" s="3"/>
      <c r="X29" s="3"/>
      <c r="Y29" s="3"/>
      <c r="Z29" s="3"/>
      <c r="AA29" s="2"/>
    </row>
    <row r="30" spans="1:27" s="7" customFormat="1" ht="15">
      <c r="A30" s="177" t="s">
        <v>159</v>
      </c>
      <c r="B30" s="188">
        <f>'Open Int.'!E30</f>
        <v>247500</v>
      </c>
      <c r="C30" s="189">
        <f>'Open Int.'!F30</f>
        <v>9000</v>
      </c>
      <c r="D30" s="190">
        <f>'Open Int.'!H30</f>
        <v>0</v>
      </c>
      <c r="E30" s="331">
        <f>'Open Int.'!I30</f>
        <v>0</v>
      </c>
      <c r="F30" s="191">
        <f>IF('Open Int.'!E30=0,0,'Open Int.'!H30/'Open Int.'!E30)</f>
        <v>0</v>
      </c>
      <c r="G30" s="155">
        <v>0</v>
      </c>
      <c r="H30" s="170">
        <f t="shared" si="0"/>
        <v>0</v>
      </c>
      <c r="I30" s="185">
        <f>IF(Volume!D30=0,0,Volume!F30/Volume!D30)</f>
        <v>0</v>
      </c>
      <c r="J30" s="176">
        <v>0</v>
      </c>
      <c r="K30" s="170">
        <f t="shared" si="1"/>
        <v>0</v>
      </c>
      <c r="L30" s="60"/>
      <c r="M30" s="6"/>
      <c r="N30" s="59"/>
      <c r="O30" s="3"/>
      <c r="P30" s="3"/>
      <c r="Q30" s="3"/>
      <c r="R30" s="3"/>
      <c r="S30" s="3"/>
      <c r="T30" s="3"/>
      <c r="U30" s="61"/>
      <c r="V30" s="3"/>
      <c r="W30" s="3"/>
      <c r="X30" s="3"/>
      <c r="Y30" s="3"/>
      <c r="Z30" s="3"/>
      <c r="AA30" s="2"/>
    </row>
    <row r="31" spans="1:27" s="7" customFormat="1" ht="15">
      <c r="A31" s="177" t="s">
        <v>2</v>
      </c>
      <c r="B31" s="188">
        <f>'Open Int.'!E31</f>
        <v>38500</v>
      </c>
      <c r="C31" s="189">
        <f>'Open Int.'!F31</f>
        <v>0</v>
      </c>
      <c r="D31" s="190">
        <f>'Open Int.'!H31</f>
        <v>2200</v>
      </c>
      <c r="E31" s="331">
        <f>'Open Int.'!I31</f>
        <v>0</v>
      </c>
      <c r="F31" s="191">
        <f>IF('Open Int.'!E31=0,0,'Open Int.'!H31/'Open Int.'!E31)</f>
        <v>0.05714285714285714</v>
      </c>
      <c r="G31" s="155">
        <v>0.05714285714285714</v>
      </c>
      <c r="H31" s="170">
        <f t="shared" si="0"/>
        <v>0</v>
      </c>
      <c r="I31" s="185">
        <f>IF(Volume!D31=0,0,Volume!F31/Volume!D31)</f>
        <v>0</v>
      </c>
      <c r="J31" s="176">
        <v>0</v>
      </c>
      <c r="K31" s="170">
        <f t="shared" si="1"/>
        <v>0</v>
      </c>
      <c r="L31" s="60"/>
      <c r="M31" s="6"/>
      <c r="N31" s="59"/>
      <c r="O31" s="3"/>
      <c r="P31" s="3"/>
      <c r="Q31" s="3"/>
      <c r="R31" s="3"/>
      <c r="S31" s="3"/>
      <c r="T31" s="3"/>
      <c r="U31" s="61"/>
      <c r="V31" s="3"/>
      <c r="W31" s="3"/>
      <c r="X31" s="3"/>
      <c r="Y31" s="3"/>
      <c r="Z31" s="3"/>
      <c r="AA31" s="2"/>
    </row>
    <row r="32" spans="1:27" s="7" customFormat="1" ht="15">
      <c r="A32" s="177" t="s">
        <v>391</v>
      </c>
      <c r="B32" s="188">
        <f>'Open Int.'!E32</f>
        <v>153750</v>
      </c>
      <c r="C32" s="189">
        <f>'Open Int.'!F32</f>
        <v>2500</v>
      </c>
      <c r="D32" s="190">
        <f>'Open Int.'!H32</f>
        <v>16250</v>
      </c>
      <c r="E32" s="331">
        <f>'Open Int.'!I32</f>
        <v>0</v>
      </c>
      <c r="F32" s="191">
        <f>IF('Open Int.'!E32=0,0,'Open Int.'!H32/'Open Int.'!E32)</f>
        <v>0.10569105691056911</v>
      </c>
      <c r="G32" s="155">
        <v>0.10743801652892562</v>
      </c>
      <c r="H32" s="170">
        <f t="shared" si="0"/>
        <v>-0.016260162601625987</v>
      </c>
      <c r="I32" s="185">
        <f>IF(Volume!D32=0,0,Volume!F32/Volume!D32)</f>
        <v>0</v>
      </c>
      <c r="J32" s="176">
        <v>0</v>
      </c>
      <c r="K32" s="170">
        <f t="shared" si="1"/>
        <v>0</v>
      </c>
      <c r="L32" s="60"/>
      <c r="M32" s="6"/>
      <c r="N32" s="59"/>
      <c r="O32" s="3"/>
      <c r="P32" s="3"/>
      <c r="Q32" s="3"/>
      <c r="R32" s="3"/>
      <c r="S32" s="3"/>
      <c r="T32" s="3"/>
      <c r="U32" s="61"/>
      <c r="V32" s="3"/>
      <c r="W32" s="3"/>
      <c r="X32" s="3"/>
      <c r="Y32" s="3"/>
      <c r="Z32" s="3"/>
      <c r="AA32" s="2"/>
    </row>
    <row r="33" spans="1:27" s="7" customFormat="1" ht="15">
      <c r="A33" s="177" t="s">
        <v>78</v>
      </c>
      <c r="B33" s="188">
        <f>'Open Int.'!E33</f>
        <v>40000</v>
      </c>
      <c r="C33" s="189">
        <f>'Open Int.'!F33</f>
        <v>4800</v>
      </c>
      <c r="D33" s="190">
        <f>'Open Int.'!H33</f>
        <v>8000</v>
      </c>
      <c r="E33" s="331">
        <f>'Open Int.'!I33</f>
        <v>0</v>
      </c>
      <c r="F33" s="191">
        <f>IF('Open Int.'!E33=0,0,'Open Int.'!H33/'Open Int.'!E33)</f>
        <v>0.2</v>
      </c>
      <c r="G33" s="155">
        <v>0.22727272727272727</v>
      </c>
      <c r="H33" s="170">
        <f t="shared" si="0"/>
        <v>-0.11999999999999993</v>
      </c>
      <c r="I33" s="185">
        <f>IF(Volume!D33=0,0,Volume!F33/Volume!D33)</f>
        <v>0</v>
      </c>
      <c r="J33" s="176">
        <v>0.4</v>
      </c>
      <c r="K33" s="170">
        <f t="shared" si="1"/>
        <v>-1</v>
      </c>
      <c r="L33" s="60"/>
      <c r="M33" s="6"/>
      <c r="N33" s="59"/>
      <c r="O33" s="3"/>
      <c r="P33" s="3"/>
      <c r="Q33" s="3"/>
      <c r="R33" s="3"/>
      <c r="S33" s="3"/>
      <c r="T33" s="3"/>
      <c r="U33" s="61"/>
      <c r="V33" s="3"/>
      <c r="W33" s="3"/>
      <c r="X33" s="3"/>
      <c r="Y33" s="3"/>
      <c r="Z33" s="3"/>
      <c r="AA33" s="2"/>
    </row>
    <row r="34" spans="1:27" s="7" customFormat="1" ht="15">
      <c r="A34" s="177" t="s">
        <v>138</v>
      </c>
      <c r="B34" s="188">
        <f>'Open Int.'!E34</f>
        <v>64175</v>
      </c>
      <c r="C34" s="189">
        <f>'Open Int.'!F34</f>
        <v>-2550</v>
      </c>
      <c r="D34" s="190">
        <f>'Open Int.'!H34</f>
        <v>24650</v>
      </c>
      <c r="E34" s="331">
        <f>'Open Int.'!I34</f>
        <v>850</v>
      </c>
      <c r="F34" s="191">
        <f>IF('Open Int.'!E34=0,0,'Open Int.'!H34/'Open Int.'!E34)</f>
        <v>0.3841059602649007</v>
      </c>
      <c r="G34" s="155">
        <v>0.35668789808917195</v>
      </c>
      <c r="H34" s="170">
        <f t="shared" si="0"/>
        <v>0.07686849574266805</v>
      </c>
      <c r="I34" s="185">
        <f>IF(Volume!D34=0,0,Volume!F34/Volume!D34)</f>
        <v>0.38461538461538464</v>
      </c>
      <c r="J34" s="176">
        <v>0.3333333333333333</v>
      </c>
      <c r="K34" s="170">
        <f t="shared" si="1"/>
        <v>0.15384615384615397</v>
      </c>
      <c r="L34" s="60"/>
      <c r="M34" s="6"/>
      <c r="N34" s="59"/>
      <c r="O34" s="3"/>
      <c r="P34" s="3"/>
      <c r="Q34" s="3"/>
      <c r="R34" s="3"/>
      <c r="S34" s="3"/>
      <c r="T34" s="3"/>
      <c r="U34" s="61"/>
      <c r="V34" s="3"/>
      <c r="W34" s="3"/>
      <c r="X34" s="3"/>
      <c r="Y34" s="3"/>
      <c r="Z34" s="3"/>
      <c r="AA34" s="2"/>
    </row>
    <row r="35" spans="1:27" s="7" customFormat="1" ht="15">
      <c r="A35" s="177" t="s">
        <v>160</v>
      </c>
      <c r="B35" s="188">
        <f>'Open Int.'!E35</f>
        <v>68750</v>
      </c>
      <c r="C35" s="189">
        <f>'Open Int.'!F35</f>
        <v>1650</v>
      </c>
      <c r="D35" s="190">
        <f>'Open Int.'!H35</f>
        <v>2200</v>
      </c>
      <c r="E35" s="331">
        <f>'Open Int.'!I35</f>
        <v>0</v>
      </c>
      <c r="F35" s="191">
        <f>IF('Open Int.'!E35=0,0,'Open Int.'!H35/'Open Int.'!E35)</f>
        <v>0.032</v>
      </c>
      <c r="G35" s="155">
        <v>0.03278688524590164</v>
      </c>
      <c r="H35" s="170">
        <f t="shared" si="0"/>
        <v>-0.02400000000000003</v>
      </c>
      <c r="I35" s="185">
        <f>IF(Volume!D35=0,0,Volume!F35/Volume!D35)</f>
        <v>0</v>
      </c>
      <c r="J35" s="176">
        <v>0</v>
      </c>
      <c r="K35" s="170">
        <f t="shared" si="1"/>
        <v>0</v>
      </c>
      <c r="L35" s="60"/>
      <c r="M35" s="6"/>
      <c r="N35" s="59"/>
      <c r="O35" s="3"/>
      <c r="P35" s="3"/>
      <c r="Q35" s="3"/>
      <c r="R35" s="3"/>
      <c r="S35" s="3"/>
      <c r="T35" s="3"/>
      <c r="U35" s="61"/>
      <c r="V35" s="3"/>
      <c r="W35" s="3"/>
      <c r="X35" s="3"/>
      <c r="Y35" s="3"/>
      <c r="Z35" s="3"/>
      <c r="AA35" s="2"/>
    </row>
    <row r="36" spans="1:27" s="7" customFormat="1" ht="15">
      <c r="A36" s="177" t="s">
        <v>161</v>
      </c>
      <c r="B36" s="188">
        <f>'Open Int.'!E36</f>
        <v>151800</v>
      </c>
      <c r="C36" s="189">
        <f>'Open Int.'!F36</f>
        <v>0</v>
      </c>
      <c r="D36" s="190">
        <f>'Open Int.'!H36</f>
        <v>0</v>
      </c>
      <c r="E36" s="331">
        <f>'Open Int.'!I36</f>
        <v>0</v>
      </c>
      <c r="F36" s="191">
        <f>IF('Open Int.'!E36=0,0,'Open Int.'!H36/'Open Int.'!E36)</f>
        <v>0</v>
      </c>
      <c r="G36" s="155">
        <v>0</v>
      </c>
      <c r="H36" s="170">
        <f t="shared" si="0"/>
        <v>0</v>
      </c>
      <c r="I36" s="185">
        <f>IF(Volume!D36=0,0,Volume!F36/Volume!D36)</f>
        <v>0</v>
      </c>
      <c r="J36" s="176">
        <v>0</v>
      </c>
      <c r="K36" s="170">
        <f t="shared" si="1"/>
        <v>0</v>
      </c>
      <c r="L36" s="60"/>
      <c r="M36" s="6"/>
      <c r="N36" s="59"/>
      <c r="O36" s="3"/>
      <c r="P36" s="3"/>
      <c r="Q36" s="3"/>
      <c r="R36" s="3"/>
      <c r="S36" s="3"/>
      <c r="T36" s="3"/>
      <c r="U36" s="61"/>
      <c r="V36" s="3"/>
      <c r="W36" s="3"/>
      <c r="X36" s="3"/>
      <c r="Y36" s="3"/>
      <c r="Z36" s="3"/>
      <c r="AA36" s="2"/>
    </row>
    <row r="37" spans="1:27" s="7" customFormat="1" ht="15">
      <c r="A37" s="177" t="s">
        <v>393</v>
      </c>
      <c r="B37" s="188">
        <f>'Open Int.'!E37</f>
        <v>0</v>
      </c>
      <c r="C37" s="189">
        <f>'Open Int.'!F37</f>
        <v>0</v>
      </c>
      <c r="D37" s="190">
        <f>'Open Int.'!H37</f>
        <v>0</v>
      </c>
      <c r="E37" s="331">
        <f>'Open Int.'!I37</f>
        <v>0</v>
      </c>
      <c r="F37" s="191">
        <f>IF('Open Int.'!E37=0,0,'Open Int.'!H37/'Open Int.'!E37)</f>
        <v>0</v>
      </c>
      <c r="G37" s="155">
        <v>0</v>
      </c>
      <c r="H37" s="170">
        <f t="shared" si="0"/>
        <v>0</v>
      </c>
      <c r="I37" s="185">
        <f>IF(Volume!D37=0,0,Volume!F37/Volume!D37)</f>
        <v>0</v>
      </c>
      <c r="J37" s="176">
        <v>0</v>
      </c>
      <c r="K37" s="170">
        <f t="shared" si="1"/>
        <v>0</v>
      </c>
      <c r="L37" s="60"/>
      <c r="M37" s="6"/>
      <c r="N37" s="59"/>
      <c r="O37" s="3"/>
      <c r="P37" s="3"/>
      <c r="Q37" s="3"/>
      <c r="R37" s="3"/>
      <c r="S37" s="3"/>
      <c r="T37" s="3"/>
      <c r="U37" s="61"/>
      <c r="V37" s="3"/>
      <c r="W37" s="3"/>
      <c r="X37" s="3"/>
      <c r="Y37" s="3"/>
      <c r="Z37" s="3"/>
      <c r="AA37" s="2"/>
    </row>
    <row r="38" spans="1:27" s="7" customFormat="1" ht="15">
      <c r="A38" s="177" t="s">
        <v>3</v>
      </c>
      <c r="B38" s="188">
        <f>'Open Int.'!E38</f>
        <v>22500</v>
      </c>
      <c r="C38" s="189">
        <f>'Open Int.'!F38</f>
        <v>1250</v>
      </c>
      <c r="D38" s="190">
        <f>'Open Int.'!H38</f>
        <v>2500</v>
      </c>
      <c r="E38" s="331">
        <f>'Open Int.'!I38</f>
        <v>0</v>
      </c>
      <c r="F38" s="191">
        <f>IF('Open Int.'!E38=0,0,'Open Int.'!H38/'Open Int.'!E38)</f>
        <v>0.1111111111111111</v>
      </c>
      <c r="G38" s="155">
        <v>0.11764705882352941</v>
      </c>
      <c r="H38" s="170">
        <f t="shared" si="0"/>
        <v>-0.055555555555555594</v>
      </c>
      <c r="I38" s="185">
        <f>IF(Volume!D38=0,0,Volume!F38/Volume!D38)</f>
        <v>0</v>
      </c>
      <c r="J38" s="176">
        <v>0</v>
      </c>
      <c r="K38" s="170">
        <f t="shared" si="1"/>
        <v>0</v>
      </c>
      <c r="L38" s="60"/>
      <c r="M38" s="6"/>
      <c r="N38" s="59"/>
      <c r="O38" s="3"/>
      <c r="P38" s="3"/>
      <c r="Q38" s="3"/>
      <c r="R38" s="3"/>
      <c r="S38" s="3"/>
      <c r="T38" s="3"/>
      <c r="U38" s="61"/>
      <c r="V38" s="3"/>
      <c r="W38" s="3"/>
      <c r="X38" s="3"/>
      <c r="Y38" s="3"/>
      <c r="Z38" s="3"/>
      <c r="AA38" s="2"/>
    </row>
    <row r="39" spans="1:27" s="7" customFormat="1" ht="15">
      <c r="A39" s="177" t="s">
        <v>218</v>
      </c>
      <c r="B39" s="188">
        <f>'Open Int.'!E39</f>
        <v>3150</v>
      </c>
      <c r="C39" s="189">
        <f>'Open Int.'!F39</f>
        <v>0</v>
      </c>
      <c r="D39" s="190">
        <f>'Open Int.'!H39</f>
        <v>0</v>
      </c>
      <c r="E39" s="331">
        <f>'Open Int.'!I39</f>
        <v>0</v>
      </c>
      <c r="F39" s="191">
        <f>IF('Open Int.'!E39=0,0,'Open Int.'!H39/'Open Int.'!E39)</f>
        <v>0</v>
      </c>
      <c r="G39" s="155">
        <v>0</v>
      </c>
      <c r="H39" s="170">
        <f t="shared" si="0"/>
        <v>0</v>
      </c>
      <c r="I39" s="185">
        <f>IF(Volume!D39=0,0,Volume!F39/Volume!D39)</f>
        <v>0</v>
      </c>
      <c r="J39" s="176">
        <v>0</v>
      </c>
      <c r="K39" s="170">
        <f t="shared" si="1"/>
        <v>0</v>
      </c>
      <c r="L39" s="60"/>
      <c r="M39" s="6"/>
      <c r="N39" s="59"/>
      <c r="O39" s="3"/>
      <c r="P39" s="3"/>
      <c r="Q39" s="3"/>
      <c r="R39" s="3"/>
      <c r="S39" s="3"/>
      <c r="T39" s="3"/>
      <c r="U39" s="61"/>
      <c r="V39" s="3"/>
      <c r="W39" s="3"/>
      <c r="X39" s="3"/>
      <c r="Y39" s="3"/>
      <c r="Z39" s="3"/>
      <c r="AA39" s="2"/>
    </row>
    <row r="40" spans="1:27" s="7" customFormat="1" ht="15">
      <c r="A40" s="177" t="s">
        <v>162</v>
      </c>
      <c r="B40" s="188">
        <f>'Open Int.'!E40</f>
        <v>0</v>
      </c>
      <c r="C40" s="189">
        <f>'Open Int.'!F40</f>
        <v>0</v>
      </c>
      <c r="D40" s="190">
        <f>'Open Int.'!H40</f>
        <v>0</v>
      </c>
      <c r="E40" s="331">
        <f>'Open Int.'!I40</f>
        <v>0</v>
      </c>
      <c r="F40" s="191">
        <f>IF('Open Int.'!E40=0,0,'Open Int.'!H40/'Open Int.'!E40)</f>
        <v>0</v>
      </c>
      <c r="G40" s="155">
        <v>0</v>
      </c>
      <c r="H40" s="170">
        <f t="shared" si="0"/>
        <v>0</v>
      </c>
      <c r="I40" s="185">
        <f>IF(Volume!D40=0,0,Volume!F40/Volume!D40)</f>
        <v>0</v>
      </c>
      <c r="J40" s="176">
        <v>0</v>
      </c>
      <c r="K40" s="170">
        <f t="shared" si="1"/>
        <v>0</v>
      </c>
      <c r="L40" s="60"/>
      <c r="M40" s="6"/>
      <c r="N40" s="59"/>
      <c r="O40" s="3"/>
      <c r="P40" s="3"/>
      <c r="Q40" s="3"/>
      <c r="R40" s="3"/>
      <c r="S40" s="3"/>
      <c r="T40" s="3"/>
      <c r="U40" s="61"/>
      <c r="V40" s="3"/>
      <c r="W40" s="3"/>
      <c r="X40" s="3"/>
      <c r="Y40" s="3"/>
      <c r="Z40" s="3"/>
      <c r="AA40" s="2"/>
    </row>
    <row r="41" spans="1:27" s="7" customFormat="1" ht="15">
      <c r="A41" s="177" t="s">
        <v>286</v>
      </c>
      <c r="B41" s="188">
        <f>'Open Int.'!E41</f>
        <v>3000</v>
      </c>
      <c r="C41" s="189">
        <f>'Open Int.'!F41</f>
        <v>0</v>
      </c>
      <c r="D41" s="190">
        <f>'Open Int.'!H41</f>
        <v>0</v>
      </c>
      <c r="E41" s="331">
        <f>'Open Int.'!I41</f>
        <v>0</v>
      </c>
      <c r="F41" s="191">
        <f>IF('Open Int.'!E41=0,0,'Open Int.'!H41/'Open Int.'!E41)</f>
        <v>0</v>
      </c>
      <c r="G41" s="155">
        <v>0</v>
      </c>
      <c r="H41" s="170">
        <f t="shared" si="0"/>
        <v>0</v>
      </c>
      <c r="I41" s="185">
        <f>IF(Volume!D41=0,0,Volume!F41/Volume!D41)</f>
        <v>0</v>
      </c>
      <c r="J41" s="176">
        <v>0</v>
      </c>
      <c r="K41" s="170">
        <f t="shared" si="1"/>
        <v>0</v>
      </c>
      <c r="L41" s="60"/>
      <c r="M41" s="6"/>
      <c r="N41" s="59"/>
      <c r="O41" s="3"/>
      <c r="P41" s="3"/>
      <c r="Q41" s="3"/>
      <c r="R41" s="3"/>
      <c r="S41" s="3"/>
      <c r="T41" s="3"/>
      <c r="U41" s="61"/>
      <c r="V41" s="3"/>
      <c r="W41" s="3"/>
      <c r="X41" s="3"/>
      <c r="Y41" s="3"/>
      <c r="Z41" s="3"/>
      <c r="AA41" s="2"/>
    </row>
    <row r="42" spans="1:27" s="7" customFormat="1" ht="15">
      <c r="A42" s="177" t="s">
        <v>183</v>
      </c>
      <c r="B42" s="188">
        <f>'Open Int.'!E42</f>
        <v>3800</v>
      </c>
      <c r="C42" s="189">
        <f>'Open Int.'!F42</f>
        <v>0</v>
      </c>
      <c r="D42" s="190">
        <f>'Open Int.'!H42</f>
        <v>0</v>
      </c>
      <c r="E42" s="331">
        <f>'Open Int.'!I42</f>
        <v>0</v>
      </c>
      <c r="F42" s="191">
        <f>IF('Open Int.'!E42=0,0,'Open Int.'!H42/'Open Int.'!E42)</f>
        <v>0</v>
      </c>
      <c r="G42" s="155">
        <v>0</v>
      </c>
      <c r="H42" s="170">
        <f t="shared" si="0"/>
        <v>0</v>
      </c>
      <c r="I42" s="185">
        <f>IF(Volume!D42=0,0,Volume!F42/Volume!D42)</f>
        <v>0</v>
      </c>
      <c r="J42" s="176">
        <v>0</v>
      </c>
      <c r="K42" s="170">
        <f t="shared" si="1"/>
        <v>0</v>
      </c>
      <c r="L42" s="60"/>
      <c r="M42" s="6"/>
      <c r="N42" s="59"/>
      <c r="O42" s="3"/>
      <c r="P42" s="3"/>
      <c r="Q42" s="3"/>
      <c r="R42" s="3"/>
      <c r="S42" s="3"/>
      <c r="T42" s="3"/>
      <c r="U42" s="61"/>
      <c r="V42" s="3"/>
      <c r="W42" s="3"/>
      <c r="X42" s="3"/>
      <c r="Y42" s="3"/>
      <c r="Z42" s="3"/>
      <c r="AA42" s="2"/>
    </row>
    <row r="43" spans="1:27" s="7" customFormat="1" ht="15">
      <c r="A43" s="177" t="s">
        <v>219</v>
      </c>
      <c r="B43" s="188">
        <f>'Open Int.'!E43</f>
        <v>151200</v>
      </c>
      <c r="C43" s="189">
        <f>'Open Int.'!F43</f>
        <v>32400</v>
      </c>
      <c r="D43" s="190">
        <f>'Open Int.'!H43</f>
        <v>0</v>
      </c>
      <c r="E43" s="331">
        <f>'Open Int.'!I43</f>
        <v>0</v>
      </c>
      <c r="F43" s="191">
        <f>IF('Open Int.'!E43=0,0,'Open Int.'!H43/'Open Int.'!E43)</f>
        <v>0</v>
      </c>
      <c r="G43" s="155">
        <v>0</v>
      </c>
      <c r="H43" s="170">
        <f t="shared" si="0"/>
        <v>0</v>
      </c>
      <c r="I43" s="185">
        <f>IF(Volume!D43=0,0,Volume!F43/Volume!D43)</f>
        <v>0</v>
      </c>
      <c r="J43" s="176">
        <v>0</v>
      </c>
      <c r="K43" s="170">
        <f t="shared" si="1"/>
        <v>0</v>
      </c>
      <c r="L43" s="60"/>
      <c r="M43" s="6"/>
      <c r="N43" s="59"/>
      <c r="O43" s="3"/>
      <c r="P43" s="3"/>
      <c r="Q43" s="3"/>
      <c r="R43" s="3"/>
      <c r="S43" s="3"/>
      <c r="T43" s="3"/>
      <c r="U43" s="61"/>
      <c r="V43" s="3"/>
      <c r="W43" s="3"/>
      <c r="X43" s="3"/>
      <c r="Y43" s="3"/>
      <c r="Z43" s="3"/>
      <c r="AA43" s="2"/>
    </row>
    <row r="44" spans="1:27" s="7" customFormat="1" ht="15">
      <c r="A44" s="177" t="s">
        <v>163</v>
      </c>
      <c r="B44" s="188">
        <f>'Open Int.'!E44</f>
        <v>12500</v>
      </c>
      <c r="C44" s="189">
        <f>'Open Int.'!F44</f>
        <v>0</v>
      </c>
      <c r="D44" s="190">
        <f>'Open Int.'!H44</f>
        <v>2750</v>
      </c>
      <c r="E44" s="331">
        <f>'Open Int.'!I44</f>
        <v>0</v>
      </c>
      <c r="F44" s="191">
        <f>IF('Open Int.'!E44=0,0,'Open Int.'!H44/'Open Int.'!E44)</f>
        <v>0.22</v>
      </c>
      <c r="G44" s="155">
        <v>0.22</v>
      </c>
      <c r="H44" s="170">
        <f t="shared" si="0"/>
        <v>0</v>
      </c>
      <c r="I44" s="185">
        <f>IF(Volume!D44=0,0,Volume!F44/Volume!D44)</f>
        <v>0</v>
      </c>
      <c r="J44" s="176">
        <v>0</v>
      </c>
      <c r="K44" s="170">
        <f t="shared" si="1"/>
        <v>0</v>
      </c>
      <c r="L44" s="60"/>
      <c r="M44" s="6"/>
      <c r="N44" s="59"/>
      <c r="O44" s="3"/>
      <c r="P44" s="3"/>
      <c r="Q44" s="3"/>
      <c r="R44" s="3"/>
      <c r="S44" s="3"/>
      <c r="T44" s="3"/>
      <c r="U44" s="61"/>
      <c r="V44" s="3"/>
      <c r="W44" s="3"/>
      <c r="X44" s="3"/>
      <c r="Y44" s="3"/>
      <c r="Z44" s="3"/>
      <c r="AA44" s="2"/>
    </row>
    <row r="45" spans="1:27" s="7" customFormat="1" ht="15">
      <c r="A45" s="177" t="s">
        <v>194</v>
      </c>
      <c r="B45" s="188">
        <f>'Open Int.'!E45</f>
        <v>47600</v>
      </c>
      <c r="C45" s="189">
        <f>'Open Int.'!F45</f>
        <v>1600</v>
      </c>
      <c r="D45" s="190">
        <f>'Open Int.'!H45</f>
        <v>8000</v>
      </c>
      <c r="E45" s="331">
        <f>'Open Int.'!I45</f>
        <v>0</v>
      </c>
      <c r="F45" s="191">
        <f>IF('Open Int.'!E45=0,0,'Open Int.'!H45/'Open Int.'!E45)</f>
        <v>0.16806722689075632</v>
      </c>
      <c r="G45" s="155">
        <v>0.17391304347826086</v>
      </c>
      <c r="H45" s="170">
        <f t="shared" si="0"/>
        <v>-0.033613445378151155</v>
      </c>
      <c r="I45" s="185">
        <f>IF(Volume!D45=0,0,Volume!F45/Volume!D45)</f>
        <v>0</v>
      </c>
      <c r="J45" s="176">
        <v>0.07692307692307693</v>
      </c>
      <c r="K45" s="170">
        <f t="shared" si="1"/>
        <v>-1</v>
      </c>
      <c r="L45" s="60"/>
      <c r="M45" s="6"/>
      <c r="N45" s="59"/>
      <c r="O45" s="3"/>
      <c r="P45" s="3"/>
      <c r="Q45" s="3"/>
      <c r="R45" s="3"/>
      <c r="S45" s="3"/>
      <c r="T45" s="3"/>
      <c r="U45" s="61"/>
      <c r="V45" s="3"/>
      <c r="W45" s="3"/>
      <c r="X45" s="3"/>
      <c r="Y45" s="3"/>
      <c r="Z45" s="3"/>
      <c r="AA45" s="2"/>
    </row>
    <row r="46" spans="1:27" s="7" customFormat="1" ht="15">
      <c r="A46" s="177" t="s">
        <v>220</v>
      </c>
      <c r="B46" s="188">
        <f>'Open Int.'!E46</f>
        <v>211200</v>
      </c>
      <c r="C46" s="189">
        <f>'Open Int.'!F46</f>
        <v>-4800</v>
      </c>
      <c r="D46" s="190">
        <f>'Open Int.'!H46</f>
        <v>26400</v>
      </c>
      <c r="E46" s="331">
        <f>'Open Int.'!I46</f>
        <v>0</v>
      </c>
      <c r="F46" s="191">
        <f>IF('Open Int.'!E46=0,0,'Open Int.'!H46/'Open Int.'!E46)</f>
        <v>0.125</v>
      </c>
      <c r="G46" s="155">
        <v>0.12222222222222222</v>
      </c>
      <c r="H46" s="170">
        <f t="shared" si="0"/>
        <v>0.02272727272727276</v>
      </c>
      <c r="I46" s="185">
        <f>IF(Volume!D46=0,0,Volume!F46/Volume!D46)</f>
        <v>0</v>
      </c>
      <c r="J46" s="176">
        <v>0.2</v>
      </c>
      <c r="K46" s="170">
        <f t="shared" si="1"/>
        <v>-1</v>
      </c>
      <c r="L46" s="60"/>
      <c r="M46" s="6"/>
      <c r="N46" s="59"/>
      <c r="O46" s="3"/>
      <c r="P46" s="3"/>
      <c r="Q46" s="3"/>
      <c r="R46" s="3"/>
      <c r="S46" s="3"/>
      <c r="T46" s="3"/>
      <c r="U46" s="61"/>
      <c r="V46" s="3"/>
      <c r="W46" s="3"/>
      <c r="X46" s="3"/>
      <c r="Y46" s="3"/>
      <c r="Z46" s="3"/>
      <c r="AA46" s="2"/>
    </row>
    <row r="47" spans="1:27" s="7" customFormat="1" ht="15">
      <c r="A47" s="177" t="s">
        <v>164</v>
      </c>
      <c r="B47" s="188">
        <f>'Open Int.'!E47</f>
        <v>661050</v>
      </c>
      <c r="C47" s="189">
        <f>'Open Int.'!F47</f>
        <v>11300</v>
      </c>
      <c r="D47" s="190">
        <f>'Open Int.'!H47</f>
        <v>50850</v>
      </c>
      <c r="E47" s="331">
        <f>'Open Int.'!I47</f>
        <v>5650</v>
      </c>
      <c r="F47" s="191">
        <f>IF('Open Int.'!E47=0,0,'Open Int.'!H47/'Open Int.'!E47)</f>
        <v>0.07692307692307693</v>
      </c>
      <c r="G47" s="155">
        <v>0.06956521739130435</v>
      </c>
      <c r="H47" s="170">
        <f t="shared" si="0"/>
        <v>0.10576923076923082</v>
      </c>
      <c r="I47" s="185">
        <f>IF(Volume!D47=0,0,Volume!F47/Volume!D47)</f>
        <v>0.3333333333333333</v>
      </c>
      <c r="J47" s="176">
        <v>0</v>
      </c>
      <c r="K47" s="170">
        <f t="shared" si="1"/>
        <v>0</v>
      </c>
      <c r="L47" s="60"/>
      <c r="M47" s="6"/>
      <c r="N47" s="59"/>
      <c r="O47" s="3"/>
      <c r="P47" s="3"/>
      <c r="Q47" s="3"/>
      <c r="R47" s="3"/>
      <c r="S47" s="3"/>
      <c r="T47" s="3"/>
      <c r="U47" s="61"/>
      <c r="V47" s="3"/>
      <c r="W47" s="3"/>
      <c r="X47" s="3"/>
      <c r="Y47" s="3"/>
      <c r="Z47" s="3"/>
      <c r="AA47" s="2"/>
    </row>
    <row r="48" spans="1:27" s="7" customFormat="1" ht="15">
      <c r="A48" s="177" t="s">
        <v>165</v>
      </c>
      <c r="B48" s="188">
        <f>'Open Int.'!E48</f>
        <v>6500</v>
      </c>
      <c r="C48" s="189">
        <f>'Open Int.'!F48</f>
        <v>0</v>
      </c>
      <c r="D48" s="190">
        <f>'Open Int.'!H48</f>
        <v>0</v>
      </c>
      <c r="E48" s="331">
        <f>'Open Int.'!I48</f>
        <v>0</v>
      </c>
      <c r="F48" s="191">
        <f>IF('Open Int.'!E48=0,0,'Open Int.'!H48/'Open Int.'!E48)</f>
        <v>0</v>
      </c>
      <c r="G48" s="155">
        <v>0</v>
      </c>
      <c r="H48" s="170">
        <f t="shared" si="0"/>
        <v>0</v>
      </c>
      <c r="I48" s="185">
        <f>IF(Volume!D48=0,0,Volume!F48/Volume!D48)</f>
        <v>0</v>
      </c>
      <c r="J48" s="176">
        <v>0</v>
      </c>
      <c r="K48" s="170">
        <f t="shared" si="1"/>
        <v>0</v>
      </c>
      <c r="L48" s="60"/>
      <c r="M48" s="6"/>
      <c r="N48" s="59"/>
      <c r="O48" s="3"/>
      <c r="P48" s="3"/>
      <c r="Q48" s="3"/>
      <c r="R48" s="3"/>
      <c r="S48" s="3"/>
      <c r="T48" s="3"/>
      <c r="U48" s="61"/>
      <c r="V48" s="3"/>
      <c r="W48" s="3"/>
      <c r="X48" s="3"/>
      <c r="Y48" s="3"/>
      <c r="Z48" s="3"/>
      <c r="AA48" s="2"/>
    </row>
    <row r="49" spans="1:27" s="7" customFormat="1" ht="15">
      <c r="A49" s="177" t="s">
        <v>89</v>
      </c>
      <c r="B49" s="188">
        <f>'Open Int.'!E49</f>
        <v>111000</v>
      </c>
      <c r="C49" s="189">
        <f>'Open Int.'!F49</f>
        <v>2250</v>
      </c>
      <c r="D49" s="190">
        <f>'Open Int.'!H49</f>
        <v>10500</v>
      </c>
      <c r="E49" s="331">
        <f>'Open Int.'!I49</f>
        <v>-2250</v>
      </c>
      <c r="F49" s="191">
        <f>IF('Open Int.'!E49=0,0,'Open Int.'!H49/'Open Int.'!E49)</f>
        <v>0.0945945945945946</v>
      </c>
      <c r="G49" s="155">
        <v>0.11724137931034483</v>
      </c>
      <c r="H49" s="170">
        <f t="shared" si="0"/>
        <v>-0.19316375198728133</v>
      </c>
      <c r="I49" s="185">
        <f>IF(Volume!D49=0,0,Volume!F49/Volume!D49)</f>
        <v>0.3</v>
      </c>
      <c r="J49" s="176">
        <v>0</v>
      </c>
      <c r="K49" s="170">
        <f t="shared" si="1"/>
        <v>0</v>
      </c>
      <c r="L49" s="60"/>
      <c r="M49" s="6"/>
      <c r="N49" s="59"/>
      <c r="O49" s="3"/>
      <c r="P49" s="3"/>
      <c r="Q49" s="3"/>
      <c r="R49" s="3"/>
      <c r="S49" s="3"/>
      <c r="T49" s="3"/>
      <c r="U49" s="61"/>
      <c r="V49" s="3"/>
      <c r="W49" s="3"/>
      <c r="X49" s="3"/>
      <c r="Y49" s="3"/>
      <c r="Z49" s="3"/>
      <c r="AA49" s="2"/>
    </row>
    <row r="50" spans="1:27" s="7" customFormat="1" ht="15">
      <c r="A50" s="177" t="s">
        <v>287</v>
      </c>
      <c r="B50" s="188">
        <f>'Open Int.'!E50</f>
        <v>15000</v>
      </c>
      <c r="C50" s="189">
        <f>'Open Int.'!F50</f>
        <v>0</v>
      </c>
      <c r="D50" s="190">
        <f>'Open Int.'!H50</f>
        <v>0</v>
      </c>
      <c r="E50" s="331">
        <f>'Open Int.'!I50</f>
        <v>0</v>
      </c>
      <c r="F50" s="191">
        <f>IF('Open Int.'!E50=0,0,'Open Int.'!H50/'Open Int.'!E50)</f>
        <v>0</v>
      </c>
      <c r="G50" s="155">
        <v>0</v>
      </c>
      <c r="H50" s="170">
        <f t="shared" si="0"/>
        <v>0</v>
      </c>
      <c r="I50" s="185">
        <f>IF(Volume!D50=0,0,Volume!F50/Volume!D50)</f>
        <v>0</v>
      </c>
      <c r="J50" s="176">
        <v>0</v>
      </c>
      <c r="K50" s="170">
        <f t="shared" si="1"/>
        <v>0</v>
      </c>
      <c r="L50" s="60"/>
      <c r="M50" s="6"/>
      <c r="N50" s="59"/>
      <c r="O50" s="3"/>
      <c r="P50" s="3"/>
      <c r="Q50" s="3"/>
      <c r="R50" s="3"/>
      <c r="S50" s="3"/>
      <c r="T50" s="3"/>
      <c r="U50" s="61"/>
      <c r="V50" s="3"/>
      <c r="W50" s="3"/>
      <c r="X50" s="3"/>
      <c r="Y50" s="3"/>
      <c r="Z50" s="3"/>
      <c r="AA50" s="2"/>
    </row>
    <row r="51" spans="1:27" s="7" customFormat="1" ht="15">
      <c r="A51" s="177" t="s">
        <v>271</v>
      </c>
      <c r="B51" s="188">
        <f>'Open Int.'!E51</f>
        <v>12600</v>
      </c>
      <c r="C51" s="189">
        <f>'Open Int.'!F51</f>
        <v>-3000</v>
      </c>
      <c r="D51" s="190">
        <f>'Open Int.'!H51</f>
        <v>600</v>
      </c>
      <c r="E51" s="331">
        <f>'Open Int.'!I51</f>
        <v>600</v>
      </c>
      <c r="F51" s="191">
        <f>IF('Open Int.'!E51=0,0,'Open Int.'!H51/'Open Int.'!E51)</f>
        <v>0.047619047619047616</v>
      </c>
      <c r="G51" s="155">
        <v>0</v>
      </c>
      <c r="H51" s="170">
        <f t="shared" si="0"/>
        <v>0</v>
      </c>
      <c r="I51" s="185">
        <f>IF(Volume!D51=0,0,Volume!F51/Volume!D51)</f>
        <v>0</v>
      </c>
      <c r="J51" s="176">
        <v>0</v>
      </c>
      <c r="K51" s="170">
        <f t="shared" si="1"/>
        <v>0</v>
      </c>
      <c r="L51" s="60"/>
      <c r="M51" s="6"/>
      <c r="N51" s="59"/>
      <c r="O51" s="3"/>
      <c r="P51" s="3"/>
      <c r="Q51" s="3"/>
      <c r="R51" s="3"/>
      <c r="S51" s="3"/>
      <c r="T51" s="3"/>
      <c r="U51" s="61"/>
      <c r="V51" s="3"/>
      <c r="W51" s="3"/>
      <c r="X51" s="3"/>
      <c r="Y51" s="3"/>
      <c r="Z51" s="3"/>
      <c r="AA51" s="2"/>
    </row>
    <row r="52" spans="1:27" s="7" customFormat="1" ht="15">
      <c r="A52" s="177" t="s">
        <v>221</v>
      </c>
      <c r="B52" s="188">
        <f>'Open Int.'!E52</f>
        <v>3900</v>
      </c>
      <c r="C52" s="189">
        <f>'Open Int.'!F52</f>
        <v>600</v>
      </c>
      <c r="D52" s="190">
        <f>'Open Int.'!H52</f>
        <v>0</v>
      </c>
      <c r="E52" s="331">
        <f>'Open Int.'!I52</f>
        <v>0</v>
      </c>
      <c r="F52" s="191">
        <f>IF('Open Int.'!E52=0,0,'Open Int.'!H52/'Open Int.'!E52)</f>
        <v>0</v>
      </c>
      <c r="G52" s="155">
        <v>0</v>
      </c>
      <c r="H52" s="170">
        <f t="shared" si="0"/>
        <v>0</v>
      </c>
      <c r="I52" s="185">
        <f>IF(Volume!D52=0,0,Volume!F52/Volume!D52)</f>
        <v>0</v>
      </c>
      <c r="J52" s="176">
        <v>0</v>
      </c>
      <c r="K52" s="170">
        <f t="shared" si="1"/>
        <v>0</v>
      </c>
      <c r="L52" s="60"/>
      <c r="M52" s="6"/>
      <c r="N52" s="59"/>
      <c r="O52" s="3"/>
      <c r="P52" s="3"/>
      <c r="Q52" s="3"/>
      <c r="R52" s="3"/>
      <c r="S52" s="3"/>
      <c r="T52" s="3"/>
      <c r="U52" s="61"/>
      <c r="V52" s="3"/>
      <c r="W52" s="3"/>
      <c r="X52" s="3"/>
      <c r="Y52" s="3"/>
      <c r="Z52" s="3"/>
      <c r="AA52" s="2"/>
    </row>
    <row r="53" spans="1:27" s="7" customFormat="1" ht="15">
      <c r="A53" s="177" t="s">
        <v>233</v>
      </c>
      <c r="B53" s="188">
        <f>'Open Int.'!E53</f>
        <v>45000</v>
      </c>
      <c r="C53" s="189">
        <f>'Open Int.'!F53</f>
        <v>5000</v>
      </c>
      <c r="D53" s="190">
        <f>'Open Int.'!H53</f>
        <v>5000</v>
      </c>
      <c r="E53" s="331">
        <f>'Open Int.'!I53</f>
        <v>0</v>
      </c>
      <c r="F53" s="191">
        <f>IF('Open Int.'!E53=0,0,'Open Int.'!H53/'Open Int.'!E53)</f>
        <v>0.1111111111111111</v>
      </c>
      <c r="G53" s="155">
        <v>0.125</v>
      </c>
      <c r="H53" s="170">
        <f t="shared" si="0"/>
        <v>-0.11111111111111116</v>
      </c>
      <c r="I53" s="185">
        <f>IF(Volume!D53=0,0,Volume!F53/Volume!D53)</f>
        <v>0</v>
      </c>
      <c r="J53" s="176">
        <v>0.1</v>
      </c>
      <c r="K53" s="170">
        <f t="shared" si="1"/>
        <v>-1</v>
      </c>
      <c r="L53" s="60"/>
      <c r="M53" s="6"/>
      <c r="N53" s="59"/>
      <c r="O53" s="3"/>
      <c r="P53" s="3"/>
      <c r="Q53" s="3"/>
      <c r="R53" s="3"/>
      <c r="S53" s="3"/>
      <c r="T53" s="3"/>
      <c r="U53" s="61"/>
      <c r="V53" s="3"/>
      <c r="W53" s="3"/>
      <c r="X53" s="3"/>
      <c r="Y53" s="3"/>
      <c r="Z53" s="3"/>
      <c r="AA53" s="2"/>
    </row>
    <row r="54" spans="1:27" s="7" customFormat="1" ht="15">
      <c r="A54" s="177" t="s">
        <v>166</v>
      </c>
      <c r="B54" s="188">
        <f>'Open Int.'!E54</f>
        <v>168150</v>
      </c>
      <c r="C54" s="189">
        <f>'Open Int.'!F54</f>
        <v>8850</v>
      </c>
      <c r="D54" s="190">
        <f>'Open Int.'!H54</f>
        <v>5900</v>
      </c>
      <c r="E54" s="331">
        <f>'Open Int.'!I54</f>
        <v>0</v>
      </c>
      <c r="F54" s="191">
        <f>IF('Open Int.'!E54=0,0,'Open Int.'!H54/'Open Int.'!E54)</f>
        <v>0.03508771929824561</v>
      </c>
      <c r="G54" s="155">
        <v>0.037037037037037035</v>
      </c>
      <c r="H54" s="170">
        <f t="shared" si="0"/>
        <v>-0.05263157894736842</v>
      </c>
      <c r="I54" s="185">
        <f>IF(Volume!D54=0,0,Volume!F54/Volume!D54)</f>
        <v>0</v>
      </c>
      <c r="J54" s="176">
        <v>0</v>
      </c>
      <c r="K54" s="170">
        <f t="shared" si="1"/>
        <v>0</v>
      </c>
      <c r="L54" s="60"/>
      <c r="M54" s="6"/>
      <c r="N54" s="59"/>
      <c r="O54" s="3"/>
      <c r="P54" s="3"/>
      <c r="Q54" s="3"/>
      <c r="R54" s="3"/>
      <c r="S54" s="3"/>
      <c r="T54" s="3"/>
      <c r="U54" s="61"/>
      <c r="V54" s="3"/>
      <c r="W54" s="3"/>
      <c r="X54" s="3"/>
      <c r="Y54" s="3"/>
      <c r="Z54" s="3"/>
      <c r="AA54" s="2"/>
    </row>
    <row r="55" spans="1:27" s="7" customFormat="1" ht="15">
      <c r="A55" s="177" t="s">
        <v>222</v>
      </c>
      <c r="B55" s="188">
        <f>'Open Int.'!E55</f>
        <v>525</v>
      </c>
      <c r="C55" s="189">
        <f>'Open Int.'!F55</f>
        <v>0</v>
      </c>
      <c r="D55" s="190">
        <f>'Open Int.'!H55</f>
        <v>175</v>
      </c>
      <c r="E55" s="331">
        <f>'Open Int.'!I55</f>
        <v>0</v>
      </c>
      <c r="F55" s="191">
        <f>IF('Open Int.'!E55=0,0,'Open Int.'!H55/'Open Int.'!E55)</f>
        <v>0.3333333333333333</v>
      </c>
      <c r="G55" s="155">
        <v>0.3333333333333333</v>
      </c>
      <c r="H55" s="170">
        <f t="shared" si="0"/>
        <v>0</v>
      </c>
      <c r="I55" s="185">
        <f>IF(Volume!D55=0,0,Volume!F55/Volume!D55)</f>
        <v>0</v>
      </c>
      <c r="J55" s="176">
        <v>0</v>
      </c>
      <c r="K55" s="170">
        <f t="shared" si="1"/>
        <v>0</v>
      </c>
      <c r="L55" s="60"/>
      <c r="M55" s="6"/>
      <c r="N55" s="59"/>
      <c r="O55" s="3"/>
      <c r="P55" s="3"/>
      <c r="Q55" s="3"/>
      <c r="R55" s="3"/>
      <c r="S55" s="3"/>
      <c r="T55" s="3"/>
      <c r="U55" s="61"/>
      <c r="V55" s="3"/>
      <c r="W55" s="3"/>
      <c r="X55" s="3"/>
      <c r="Y55" s="3"/>
      <c r="Z55" s="3"/>
      <c r="AA55" s="2"/>
    </row>
    <row r="56" spans="1:27" s="7" customFormat="1" ht="15">
      <c r="A56" s="177" t="s">
        <v>288</v>
      </c>
      <c r="B56" s="188">
        <f>'Open Int.'!E56</f>
        <v>625500</v>
      </c>
      <c r="C56" s="189">
        <f>'Open Int.'!F56</f>
        <v>88500</v>
      </c>
      <c r="D56" s="190">
        <f>'Open Int.'!H56</f>
        <v>81000</v>
      </c>
      <c r="E56" s="331">
        <f>'Open Int.'!I56</f>
        <v>27000</v>
      </c>
      <c r="F56" s="191">
        <f>IF('Open Int.'!E56=0,0,'Open Int.'!H56/'Open Int.'!E56)</f>
        <v>0.12949640287769784</v>
      </c>
      <c r="G56" s="155">
        <v>0.1005586592178771</v>
      </c>
      <c r="H56" s="170">
        <f t="shared" si="0"/>
        <v>0.2877697841726618</v>
      </c>
      <c r="I56" s="185">
        <f>IF(Volume!D56=0,0,Volume!F56/Volume!D56)</f>
        <v>0.1111111111111111</v>
      </c>
      <c r="J56" s="176">
        <v>0.07474747474747474</v>
      </c>
      <c r="K56" s="170">
        <f t="shared" si="1"/>
        <v>0.4864864864864865</v>
      </c>
      <c r="L56" s="60"/>
      <c r="M56" s="6"/>
      <c r="N56" s="59"/>
      <c r="O56" s="3"/>
      <c r="P56" s="3"/>
      <c r="Q56" s="3"/>
      <c r="R56" s="3"/>
      <c r="S56" s="3"/>
      <c r="T56" s="3"/>
      <c r="U56" s="61"/>
      <c r="V56" s="3"/>
      <c r="W56" s="3"/>
      <c r="X56" s="3"/>
      <c r="Y56" s="3"/>
      <c r="Z56" s="3"/>
      <c r="AA56" s="2"/>
    </row>
    <row r="57" spans="1:27" s="7" customFormat="1" ht="15">
      <c r="A57" s="177" t="s">
        <v>289</v>
      </c>
      <c r="B57" s="188">
        <f>'Open Int.'!E57</f>
        <v>5600</v>
      </c>
      <c r="C57" s="189">
        <f>'Open Int.'!F57</f>
        <v>0</v>
      </c>
      <c r="D57" s="190">
        <f>'Open Int.'!H57</f>
        <v>0</v>
      </c>
      <c r="E57" s="331">
        <f>'Open Int.'!I57</f>
        <v>0</v>
      </c>
      <c r="F57" s="191">
        <f>IF('Open Int.'!E57=0,0,'Open Int.'!H57/'Open Int.'!E57)</f>
        <v>0</v>
      </c>
      <c r="G57" s="155">
        <v>0</v>
      </c>
      <c r="H57" s="170">
        <f t="shared" si="0"/>
        <v>0</v>
      </c>
      <c r="I57" s="185">
        <f>IF(Volume!D57=0,0,Volume!F57/Volume!D57)</f>
        <v>0</v>
      </c>
      <c r="J57" s="176">
        <v>0</v>
      </c>
      <c r="K57" s="170">
        <f t="shared" si="1"/>
        <v>0</v>
      </c>
      <c r="L57" s="60"/>
      <c r="M57" s="6"/>
      <c r="N57" s="59"/>
      <c r="O57" s="3"/>
      <c r="P57" s="3"/>
      <c r="Q57" s="3"/>
      <c r="R57" s="3"/>
      <c r="S57" s="3"/>
      <c r="T57" s="3"/>
      <c r="U57" s="61"/>
      <c r="V57" s="3"/>
      <c r="W57" s="3"/>
      <c r="X57" s="3"/>
      <c r="Y57" s="3"/>
      <c r="Z57" s="3"/>
      <c r="AA57" s="2"/>
    </row>
    <row r="58" spans="1:27" s="7" customFormat="1" ht="15">
      <c r="A58" s="177" t="s">
        <v>195</v>
      </c>
      <c r="B58" s="188">
        <f>'Open Int.'!E58</f>
        <v>1521756</v>
      </c>
      <c r="C58" s="189">
        <f>'Open Int.'!F58</f>
        <v>41240</v>
      </c>
      <c r="D58" s="190">
        <f>'Open Int.'!H58</f>
        <v>583546</v>
      </c>
      <c r="E58" s="331">
        <f>'Open Int.'!I58</f>
        <v>8248</v>
      </c>
      <c r="F58" s="191">
        <f>IF('Open Int.'!E58=0,0,'Open Int.'!H58/'Open Int.'!E58)</f>
        <v>0.38346883468834686</v>
      </c>
      <c r="G58" s="155">
        <v>0.38857938718662954</v>
      </c>
      <c r="H58" s="170">
        <f t="shared" si="0"/>
        <v>-0.01315188779127945</v>
      </c>
      <c r="I58" s="185">
        <f>IF(Volume!D58=0,0,Volume!F58/Volume!D58)</f>
        <v>0.2575107296137339</v>
      </c>
      <c r="J58" s="176">
        <v>0.2361111111111111</v>
      </c>
      <c r="K58" s="170">
        <f t="shared" si="1"/>
        <v>0.09063367836404945</v>
      </c>
      <c r="L58" s="60"/>
      <c r="M58" s="6"/>
      <c r="N58" s="59"/>
      <c r="O58" s="3"/>
      <c r="P58" s="3"/>
      <c r="Q58" s="3"/>
      <c r="R58" s="3"/>
      <c r="S58" s="3"/>
      <c r="T58" s="3"/>
      <c r="U58" s="61"/>
      <c r="V58" s="3"/>
      <c r="W58" s="3"/>
      <c r="X58" s="3"/>
      <c r="Y58" s="3"/>
      <c r="Z58" s="3"/>
      <c r="AA58" s="2"/>
    </row>
    <row r="59" spans="1:27" s="7" customFormat="1" ht="15">
      <c r="A59" s="177" t="s">
        <v>290</v>
      </c>
      <c r="B59" s="188">
        <f>'Open Int.'!E59</f>
        <v>292600</v>
      </c>
      <c r="C59" s="189">
        <f>'Open Int.'!F59</f>
        <v>7000</v>
      </c>
      <c r="D59" s="190">
        <f>'Open Int.'!H59</f>
        <v>49000</v>
      </c>
      <c r="E59" s="331">
        <f>'Open Int.'!I59</f>
        <v>5600</v>
      </c>
      <c r="F59" s="191">
        <f>IF('Open Int.'!E59=0,0,'Open Int.'!H59/'Open Int.'!E59)</f>
        <v>0.1674641148325359</v>
      </c>
      <c r="G59" s="155">
        <v>0.15196078431372548</v>
      </c>
      <c r="H59" s="170">
        <f t="shared" si="0"/>
        <v>0.1020219169624944</v>
      </c>
      <c r="I59" s="185">
        <f>IF(Volume!D59=0,0,Volume!F59/Volume!D59)</f>
        <v>0.2</v>
      </c>
      <c r="J59" s="176">
        <v>0.06818181818181818</v>
      </c>
      <c r="K59" s="170">
        <f t="shared" si="1"/>
        <v>1.9333333333333338</v>
      </c>
      <c r="L59" s="60"/>
      <c r="M59" s="6"/>
      <c r="N59" s="59"/>
      <c r="O59" s="3"/>
      <c r="P59" s="3"/>
      <c r="Q59" s="3"/>
      <c r="R59" s="3"/>
      <c r="S59" s="3"/>
      <c r="T59" s="3"/>
      <c r="U59" s="61"/>
      <c r="V59" s="3"/>
      <c r="W59" s="3"/>
      <c r="X59" s="3"/>
      <c r="Y59" s="3"/>
      <c r="Z59" s="3"/>
      <c r="AA59" s="2"/>
    </row>
    <row r="60" spans="1:27" s="7" customFormat="1" ht="15">
      <c r="A60" s="177" t="s">
        <v>197</v>
      </c>
      <c r="B60" s="188">
        <f>'Open Int.'!E60</f>
        <v>32500</v>
      </c>
      <c r="C60" s="189">
        <f>'Open Int.'!F60</f>
        <v>0</v>
      </c>
      <c r="D60" s="190">
        <f>'Open Int.'!H60</f>
        <v>1300</v>
      </c>
      <c r="E60" s="331">
        <f>'Open Int.'!I60</f>
        <v>650</v>
      </c>
      <c r="F60" s="191">
        <f>IF('Open Int.'!E60=0,0,'Open Int.'!H60/'Open Int.'!E60)</f>
        <v>0.04</v>
      </c>
      <c r="G60" s="155">
        <v>0.02</v>
      </c>
      <c r="H60" s="170">
        <f t="shared" si="0"/>
        <v>1</v>
      </c>
      <c r="I60" s="185">
        <f>IF(Volume!D60=0,0,Volume!F60/Volume!D60)</f>
        <v>0.05263157894736842</v>
      </c>
      <c r="J60" s="176">
        <v>0.02564102564102564</v>
      </c>
      <c r="K60" s="170">
        <f t="shared" si="1"/>
        <v>1.0526315789473684</v>
      </c>
      <c r="L60" s="60"/>
      <c r="M60" s="6"/>
      <c r="N60" s="59"/>
      <c r="O60" s="3"/>
      <c r="P60" s="3"/>
      <c r="Q60" s="3"/>
      <c r="R60" s="3"/>
      <c r="S60" s="3"/>
      <c r="T60" s="3"/>
      <c r="U60" s="61"/>
      <c r="V60" s="3"/>
      <c r="W60" s="3"/>
      <c r="X60" s="3"/>
      <c r="Y60" s="3"/>
      <c r="Z60" s="3"/>
      <c r="AA60" s="2"/>
    </row>
    <row r="61" spans="1:27" s="7" customFormat="1" ht="15">
      <c r="A61" s="177" t="s">
        <v>4</v>
      </c>
      <c r="B61" s="188">
        <f>'Open Int.'!E61</f>
        <v>750</v>
      </c>
      <c r="C61" s="189">
        <f>'Open Int.'!F61</f>
        <v>0</v>
      </c>
      <c r="D61" s="190">
        <f>'Open Int.'!H61</f>
        <v>450</v>
      </c>
      <c r="E61" s="331">
        <f>'Open Int.'!I61</f>
        <v>0</v>
      </c>
      <c r="F61" s="191">
        <f>IF('Open Int.'!E61=0,0,'Open Int.'!H61/'Open Int.'!E61)</f>
        <v>0.6</v>
      </c>
      <c r="G61" s="155">
        <v>0.6</v>
      </c>
      <c r="H61" s="170">
        <f t="shared" si="0"/>
        <v>0</v>
      </c>
      <c r="I61" s="185">
        <f>IF(Volume!D61=0,0,Volume!F61/Volume!D61)</f>
        <v>0</v>
      </c>
      <c r="J61" s="176">
        <v>0</v>
      </c>
      <c r="K61" s="170">
        <f t="shared" si="1"/>
        <v>0</v>
      </c>
      <c r="L61" s="60"/>
      <c r="M61" s="6"/>
      <c r="N61" s="59"/>
      <c r="O61" s="3"/>
      <c r="P61" s="3"/>
      <c r="Q61" s="3"/>
      <c r="R61" s="3"/>
      <c r="S61" s="3"/>
      <c r="T61" s="3"/>
      <c r="U61" s="61"/>
      <c r="V61" s="3"/>
      <c r="W61" s="3"/>
      <c r="X61" s="3"/>
      <c r="Y61" s="3"/>
      <c r="Z61" s="3"/>
      <c r="AA61" s="2"/>
    </row>
    <row r="62" spans="1:27" s="7" customFormat="1" ht="15">
      <c r="A62" s="177" t="s">
        <v>79</v>
      </c>
      <c r="B62" s="188">
        <f>'Open Int.'!E62</f>
        <v>1000</v>
      </c>
      <c r="C62" s="189">
        <f>'Open Int.'!F62</f>
        <v>0</v>
      </c>
      <c r="D62" s="190">
        <f>'Open Int.'!H62</f>
        <v>200</v>
      </c>
      <c r="E62" s="331">
        <f>'Open Int.'!I62</f>
        <v>0</v>
      </c>
      <c r="F62" s="191">
        <f>IF('Open Int.'!E62=0,0,'Open Int.'!H62/'Open Int.'!E62)</f>
        <v>0.2</v>
      </c>
      <c r="G62" s="155">
        <v>0.2</v>
      </c>
      <c r="H62" s="170">
        <f t="shared" si="0"/>
        <v>0</v>
      </c>
      <c r="I62" s="185">
        <f>IF(Volume!D62=0,0,Volume!F62/Volume!D62)</f>
        <v>0</v>
      </c>
      <c r="J62" s="176">
        <v>0</v>
      </c>
      <c r="K62" s="170">
        <f t="shared" si="1"/>
        <v>0</v>
      </c>
      <c r="L62" s="60"/>
      <c r="M62" s="6"/>
      <c r="N62" s="59"/>
      <c r="O62" s="3"/>
      <c r="P62" s="3"/>
      <c r="Q62" s="3"/>
      <c r="R62" s="3"/>
      <c r="S62" s="3"/>
      <c r="T62" s="3"/>
      <c r="U62" s="61"/>
      <c r="V62" s="3"/>
      <c r="W62" s="3"/>
      <c r="X62" s="3"/>
      <c r="Y62" s="3"/>
      <c r="Z62" s="3"/>
      <c r="AA62" s="2"/>
    </row>
    <row r="63" spans="1:27" s="7" customFormat="1" ht="15">
      <c r="A63" s="177" t="s">
        <v>196</v>
      </c>
      <c r="B63" s="188">
        <f>'Open Int.'!E63</f>
        <v>800</v>
      </c>
      <c r="C63" s="189">
        <f>'Open Int.'!F63</f>
        <v>0</v>
      </c>
      <c r="D63" s="190">
        <f>'Open Int.'!H63</f>
        <v>800</v>
      </c>
      <c r="E63" s="331">
        <f>'Open Int.'!I63</f>
        <v>0</v>
      </c>
      <c r="F63" s="191">
        <f>IF('Open Int.'!E63=0,0,'Open Int.'!H63/'Open Int.'!E63)</f>
        <v>1</v>
      </c>
      <c r="G63" s="155">
        <v>1</v>
      </c>
      <c r="H63" s="170">
        <f t="shared" si="0"/>
        <v>0</v>
      </c>
      <c r="I63" s="185">
        <f>IF(Volume!D63=0,0,Volume!F63/Volume!D63)</f>
        <v>0</v>
      </c>
      <c r="J63" s="176">
        <v>0</v>
      </c>
      <c r="K63" s="170">
        <f t="shared" si="1"/>
        <v>0</v>
      </c>
      <c r="L63" s="60"/>
      <c r="M63" s="6"/>
      <c r="N63" s="59"/>
      <c r="O63" s="3"/>
      <c r="P63" s="3"/>
      <c r="Q63" s="3"/>
      <c r="R63" s="3"/>
      <c r="S63" s="3"/>
      <c r="T63" s="3"/>
      <c r="U63" s="61"/>
      <c r="V63" s="3"/>
      <c r="W63" s="3"/>
      <c r="X63" s="3"/>
      <c r="Y63" s="3"/>
      <c r="Z63" s="3"/>
      <c r="AA63" s="2"/>
    </row>
    <row r="64" spans="1:27" s="7" customFormat="1" ht="15">
      <c r="A64" s="177" t="s">
        <v>5</v>
      </c>
      <c r="B64" s="188">
        <f>'Open Int.'!E64</f>
        <v>2819960</v>
      </c>
      <c r="C64" s="189">
        <f>'Open Int.'!F64</f>
        <v>-6380</v>
      </c>
      <c r="D64" s="190">
        <f>'Open Int.'!H64</f>
        <v>551870</v>
      </c>
      <c r="E64" s="331">
        <f>'Open Int.'!I64</f>
        <v>-3190</v>
      </c>
      <c r="F64" s="191">
        <f>IF('Open Int.'!E64=0,0,'Open Int.'!H64/'Open Int.'!E64)</f>
        <v>0.19570135746606335</v>
      </c>
      <c r="G64" s="155">
        <v>0.1963882618510158</v>
      </c>
      <c r="H64" s="170">
        <f t="shared" si="0"/>
        <v>-0.003497685546367058</v>
      </c>
      <c r="I64" s="185">
        <f>IF(Volume!D64=0,0,Volume!F64/Volume!D64)</f>
        <v>0.10545454545454545</v>
      </c>
      <c r="J64" s="176">
        <v>0.11726384364820847</v>
      </c>
      <c r="K64" s="170">
        <f t="shared" si="1"/>
        <v>-0.10070707070707069</v>
      </c>
      <c r="L64" s="60"/>
      <c r="M64" s="6"/>
      <c r="N64" s="59"/>
      <c r="O64" s="3"/>
      <c r="P64" s="3"/>
      <c r="Q64" s="3"/>
      <c r="R64" s="3"/>
      <c r="S64" s="3"/>
      <c r="T64" s="3"/>
      <c r="U64" s="61"/>
      <c r="V64" s="3"/>
      <c r="W64" s="3"/>
      <c r="X64" s="3"/>
      <c r="Y64" s="3"/>
      <c r="Z64" s="3"/>
      <c r="AA64" s="2"/>
    </row>
    <row r="65" spans="1:27" s="7" customFormat="1" ht="15">
      <c r="A65" s="177" t="s">
        <v>198</v>
      </c>
      <c r="B65" s="188">
        <f>'Open Int.'!E65</f>
        <v>1258000</v>
      </c>
      <c r="C65" s="189">
        <f>'Open Int.'!F65</f>
        <v>106000</v>
      </c>
      <c r="D65" s="190">
        <f>'Open Int.'!H65</f>
        <v>228000</v>
      </c>
      <c r="E65" s="331">
        <f>'Open Int.'!I65</f>
        <v>-5000</v>
      </c>
      <c r="F65" s="191">
        <f>IF('Open Int.'!E65=0,0,'Open Int.'!H65/'Open Int.'!E65)</f>
        <v>0.18124006359300476</v>
      </c>
      <c r="G65" s="155">
        <v>0.20225694444444445</v>
      </c>
      <c r="H65" s="170">
        <f t="shared" si="0"/>
        <v>-0.10391178858737561</v>
      </c>
      <c r="I65" s="185">
        <f>IF(Volume!D65=0,0,Volume!F65/Volume!D65)</f>
        <v>0.1896551724137931</v>
      </c>
      <c r="J65" s="176">
        <v>0.17027863777089783</v>
      </c>
      <c r="K65" s="170">
        <f t="shared" si="1"/>
        <v>0.11379310344827584</v>
      </c>
      <c r="L65" s="60"/>
      <c r="M65" s="6"/>
      <c r="N65" s="59"/>
      <c r="O65" s="3"/>
      <c r="P65" s="3"/>
      <c r="Q65" s="3"/>
      <c r="R65" s="3"/>
      <c r="S65" s="3"/>
      <c r="T65" s="3"/>
      <c r="U65" s="61"/>
      <c r="V65" s="3"/>
      <c r="W65" s="3"/>
      <c r="X65" s="3"/>
      <c r="Y65" s="3"/>
      <c r="Z65" s="3"/>
      <c r="AA65" s="2"/>
    </row>
    <row r="66" spans="1:27" s="7" customFormat="1" ht="15">
      <c r="A66" s="177" t="s">
        <v>199</v>
      </c>
      <c r="B66" s="188">
        <f>'Open Int.'!E66</f>
        <v>98800</v>
      </c>
      <c r="C66" s="189">
        <f>'Open Int.'!F66</f>
        <v>2600</v>
      </c>
      <c r="D66" s="190">
        <f>'Open Int.'!H66</f>
        <v>19500</v>
      </c>
      <c r="E66" s="331">
        <f>'Open Int.'!I66</f>
        <v>0</v>
      </c>
      <c r="F66" s="191">
        <f>IF('Open Int.'!E66=0,0,'Open Int.'!H66/'Open Int.'!E66)</f>
        <v>0.19736842105263158</v>
      </c>
      <c r="G66" s="155">
        <v>0.20270270270270271</v>
      </c>
      <c r="H66" s="170">
        <f t="shared" si="0"/>
        <v>-0.02631578947368425</v>
      </c>
      <c r="I66" s="185">
        <f>IF(Volume!D66=0,0,Volume!F66/Volume!D66)</f>
        <v>0.2</v>
      </c>
      <c r="J66" s="176">
        <v>0.125</v>
      </c>
      <c r="K66" s="170">
        <f t="shared" si="1"/>
        <v>0.6000000000000001</v>
      </c>
      <c r="L66" s="60"/>
      <c r="M66" s="6"/>
      <c r="N66" s="59"/>
      <c r="O66" s="3"/>
      <c r="P66" s="3"/>
      <c r="Q66" s="3"/>
      <c r="R66" s="3"/>
      <c r="S66" s="3"/>
      <c r="T66" s="3"/>
      <c r="U66" s="61"/>
      <c r="V66" s="3"/>
      <c r="W66" s="3"/>
      <c r="X66" s="3"/>
      <c r="Y66" s="3"/>
      <c r="Z66" s="3"/>
      <c r="AA66" s="2"/>
    </row>
    <row r="67" spans="1:27" s="7" customFormat="1" ht="15">
      <c r="A67" s="177" t="s">
        <v>43</v>
      </c>
      <c r="B67" s="188">
        <f>'Open Int.'!E67</f>
        <v>900</v>
      </c>
      <c r="C67" s="189">
        <f>'Open Int.'!F67</f>
        <v>150</v>
      </c>
      <c r="D67" s="190">
        <f>'Open Int.'!H67</f>
        <v>0</v>
      </c>
      <c r="E67" s="331">
        <f>'Open Int.'!I67</f>
        <v>0</v>
      </c>
      <c r="F67" s="191">
        <f>IF('Open Int.'!E67=0,0,'Open Int.'!H67/'Open Int.'!E67)</f>
        <v>0</v>
      </c>
      <c r="G67" s="155">
        <v>0</v>
      </c>
      <c r="H67" s="170">
        <f t="shared" si="0"/>
        <v>0</v>
      </c>
      <c r="I67" s="185">
        <f>IF(Volume!D67=0,0,Volume!F67/Volume!D67)</f>
        <v>0</v>
      </c>
      <c r="J67" s="176">
        <v>0</v>
      </c>
      <c r="K67" s="170">
        <f t="shared" si="1"/>
        <v>0</v>
      </c>
      <c r="L67" s="60"/>
      <c r="M67" s="6"/>
      <c r="N67" s="59"/>
      <c r="O67" s="3"/>
      <c r="P67" s="3"/>
      <c r="Q67" s="3"/>
      <c r="R67" s="3"/>
      <c r="S67" s="3"/>
      <c r="T67" s="3"/>
      <c r="U67" s="61"/>
      <c r="V67" s="3"/>
      <c r="W67" s="3"/>
      <c r="X67" s="3"/>
      <c r="Y67" s="3"/>
      <c r="Z67" s="3"/>
      <c r="AA67" s="2"/>
    </row>
    <row r="68" spans="1:27" s="7" customFormat="1" ht="15">
      <c r="A68" s="177" t="s">
        <v>200</v>
      </c>
      <c r="B68" s="188">
        <f>'Open Int.'!E68</f>
        <v>182000</v>
      </c>
      <c r="C68" s="189">
        <f>'Open Int.'!F68</f>
        <v>1750</v>
      </c>
      <c r="D68" s="190">
        <f>'Open Int.'!H68</f>
        <v>67550</v>
      </c>
      <c r="E68" s="331">
        <f>'Open Int.'!I68</f>
        <v>0</v>
      </c>
      <c r="F68" s="191">
        <f>IF('Open Int.'!E68=0,0,'Open Int.'!H68/'Open Int.'!E68)</f>
        <v>0.37115384615384617</v>
      </c>
      <c r="G68" s="155">
        <v>0.37475728155339805</v>
      </c>
      <c r="H68" s="170">
        <f aca="true" t="shared" si="2" ref="H68:H131">IF(G68=0,0,(F68-G68)/G68)</f>
        <v>-0.00961538461538455</v>
      </c>
      <c r="I68" s="185">
        <f>IF(Volume!D68=0,0,Volume!F68/Volume!D68)</f>
        <v>0.07407407407407407</v>
      </c>
      <c r="J68" s="176">
        <v>0.0804953560371517</v>
      </c>
      <c r="K68" s="170">
        <f aca="true" t="shared" si="3" ref="K68:K131">IF(J68=0,0,(I68-J68)/J68)</f>
        <v>-0.07977207977207981</v>
      </c>
      <c r="L68" s="60"/>
      <c r="M68" s="6"/>
      <c r="N68" s="59"/>
      <c r="O68" s="3"/>
      <c r="P68" s="3"/>
      <c r="Q68" s="3"/>
      <c r="R68" s="3"/>
      <c r="S68" s="3"/>
      <c r="T68" s="3"/>
      <c r="U68" s="61"/>
      <c r="V68" s="3"/>
      <c r="W68" s="3"/>
      <c r="X68" s="3"/>
      <c r="Y68" s="3"/>
      <c r="Z68" s="3"/>
      <c r="AA68" s="2"/>
    </row>
    <row r="69" spans="1:27" s="7" customFormat="1" ht="15">
      <c r="A69" s="177" t="s">
        <v>141</v>
      </c>
      <c r="B69" s="188">
        <f>'Open Int.'!E69</f>
        <v>4178400</v>
      </c>
      <c r="C69" s="189">
        <f>'Open Int.'!F69</f>
        <v>194400</v>
      </c>
      <c r="D69" s="190">
        <f>'Open Int.'!H69</f>
        <v>1236000</v>
      </c>
      <c r="E69" s="331">
        <f>'Open Int.'!I69</f>
        <v>115200</v>
      </c>
      <c r="F69" s="191">
        <f>IF('Open Int.'!E69=0,0,'Open Int.'!H69/'Open Int.'!E69)</f>
        <v>0.295807007466973</v>
      </c>
      <c r="G69" s="155">
        <v>0.2813253012048193</v>
      </c>
      <c r="H69" s="170">
        <f t="shared" si="2"/>
        <v>0.051476728897591396</v>
      </c>
      <c r="I69" s="185">
        <f>IF(Volume!D69=0,0,Volume!F69/Volume!D69)</f>
        <v>0.14668367346938777</v>
      </c>
      <c r="J69" s="176">
        <v>0.16105769230769232</v>
      </c>
      <c r="K69" s="170">
        <f t="shared" si="3"/>
        <v>-0.08924763935424916</v>
      </c>
      <c r="L69" s="60"/>
      <c r="M69" s="6"/>
      <c r="N69" s="59"/>
      <c r="O69" s="3"/>
      <c r="P69" s="3"/>
      <c r="Q69" s="3"/>
      <c r="R69" s="3"/>
      <c r="S69" s="3"/>
      <c r="T69" s="3"/>
      <c r="U69" s="61"/>
      <c r="V69" s="3"/>
      <c r="W69" s="3"/>
      <c r="X69" s="3"/>
      <c r="Y69" s="3"/>
      <c r="Z69" s="3"/>
      <c r="AA69" s="2"/>
    </row>
    <row r="70" spans="1:27" s="7" customFormat="1" ht="15">
      <c r="A70" s="177" t="s">
        <v>399</v>
      </c>
      <c r="B70" s="188">
        <f>'Open Int.'!E70</f>
        <v>3310200</v>
      </c>
      <c r="C70" s="189">
        <f>'Open Int.'!F70</f>
        <v>67500</v>
      </c>
      <c r="D70" s="190">
        <f>'Open Int.'!H70</f>
        <v>747900</v>
      </c>
      <c r="E70" s="331">
        <f>'Open Int.'!I70</f>
        <v>64800</v>
      </c>
      <c r="F70" s="191">
        <f>IF('Open Int.'!E70=0,0,'Open Int.'!H70/'Open Int.'!E70)</f>
        <v>0.22593800978792822</v>
      </c>
      <c r="G70" s="155">
        <v>0.21065778517901748</v>
      </c>
      <c r="H70" s="170">
        <f t="shared" si="2"/>
        <v>0.07253576978380157</v>
      </c>
      <c r="I70" s="185">
        <f>IF(Volume!D70=0,0,Volume!F70/Volume!D70)</f>
        <v>0.1299638989169675</v>
      </c>
      <c r="J70" s="176">
        <v>0.07473309608540925</v>
      </c>
      <c r="K70" s="170">
        <f t="shared" si="3"/>
        <v>0.7390407426508508</v>
      </c>
      <c r="L70" s="60"/>
      <c r="M70" s="6"/>
      <c r="N70" s="59"/>
      <c r="O70" s="3"/>
      <c r="P70" s="3"/>
      <c r="Q70" s="3"/>
      <c r="R70" s="3"/>
      <c r="S70" s="3"/>
      <c r="T70" s="3"/>
      <c r="U70" s="61"/>
      <c r="V70" s="3"/>
      <c r="W70" s="3"/>
      <c r="X70" s="3"/>
      <c r="Y70" s="3"/>
      <c r="Z70" s="3"/>
      <c r="AA70" s="2"/>
    </row>
    <row r="71" spans="1:27" s="7" customFormat="1" ht="15">
      <c r="A71" s="177" t="s">
        <v>184</v>
      </c>
      <c r="B71" s="188">
        <f>'Open Int.'!E71</f>
        <v>2292150</v>
      </c>
      <c r="C71" s="189">
        <f>'Open Int.'!F71</f>
        <v>64900</v>
      </c>
      <c r="D71" s="190">
        <f>'Open Int.'!H71</f>
        <v>1079700</v>
      </c>
      <c r="E71" s="331">
        <f>'Open Int.'!I71</f>
        <v>59000</v>
      </c>
      <c r="F71" s="191">
        <f>IF('Open Int.'!E71=0,0,'Open Int.'!H71/'Open Int.'!E71)</f>
        <v>0.47104247104247104</v>
      </c>
      <c r="G71" s="155">
        <v>0.45827814569536424</v>
      </c>
      <c r="H71" s="170">
        <f t="shared" si="2"/>
        <v>0.027852790858571216</v>
      </c>
      <c r="I71" s="185">
        <f>IF(Volume!D71=0,0,Volume!F71/Volume!D71)</f>
        <v>0.2524752475247525</v>
      </c>
      <c r="J71" s="176">
        <v>0.12951167728237792</v>
      </c>
      <c r="K71" s="170">
        <f t="shared" si="3"/>
        <v>0.9494400259698101</v>
      </c>
      <c r="L71" s="60"/>
      <c r="M71" s="6"/>
      <c r="N71" s="59"/>
      <c r="O71" s="3"/>
      <c r="P71" s="3"/>
      <c r="Q71" s="3"/>
      <c r="R71" s="3"/>
      <c r="S71" s="3"/>
      <c r="T71" s="3"/>
      <c r="U71" s="61"/>
      <c r="V71" s="3"/>
      <c r="W71" s="3"/>
      <c r="X71" s="3"/>
      <c r="Y71" s="3"/>
      <c r="Z71" s="3"/>
      <c r="AA71" s="2"/>
    </row>
    <row r="72" spans="1:27" s="7" customFormat="1" ht="15">
      <c r="A72" s="177" t="s">
        <v>175</v>
      </c>
      <c r="B72" s="188">
        <f>'Open Int.'!E72</f>
        <v>19726875</v>
      </c>
      <c r="C72" s="189">
        <f>'Open Int.'!F72</f>
        <v>-1134000</v>
      </c>
      <c r="D72" s="190">
        <f>'Open Int.'!H72</f>
        <v>7418250</v>
      </c>
      <c r="E72" s="331">
        <f>'Open Int.'!I72</f>
        <v>-157500</v>
      </c>
      <c r="F72" s="191">
        <f>IF('Open Int.'!E72=0,0,'Open Int.'!H72/'Open Int.'!E72)</f>
        <v>0.37604790419161677</v>
      </c>
      <c r="G72" s="155">
        <v>0.3631559078897697</v>
      </c>
      <c r="H72" s="170">
        <f t="shared" si="2"/>
        <v>0.035499894182528975</v>
      </c>
      <c r="I72" s="185">
        <f>IF(Volume!D72=0,0,Volume!F72/Volume!D72)</f>
        <v>0.2339622641509434</v>
      </c>
      <c r="J72" s="176">
        <v>0.24615384615384617</v>
      </c>
      <c r="K72" s="170">
        <f t="shared" si="3"/>
        <v>-0.04952830188679249</v>
      </c>
      <c r="L72" s="60"/>
      <c r="M72" s="6"/>
      <c r="N72" s="59"/>
      <c r="O72" s="3"/>
      <c r="P72" s="3"/>
      <c r="Q72" s="3"/>
      <c r="R72" s="3"/>
      <c r="S72" s="3"/>
      <c r="T72" s="3"/>
      <c r="U72" s="61"/>
      <c r="V72" s="3"/>
      <c r="W72" s="3"/>
      <c r="X72" s="3"/>
      <c r="Y72" s="3"/>
      <c r="Z72" s="3"/>
      <c r="AA72" s="2"/>
    </row>
    <row r="73" spans="1:27" s="7" customFormat="1" ht="15">
      <c r="A73" s="177" t="s">
        <v>142</v>
      </c>
      <c r="B73" s="188">
        <f>'Open Int.'!E73</f>
        <v>82250</v>
      </c>
      <c r="C73" s="189">
        <f>'Open Int.'!F73</f>
        <v>3500</v>
      </c>
      <c r="D73" s="190">
        <f>'Open Int.'!H73</f>
        <v>1750</v>
      </c>
      <c r="E73" s="331">
        <f>'Open Int.'!I73</f>
        <v>0</v>
      </c>
      <c r="F73" s="191">
        <f>IF('Open Int.'!E73=0,0,'Open Int.'!H73/'Open Int.'!E73)</f>
        <v>0.02127659574468085</v>
      </c>
      <c r="G73" s="155">
        <v>0.022222222222222223</v>
      </c>
      <c r="H73" s="170">
        <f t="shared" si="2"/>
        <v>-0.042553191489361764</v>
      </c>
      <c r="I73" s="185">
        <f>IF(Volume!D73=0,0,Volume!F73/Volume!D73)</f>
        <v>0</v>
      </c>
      <c r="J73" s="176">
        <v>0</v>
      </c>
      <c r="K73" s="170">
        <f t="shared" si="3"/>
        <v>0</v>
      </c>
      <c r="L73" s="60"/>
      <c r="M73" s="6"/>
      <c r="N73" s="59"/>
      <c r="O73" s="3"/>
      <c r="P73" s="3"/>
      <c r="Q73" s="3"/>
      <c r="R73" s="3"/>
      <c r="S73" s="3"/>
      <c r="T73" s="3"/>
      <c r="U73" s="61"/>
      <c r="V73" s="3"/>
      <c r="W73" s="3"/>
      <c r="X73" s="3"/>
      <c r="Y73" s="3"/>
      <c r="Z73" s="3"/>
      <c r="AA73" s="2"/>
    </row>
    <row r="74" spans="1:27" s="7" customFormat="1" ht="15">
      <c r="A74" s="177" t="s">
        <v>176</v>
      </c>
      <c r="B74" s="188">
        <f>'Open Int.'!E74</f>
        <v>1758850</v>
      </c>
      <c r="C74" s="189">
        <f>'Open Int.'!F74</f>
        <v>224750</v>
      </c>
      <c r="D74" s="190">
        <f>'Open Int.'!H74</f>
        <v>533600</v>
      </c>
      <c r="E74" s="331">
        <f>'Open Int.'!I74</f>
        <v>11600</v>
      </c>
      <c r="F74" s="191">
        <f>IF('Open Int.'!E74=0,0,'Open Int.'!H74/'Open Int.'!E74)</f>
        <v>0.3033800494641385</v>
      </c>
      <c r="G74" s="155">
        <v>0.34026465028355385</v>
      </c>
      <c r="H74" s="170">
        <f t="shared" si="2"/>
        <v>-0.10839974351928182</v>
      </c>
      <c r="I74" s="185">
        <f>IF(Volume!D74=0,0,Volume!F74/Volume!D74)</f>
        <v>0.17932489451476794</v>
      </c>
      <c r="J74" s="176">
        <v>0.19285714285714287</v>
      </c>
      <c r="K74" s="170">
        <f t="shared" si="3"/>
        <v>-0.07016721362712927</v>
      </c>
      <c r="L74" s="60"/>
      <c r="M74" s="6"/>
      <c r="N74" s="59"/>
      <c r="O74" s="3"/>
      <c r="P74" s="3"/>
      <c r="Q74" s="3"/>
      <c r="R74" s="3"/>
      <c r="S74" s="3"/>
      <c r="T74" s="3"/>
      <c r="U74" s="61"/>
      <c r="V74" s="3"/>
      <c r="W74" s="3"/>
      <c r="X74" s="3"/>
      <c r="Y74" s="3"/>
      <c r="Z74" s="3"/>
      <c r="AA74" s="2"/>
    </row>
    <row r="75" spans="1:27" s="7" customFormat="1" ht="15">
      <c r="A75" s="177" t="s">
        <v>398</v>
      </c>
      <c r="B75" s="188">
        <f>'Open Int.'!E75</f>
        <v>0</v>
      </c>
      <c r="C75" s="189">
        <f>'Open Int.'!F75</f>
        <v>0</v>
      </c>
      <c r="D75" s="190">
        <f>'Open Int.'!H75</f>
        <v>0</v>
      </c>
      <c r="E75" s="331">
        <f>'Open Int.'!I75</f>
        <v>0</v>
      </c>
      <c r="F75" s="191">
        <f>IF('Open Int.'!E75=0,0,'Open Int.'!H75/'Open Int.'!E75)</f>
        <v>0</v>
      </c>
      <c r="G75" s="155">
        <v>0</v>
      </c>
      <c r="H75" s="170">
        <f t="shared" si="2"/>
        <v>0</v>
      </c>
      <c r="I75" s="185">
        <f>IF(Volume!D75=0,0,Volume!F75/Volume!D75)</f>
        <v>0</v>
      </c>
      <c r="J75" s="176">
        <v>0</v>
      </c>
      <c r="K75" s="170">
        <f t="shared" si="3"/>
        <v>0</v>
      </c>
      <c r="L75" s="60"/>
      <c r="M75" s="6"/>
      <c r="N75" s="59"/>
      <c r="O75" s="3"/>
      <c r="P75" s="3"/>
      <c r="Q75" s="3"/>
      <c r="R75" s="3"/>
      <c r="S75" s="3"/>
      <c r="T75" s="3"/>
      <c r="U75" s="61"/>
      <c r="V75" s="3"/>
      <c r="W75" s="3"/>
      <c r="X75" s="3"/>
      <c r="Y75" s="3"/>
      <c r="Z75" s="3"/>
      <c r="AA75" s="2"/>
    </row>
    <row r="76" spans="1:27" s="7" customFormat="1" ht="15">
      <c r="A76" s="177" t="s">
        <v>167</v>
      </c>
      <c r="B76" s="188">
        <f>'Open Int.'!E76</f>
        <v>608300</v>
      </c>
      <c r="C76" s="189">
        <f>'Open Int.'!F76</f>
        <v>3850</v>
      </c>
      <c r="D76" s="190">
        <f>'Open Int.'!H76</f>
        <v>19250</v>
      </c>
      <c r="E76" s="331">
        <f>'Open Int.'!I76</f>
        <v>0</v>
      </c>
      <c r="F76" s="191">
        <f>IF('Open Int.'!E76=0,0,'Open Int.'!H76/'Open Int.'!E76)</f>
        <v>0.03164556962025317</v>
      </c>
      <c r="G76" s="155">
        <v>0.03184713375796178</v>
      </c>
      <c r="H76" s="170">
        <f t="shared" si="2"/>
        <v>-0.0063291139240505626</v>
      </c>
      <c r="I76" s="185">
        <f>IF(Volume!D76=0,0,Volume!F76/Volume!D76)</f>
        <v>0</v>
      </c>
      <c r="J76" s="176">
        <v>0.043478260869565216</v>
      </c>
      <c r="K76" s="170">
        <f t="shared" si="3"/>
        <v>-1</v>
      </c>
      <c r="L76" s="60"/>
      <c r="M76" s="6"/>
      <c r="N76" s="59"/>
      <c r="O76" s="3"/>
      <c r="P76" s="3"/>
      <c r="Q76" s="3"/>
      <c r="R76" s="3"/>
      <c r="S76" s="3"/>
      <c r="T76" s="3"/>
      <c r="U76" s="61"/>
      <c r="V76" s="3"/>
      <c r="W76" s="3"/>
      <c r="X76" s="3"/>
      <c r="Y76" s="3"/>
      <c r="Z76" s="3"/>
      <c r="AA76" s="2"/>
    </row>
    <row r="77" spans="1:27" s="7" customFormat="1" ht="15">
      <c r="A77" s="177" t="s">
        <v>201</v>
      </c>
      <c r="B77" s="188">
        <f>'Open Int.'!E77</f>
        <v>1261400</v>
      </c>
      <c r="C77" s="189">
        <f>'Open Int.'!F77</f>
        <v>20500</v>
      </c>
      <c r="D77" s="190">
        <f>'Open Int.'!H77</f>
        <v>678400</v>
      </c>
      <c r="E77" s="331">
        <f>'Open Int.'!I77</f>
        <v>-61500</v>
      </c>
      <c r="F77" s="191">
        <f>IF('Open Int.'!E77=0,0,'Open Int.'!H77/'Open Int.'!E77)</f>
        <v>0.5378151260504201</v>
      </c>
      <c r="G77" s="155">
        <v>0.5962607784672416</v>
      </c>
      <c r="H77" s="170">
        <f t="shared" si="2"/>
        <v>-0.09802028663878051</v>
      </c>
      <c r="I77" s="185">
        <f>IF(Volume!D77=0,0,Volume!F77/Volume!D77)</f>
        <v>0.6722103004291845</v>
      </c>
      <c r="J77" s="176">
        <v>0.575354609929078</v>
      </c>
      <c r="K77" s="170">
        <f t="shared" si="3"/>
        <v>0.16834086114656405</v>
      </c>
      <c r="L77" s="60"/>
      <c r="M77" s="6"/>
      <c r="N77" s="59"/>
      <c r="O77" s="3"/>
      <c r="P77" s="3"/>
      <c r="Q77" s="3"/>
      <c r="R77" s="3"/>
      <c r="S77" s="3"/>
      <c r="T77" s="3"/>
      <c r="U77" s="61"/>
      <c r="V77" s="3"/>
      <c r="W77" s="3"/>
      <c r="X77" s="3"/>
      <c r="Y77" s="3"/>
      <c r="Z77" s="3"/>
      <c r="AA77" s="2"/>
    </row>
    <row r="78" spans="1:27" s="7" customFormat="1" ht="15">
      <c r="A78" s="177" t="s">
        <v>143</v>
      </c>
      <c r="B78" s="188">
        <f>'Open Int.'!E78</f>
        <v>0</v>
      </c>
      <c r="C78" s="189">
        <f>'Open Int.'!F78</f>
        <v>0</v>
      </c>
      <c r="D78" s="190">
        <f>'Open Int.'!H78</f>
        <v>0</v>
      </c>
      <c r="E78" s="331">
        <f>'Open Int.'!I78</f>
        <v>0</v>
      </c>
      <c r="F78" s="191">
        <f>IF('Open Int.'!E78=0,0,'Open Int.'!H78/'Open Int.'!E78)</f>
        <v>0</v>
      </c>
      <c r="G78" s="155">
        <v>0</v>
      </c>
      <c r="H78" s="170">
        <f t="shared" si="2"/>
        <v>0</v>
      </c>
      <c r="I78" s="185">
        <f>IF(Volume!D78=0,0,Volume!F78/Volume!D78)</f>
        <v>0</v>
      </c>
      <c r="J78" s="176">
        <v>0</v>
      </c>
      <c r="K78" s="170">
        <f t="shared" si="3"/>
        <v>0</v>
      </c>
      <c r="L78" s="60"/>
      <c r="M78" s="6"/>
      <c r="N78" s="59"/>
      <c r="O78" s="3"/>
      <c r="P78" s="3"/>
      <c r="Q78" s="3"/>
      <c r="R78" s="3"/>
      <c r="S78" s="3"/>
      <c r="T78" s="3"/>
      <c r="U78" s="61"/>
      <c r="V78" s="3"/>
      <c r="W78" s="3"/>
      <c r="X78" s="3"/>
      <c r="Y78" s="3"/>
      <c r="Z78" s="3"/>
      <c r="AA78" s="2"/>
    </row>
    <row r="79" spans="1:27" s="7" customFormat="1" ht="15">
      <c r="A79" s="177" t="s">
        <v>90</v>
      </c>
      <c r="B79" s="188">
        <f>'Open Int.'!E79</f>
        <v>600</v>
      </c>
      <c r="C79" s="189">
        <f>'Open Int.'!F79</f>
        <v>0</v>
      </c>
      <c r="D79" s="190">
        <f>'Open Int.'!H79</f>
        <v>0</v>
      </c>
      <c r="E79" s="331">
        <f>'Open Int.'!I79</f>
        <v>0</v>
      </c>
      <c r="F79" s="191">
        <f>IF('Open Int.'!E79=0,0,'Open Int.'!H79/'Open Int.'!E79)</f>
        <v>0</v>
      </c>
      <c r="G79" s="155">
        <v>0</v>
      </c>
      <c r="H79" s="170">
        <f t="shared" si="2"/>
        <v>0</v>
      </c>
      <c r="I79" s="185">
        <f>IF(Volume!D79=0,0,Volume!F79/Volume!D79)</f>
        <v>0</v>
      </c>
      <c r="J79" s="176">
        <v>0</v>
      </c>
      <c r="K79" s="170">
        <f t="shared" si="3"/>
        <v>0</v>
      </c>
      <c r="L79" s="60"/>
      <c r="M79" s="6"/>
      <c r="N79" s="59"/>
      <c r="O79" s="3"/>
      <c r="P79" s="3"/>
      <c r="Q79" s="3"/>
      <c r="R79" s="3"/>
      <c r="S79" s="3"/>
      <c r="T79" s="3"/>
      <c r="U79" s="61"/>
      <c r="V79" s="3"/>
      <c r="W79" s="3"/>
      <c r="X79" s="3"/>
      <c r="Y79" s="3"/>
      <c r="Z79" s="3"/>
      <c r="AA79" s="2"/>
    </row>
    <row r="80" spans="1:27" s="7" customFormat="1" ht="15">
      <c r="A80" s="177" t="s">
        <v>35</v>
      </c>
      <c r="B80" s="188">
        <f>'Open Int.'!E80</f>
        <v>100100</v>
      </c>
      <c r="C80" s="189">
        <f>'Open Int.'!F80</f>
        <v>-16500</v>
      </c>
      <c r="D80" s="190">
        <f>'Open Int.'!H80</f>
        <v>1100</v>
      </c>
      <c r="E80" s="331">
        <f>'Open Int.'!I80</f>
        <v>0</v>
      </c>
      <c r="F80" s="191">
        <f>IF('Open Int.'!E80=0,0,'Open Int.'!H80/'Open Int.'!E80)</f>
        <v>0.01098901098901099</v>
      </c>
      <c r="G80" s="155">
        <v>0.009433962264150943</v>
      </c>
      <c r="H80" s="170">
        <f t="shared" si="2"/>
        <v>0.16483516483516497</v>
      </c>
      <c r="I80" s="185">
        <f>IF(Volume!D80=0,0,Volume!F80/Volume!D80)</f>
        <v>0</v>
      </c>
      <c r="J80" s="176">
        <v>0</v>
      </c>
      <c r="K80" s="170">
        <f t="shared" si="3"/>
        <v>0</v>
      </c>
      <c r="L80" s="60"/>
      <c r="M80" s="6"/>
      <c r="N80" s="59"/>
      <c r="O80" s="3"/>
      <c r="P80" s="3"/>
      <c r="Q80" s="3"/>
      <c r="R80" s="3"/>
      <c r="S80" s="3"/>
      <c r="T80" s="3"/>
      <c r="U80" s="61"/>
      <c r="V80" s="3"/>
      <c r="W80" s="3"/>
      <c r="X80" s="3"/>
      <c r="Y80" s="3"/>
      <c r="Z80" s="3"/>
      <c r="AA80" s="2"/>
    </row>
    <row r="81" spans="1:27" s="7" customFormat="1" ht="15">
      <c r="A81" s="177" t="s">
        <v>6</v>
      </c>
      <c r="B81" s="188">
        <f>'Open Int.'!E81</f>
        <v>1832625</v>
      </c>
      <c r="C81" s="189">
        <f>'Open Int.'!F81</f>
        <v>-6750</v>
      </c>
      <c r="D81" s="190">
        <f>'Open Int.'!H81</f>
        <v>436500</v>
      </c>
      <c r="E81" s="331">
        <f>'Open Int.'!I81</f>
        <v>20250</v>
      </c>
      <c r="F81" s="191">
        <f>IF('Open Int.'!E81=0,0,'Open Int.'!H81/'Open Int.'!E81)</f>
        <v>0.238182934315531</v>
      </c>
      <c r="G81" s="155">
        <v>0.22629969418960244</v>
      </c>
      <c r="H81" s="170">
        <f t="shared" si="2"/>
        <v>0.052511074610522165</v>
      </c>
      <c r="I81" s="185">
        <f>IF(Volume!D81=0,0,Volume!F81/Volume!D81)</f>
        <v>0.15548780487804878</v>
      </c>
      <c r="J81" s="176">
        <v>0.22695035460992907</v>
      </c>
      <c r="K81" s="170">
        <f t="shared" si="3"/>
        <v>-0.31488185975609756</v>
      </c>
      <c r="L81" s="60"/>
      <c r="M81" s="6"/>
      <c r="N81" s="59"/>
      <c r="O81" s="3"/>
      <c r="P81" s="3"/>
      <c r="Q81" s="3"/>
      <c r="R81" s="3"/>
      <c r="S81" s="3"/>
      <c r="T81" s="3"/>
      <c r="U81" s="61"/>
      <c r="V81" s="3"/>
      <c r="W81" s="3"/>
      <c r="X81" s="3"/>
      <c r="Y81" s="3"/>
      <c r="Z81" s="3"/>
      <c r="AA81" s="2"/>
    </row>
    <row r="82" spans="1:27" s="7" customFormat="1" ht="15">
      <c r="A82" s="177" t="s">
        <v>177</v>
      </c>
      <c r="B82" s="188">
        <f>'Open Int.'!E82</f>
        <v>296500</v>
      </c>
      <c r="C82" s="189">
        <f>'Open Int.'!F82</f>
        <v>5500</v>
      </c>
      <c r="D82" s="190">
        <f>'Open Int.'!H82</f>
        <v>21500</v>
      </c>
      <c r="E82" s="331">
        <f>'Open Int.'!I82</f>
        <v>1000</v>
      </c>
      <c r="F82" s="191">
        <f>IF('Open Int.'!E82=0,0,'Open Int.'!H82/'Open Int.'!E82)</f>
        <v>0.07251264755480608</v>
      </c>
      <c r="G82" s="155">
        <v>0.070446735395189</v>
      </c>
      <c r="H82" s="170">
        <f t="shared" si="2"/>
        <v>0.029325875046271616</v>
      </c>
      <c r="I82" s="185">
        <f>IF(Volume!D82=0,0,Volume!F82/Volume!D82)</f>
        <v>0.05263157894736842</v>
      </c>
      <c r="J82" s="176">
        <v>0.06</v>
      </c>
      <c r="K82" s="170">
        <f t="shared" si="3"/>
        <v>-0.12280701754385967</v>
      </c>
      <c r="L82" s="60"/>
      <c r="M82" s="6"/>
      <c r="N82" s="59"/>
      <c r="O82" s="3"/>
      <c r="P82" s="3"/>
      <c r="Q82" s="3"/>
      <c r="R82" s="3"/>
      <c r="S82" s="3"/>
      <c r="T82" s="3"/>
      <c r="U82" s="61"/>
      <c r="V82" s="3"/>
      <c r="W82" s="3"/>
      <c r="X82" s="3"/>
      <c r="Y82" s="3"/>
      <c r="Z82" s="3"/>
      <c r="AA82" s="2"/>
    </row>
    <row r="83" spans="1:27" s="7" customFormat="1" ht="15">
      <c r="A83" s="177" t="s">
        <v>168</v>
      </c>
      <c r="B83" s="188">
        <f>'Open Int.'!E83</f>
        <v>0</v>
      </c>
      <c r="C83" s="189">
        <f>'Open Int.'!F83</f>
        <v>0</v>
      </c>
      <c r="D83" s="190">
        <f>'Open Int.'!H83</f>
        <v>0</v>
      </c>
      <c r="E83" s="331">
        <f>'Open Int.'!I83</f>
        <v>0</v>
      </c>
      <c r="F83" s="191">
        <f>IF('Open Int.'!E83=0,0,'Open Int.'!H83/'Open Int.'!E83)</f>
        <v>0</v>
      </c>
      <c r="G83" s="155">
        <v>0</v>
      </c>
      <c r="H83" s="170">
        <f t="shared" si="2"/>
        <v>0</v>
      </c>
      <c r="I83" s="185">
        <f>IF(Volume!D83=0,0,Volume!F83/Volume!D83)</f>
        <v>0</v>
      </c>
      <c r="J83" s="176">
        <v>0</v>
      </c>
      <c r="K83" s="170">
        <f t="shared" si="3"/>
        <v>0</v>
      </c>
      <c r="L83" s="60"/>
      <c r="M83" s="6"/>
      <c r="N83" s="59"/>
      <c r="O83" s="3"/>
      <c r="P83" s="3"/>
      <c r="Q83" s="3"/>
      <c r="R83" s="3"/>
      <c r="S83" s="3"/>
      <c r="T83" s="3"/>
      <c r="U83" s="61"/>
      <c r="V83" s="3"/>
      <c r="W83" s="3"/>
      <c r="X83" s="3"/>
      <c r="Y83" s="3"/>
      <c r="Z83" s="3"/>
      <c r="AA83" s="2"/>
    </row>
    <row r="84" spans="1:27" s="7" customFormat="1" ht="15">
      <c r="A84" s="177" t="s">
        <v>132</v>
      </c>
      <c r="B84" s="188">
        <f>'Open Int.'!E84</f>
        <v>61600</v>
      </c>
      <c r="C84" s="189">
        <f>'Open Int.'!F84</f>
        <v>800</v>
      </c>
      <c r="D84" s="190">
        <f>'Open Int.'!H84</f>
        <v>3200</v>
      </c>
      <c r="E84" s="331">
        <f>'Open Int.'!I84</f>
        <v>0</v>
      </c>
      <c r="F84" s="191">
        <f>IF('Open Int.'!E84=0,0,'Open Int.'!H84/'Open Int.'!E84)</f>
        <v>0.05194805194805195</v>
      </c>
      <c r="G84" s="155">
        <v>0.05263157894736842</v>
      </c>
      <c r="H84" s="170">
        <f t="shared" si="2"/>
        <v>-0.012987012987012866</v>
      </c>
      <c r="I84" s="185">
        <f>IF(Volume!D84=0,0,Volume!F84/Volume!D84)</f>
        <v>0</v>
      </c>
      <c r="J84" s="176">
        <v>0</v>
      </c>
      <c r="K84" s="170">
        <f t="shared" si="3"/>
        <v>0</v>
      </c>
      <c r="L84" s="60"/>
      <c r="M84" s="6"/>
      <c r="N84" s="59"/>
      <c r="O84" s="3"/>
      <c r="P84" s="3"/>
      <c r="Q84" s="3"/>
      <c r="R84" s="3"/>
      <c r="S84" s="3"/>
      <c r="T84" s="3"/>
      <c r="U84" s="61"/>
      <c r="V84" s="3"/>
      <c r="W84" s="3"/>
      <c r="X84" s="3"/>
      <c r="Y84" s="3"/>
      <c r="Z84" s="3"/>
      <c r="AA84" s="2"/>
    </row>
    <row r="85" spans="1:27" s="7" customFormat="1" ht="15">
      <c r="A85" s="177" t="s">
        <v>144</v>
      </c>
      <c r="B85" s="188">
        <f>'Open Int.'!E85</f>
        <v>125</v>
      </c>
      <c r="C85" s="189">
        <f>'Open Int.'!F85</f>
        <v>0</v>
      </c>
      <c r="D85" s="190">
        <f>'Open Int.'!H85</f>
        <v>0</v>
      </c>
      <c r="E85" s="331">
        <f>'Open Int.'!I85</f>
        <v>0</v>
      </c>
      <c r="F85" s="191">
        <f>IF('Open Int.'!E85=0,0,'Open Int.'!H85/'Open Int.'!E85)</f>
        <v>0</v>
      </c>
      <c r="G85" s="155">
        <v>0</v>
      </c>
      <c r="H85" s="170">
        <f t="shared" si="2"/>
        <v>0</v>
      </c>
      <c r="I85" s="185">
        <f>IF(Volume!D85=0,0,Volume!F85/Volume!D85)</f>
        <v>0</v>
      </c>
      <c r="J85" s="176">
        <v>0</v>
      </c>
      <c r="K85" s="170">
        <f t="shared" si="3"/>
        <v>0</v>
      </c>
      <c r="L85" s="60"/>
      <c r="M85" s="6"/>
      <c r="N85" s="59"/>
      <c r="O85" s="3"/>
      <c r="P85" s="3"/>
      <c r="Q85" s="3"/>
      <c r="R85" s="3"/>
      <c r="S85" s="3"/>
      <c r="T85" s="3"/>
      <c r="U85" s="61"/>
      <c r="V85" s="3"/>
      <c r="W85" s="3"/>
      <c r="X85" s="3"/>
      <c r="Y85" s="3"/>
      <c r="Z85" s="3"/>
      <c r="AA85" s="2"/>
    </row>
    <row r="86" spans="1:27" s="7" customFormat="1" ht="15">
      <c r="A86" s="177" t="s">
        <v>291</v>
      </c>
      <c r="B86" s="188">
        <f>'Open Int.'!E86</f>
        <v>3000</v>
      </c>
      <c r="C86" s="189">
        <f>'Open Int.'!F86</f>
        <v>0</v>
      </c>
      <c r="D86" s="190">
        <f>'Open Int.'!H86</f>
        <v>0</v>
      </c>
      <c r="E86" s="331">
        <f>'Open Int.'!I86</f>
        <v>0</v>
      </c>
      <c r="F86" s="191">
        <f>IF('Open Int.'!E86=0,0,'Open Int.'!H86/'Open Int.'!E86)</f>
        <v>0</v>
      </c>
      <c r="G86" s="155">
        <v>0</v>
      </c>
      <c r="H86" s="170">
        <f t="shared" si="2"/>
        <v>0</v>
      </c>
      <c r="I86" s="185">
        <f>IF(Volume!D86=0,0,Volume!F86/Volume!D86)</f>
        <v>0</v>
      </c>
      <c r="J86" s="176">
        <v>0</v>
      </c>
      <c r="K86" s="170">
        <f t="shared" si="3"/>
        <v>0</v>
      </c>
      <c r="L86" s="60"/>
      <c r="M86" s="6"/>
      <c r="N86" s="59"/>
      <c r="O86" s="3"/>
      <c r="P86" s="3"/>
      <c r="Q86" s="3"/>
      <c r="R86" s="3"/>
      <c r="S86" s="3"/>
      <c r="T86" s="3"/>
      <c r="U86" s="61"/>
      <c r="V86" s="3"/>
      <c r="W86" s="3"/>
      <c r="X86" s="3"/>
      <c r="Y86" s="3"/>
      <c r="Z86" s="3"/>
      <c r="AA86" s="2"/>
    </row>
    <row r="87" spans="1:27" s="7" customFormat="1" ht="15">
      <c r="A87" s="177" t="s">
        <v>133</v>
      </c>
      <c r="B87" s="188">
        <f>'Open Int.'!E87</f>
        <v>2868750</v>
      </c>
      <c r="C87" s="189">
        <f>'Open Int.'!F87</f>
        <v>18750</v>
      </c>
      <c r="D87" s="190">
        <f>'Open Int.'!H87</f>
        <v>300000</v>
      </c>
      <c r="E87" s="331">
        <f>'Open Int.'!I87</f>
        <v>37500</v>
      </c>
      <c r="F87" s="191">
        <f>IF('Open Int.'!E87=0,0,'Open Int.'!H87/'Open Int.'!E87)</f>
        <v>0.10457516339869281</v>
      </c>
      <c r="G87" s="155">
        <v>0.09210526315789473</v>
      </c>
      <c r="H87" s="170">
        <f t="shared" si="2"/>
        <v>0.1353874883286649</v>
      </c>
      <c r="I87" s="185">
        <f>IF(Volume!D87=0,0,Volume!F87/Volume!D87)</f>
        <v>0.16326530612244897</v>
      </c>
      <c r="J87" s="176">
        <v>0.05194805194805195</v>
      </c>
      <c r="K87" s="170">
        <f t="shared" si="3"/>
        <v>2.1428571428571423</v>
      </c>
      <c r="L87" s="60"/>
      <c r="M87" s="6"/>
      <c r="N87" s="59"/>
      <c r="O87" s="3"/>
      <c r="P87" s="3"/>
      <c r="Q87" s="3"/>
      <c r="R87" s="3"/>
      <c r="S87" s="3"/>
      <c r="T87" s="3"/>
      <c r="U87" s="61"/>
      <c r="V87" s="3"/>
      <c r="W87" s="3"/>
      <c r="X87" s="3"/>
      <c r="Y87" s="3"/>
      <c r="Z87" s="3"/>
      <c r="AA87" s="2"/>
    </row>
    <row r="88" spans="1:27" s="7" customFormat="1" ht="15">
      <c r="A88" s="177" t="s">
        <v>169</v>
      </c>
      <c r="B88" s="188">
        <f>'Open Int.'!E88</f>
        <v>24000</v>
      </c>
      <c r="C88" s="189">
        <f>'Open Int.'!F88</f>
        <v>2000</v>
      </c>
      <c r="D88" s="190">
        <f>'Open Int.'!H88</f>
        <v>0</v>
      </c>
      <c r="E88" s="331">
        <f>'Open Int.'!I88</f>
        <v>0</v>
      </c>
      <c r="F88" s="191">
        <f>IF('Open Int.'!E88=0,0,'Open Int.'!H88/'Open Int.'!E88)</f>
        <v>0</v>
      </c>
      <c r="G88" s="155">
        <v>0</v>
      </c>
      <c r="H88" s="170">
        <f t="shared" si="2"/>
        <v>0</v>
      </c>
      <c r="I88" s="185">
        <f>IF(Volume!D88=0,0,Volume!F88/Volume!D88)</f>
        <v>0</v>
      </c>
      <c r="J88" s="176">
        <v>0</v>
      </c>
      <c r="K88" s="170">
        <f t="shared" si="3"/>
        <v>0</v>
      </c>
      <c r="L88" s="60"/>
      <c r="M88" s="6"/>
      <c r="N88" s="59"/>
      <c r="O88" s="3"/>
      <c r="P88" s="3"/>
      <c r="Q88" s="3"/>
      <c r="R88" s="3"/>
      <c r="S88" s="3"/>
      <c r="T88" s="3"/>
      <c r="U88" s="61"/>
      <c r="V88" s="3"/>
      <c r="W88" s="3"/>
      <c r="X88" s="3"/>
      <c r="Y88" s="3"/>
      <c r="Z88" s="3"/>
      <c r="AA88" s="2"/>
    </row>
    <row r="89" spans="1:27" s="7" customFormat="1" ht="15">
      <c r="A89" s="177" t="s">
        <v>292</v>
      </c>
      <c r="B89" s="188">
        <f>'Open Int.'!E89</f>
        <v>15400</v>
      </c>
      <c r="C89" s="189">
        <f>'Open Int.'!F89</f>
        <v>0</v>
      </c>
      <c r="D89" s="190">
        <f>'Open Int.'!H89</f>
        <v>1650</v>
      </c>
      <c r="E89" s="331">
        <f>'Open Int.'!I89</f>
        <v>0</v>
      </c>
      <c r="F89" s="191">
        <f>IF('Open Int.'!E89=0,0,'Open Int.'!H89/'Open Int.'!E89)</f>
        <v>0.10714285714285714</v>
      </c>
      <c r="G89" s="155">
        <v>0.10714285714285714</v>
      </c>
      <c r="H89" s="170">
        <f t="shared" si="2"/>
        <v>0</v>
      </c>
      <c r="I89" s="185">
        <f>IF(Volume!D89=0,0,Volume!F89/Volume!D89)</f>
        <v>0</v>
      </c>
      <c r="J89" s="176">
        <v>0</v>
      </c>
      <c r="K89" s="170">
        <f t="shared" si="3"/>
        <v>0</v>
      </c>
      <c r="L89" s="60"/>
      <c r="M89" s="6"/>
      <c r="N89" s="59"/>
      <c r="O89" s="3"/>
      <c r="P89" s="3"/>
      <c r="Q89" s="3"/>
      <c r="R89" s="3"/>
      <c r="S89" s="3"/>
      <c r="T89" s="3"/>
      <c r="U89" s="61"/>
      <c r="V89" s="3"/>
      <c r="W89" s="3"/>
      <c r="X89" s="3"/>
      <c r="Y89" s="3"/>
      <c r="Z89" s="3"/>
      <c r="AA89" s="2"/>
    </row>
    <row r="90" spans="1:27" s="7" customFormat="1" ht="15">
      <c r="A90" s="177" t="s">
        <v>293</v>
      </c>
      <c r="B90" s="188">
        <f>'Open Int.'!E90</f>
        <v>5500</v>
      </c>
      <c r="C90" s="189">
        <f>'Open Int.'!F90</f>
        <v>1100</v>
      </c>
      <c r="D90" s="190">
        <f>'Open Int.'!H90</f>
        <v>0</v>
      </c>
      <c r="E90" s="331">
        <f>'Open Int.'!I90</f>
        <v>0</v>
      </c>
      <c r="F90" s="191">
        <f>IF('Open Int.'!E90=0,0,'Open Int.'!H90/'Open Int.'!E90)</f>
        <v>0</v>
      </c>
      <c r="G90" s="155">
        <v>0</v>
      </c>
      <c r="H90" s="170">
        <f t="shared" si="2"/>
        <v>0</v>
      </c>
      <c r="I90" s="185">
        <f>IF(Volume!D90=0,0,Volume!F90/Volume!D90)</f>
        <v>0</v>
      </c>
      <c r="J90" s="176">
        <v>0</v>
      </c>
      <c r="K90" s="170">
        <f t="shared" si="3"/>
        <v>0</v>
      </c>
      <c r="L90" s="60"/>
      <c r="M90" s="6"/>
      <c r="N90" s="59"/>
      <c r="O90" s="3"/>
      <c r="P90" s="3"/>
      <c r="Q90" s="3"/>
      <c r="R90" s="3"/>
      <c r="S90" s="3"/>
      <c r="T90" s="3"/>
      <c r="U90" s="61"/>
      <c r="V90" s="3"/>
      <c r="W90" s="3"/>
      <c r="X90" s="3"/>
      <c r="Y90" s="3"/>
      <c r="Z90" s="3"/>
      <c r="AA90" s="2"/>
    </row>
    <row r="91" spans="1:27" s="7" customFormat="1" ht="15">
      <c r="A91" s="177" t="s">
        <v>178</v>
      </c>
      <c r="B91" s="188">
        <f>'Open Int.'!E91</f>
        <v>20000</v>
      </c>
      <c r="C91" s="189">
        <f>'Open Int.'!F91</f>
        <v>0</v>
      </c>
      <c r="D91" s="190">
        <f>'Open Int.'!H91</f>
        <v>0</v>
      </c>
      <c r="E91" s="331">
        <f>'Open Int.'!I91</f>
        <v>0</v>
      </c>
      <c r="F91" s="191">
        <f>IF('Open Int.'!E91=0,0,'Open Int.'!H91/'Open Int.'!E91)</f>
        <v>0</v>
      </c>
      <c r="G91" s="155">
        <v>0</v>
      </c>
      <c r="H91" s="170">
        <f t="shared" si="2"/>
        <v>0</v>
      </c>
      <c r="I91" s="185">
        <f>IF(Volume!D91=0,0,Volume!F91/Volume!D91)</f>
        <v>0</v>
      </c>
      <c r="J91" s="176">
        <v>0</v>
      </c>
      <c r="K91" s="170">
        <f t="shared" si="3"/>
        <v>0</v>
      </c>
      <c r="L91" s="60"/>
      <c r="M91" s="6"/>
      <c r="N91" s="59"/>
      <c r="O91" s="3"/>
      <c r="P91" s="3"/>
      <c r="Q91" s="3"/>
      <c r="R91" s="3"/>
      <c r="S91" s="3"/>
      <c r="T91" s="3"/>
      <c r="U91" s="61"/>
      <c r="V91" s="3"/>
      <c r="W91" s="3"/>
      <c r="X91" s="3"/>
      <c r="Y91" s="3"/>
      <c r="Z91" s="3"/>
      <c r="AA91" s="2"/>
    </row>
    <row r="92" spans="1:29" s="58" customFormat="1" ht="15">
      <c r="A92" s="177" t="s">
        <v>145</v>
      </c>
      <c r="B92" s="188">
        <f>'Open Int.'!E92</f>
        <v>40800</v>
      </c>
      <c r="C92" s="189">
        <f>'Open Int.'!F92</f>
        <v>0</v>
      </c>
      <c r="D92" s="190">
        <f>'Open Int.'!H92</f>
        <v>5100</v>
      </c>
      <c r="E92" s="331">
        <f>'Open Int.'!I92</f>
        <v>0</v>
      </c>
      <c r="F92" s="191">
        <f>IF('Open Int.'!E92=0,0,'Open Int.'!H92/'Open Int.'!E92)</f>
        <v>0.125</v>
      </c>
      <c r="G92" s="155">
        <v>0.125</v>
      </c>
      <c r="H92" s="170">
        <f t="shared" si="2"/>
        <v>0</v>
      </c>
      <c r="I92" s="185">
        <f>IF(Volume!D92=0,0,Volume!F92/Volume!D92)</f>
        <v>0</v>
      </c>
      <c r="J92" s="176">
        <v>0</v>
      </c>
      <c r="K92" s="170">
        <f t="shared" si="3"/>
        <v>0</v>
      </c>
      <c r="L92" s="60"/>
      <c r="M92" s="6"/>
      <c r="N92" s="59"/>
      <c r="O92" s="3"/>
      <c r="P92" s="3"/>
      <c r="Q92" s="3"/>
      <c r="R92" s="3"/>
      <c r="S92" s="3"/>
      <c r="T92" s="3"/>
      <c r="U92" s="61"/>
      <c r="V92" s="3"/>
      <c r="W92" s="3"/>
      <c r="X92" s="3"/>
      <c r="Y92" s="3"/>
      <c r="Z92" s="3"/>
      <c r="AA92" s="2"/>
      <c r="AB92" s="78"/>
      <c r="AC92" s="77"/>
    </row>
    <row r="93" spans="1:27" s="7" customFormat="1" ht="15">
      <c r="A93" s="177" t="s">
        <v>272</v>
      </c>
      <c r="B93" s="188">
        <f>'Open Int.'!E93</f>
        <v>60350</v>
      </c>
      <c r="C93" s="189">
        <f>'Open Int.'!F93</f>
        <v>5100</v>
      </c>
      <c r="D93" s="190">
        <f>'Open Int.'!H93</f>
        <v>6800</v>
      </c>
      <c r="E93" s="331">
        <f>'Open Int.'!I93</f>
        <v>0</v>
      </c>
      <c r="F93" s="191">
        <f>IF('Open Int.'!E93=0,0,'Open Int.'!H93/'Open Int.'!E93)</f>
        <v>0.11267605633802817</v>
      </c>
      <c r="G93" s="155">
        <v>0.12307692307692308</v>
      </c>
      <c r="H93" s="170">
        <f t="shared" si="2"/>
        <v>-0.08450704225352115</v>
      </c>
      <c r="I93" s="185">
        <f>IF(Volume!D93=0,0,Volume!F93/Volume!D93)</f>
        <v>0.07142857142857142</v>
      </c>
      <c r="J93" s="176">
        <v>0</v>
      </c>
      <c r="K93" s="170">
        <f t="shared" si="3"/>
        <v>0</v>
      </c>
      <c r="L93" s="60"/>
      <c r="M93" s="6"/>
      <c r="N93" s="59"/>
      <c r="O93" s="3"/>
      <c r="P93" s="3"/>
      <c r="Q93" s="3"/>
      <c r="R93" s="3"/>
      <c r="S93" s="3"/>
      <c r="T93" s="3"/>
      <c r="U93" s="61"/>
      <c r="V93" s="3"/>
      <c r="W93" s="3"/>
      <c r="X93" s="3"/>
      <c r="Y93" s="3"/>
      <c r="Z93" s="3"/>
      <c r="AA93" s="2"/>
    </row>
    <row r="94" spans="1:27" s="7" customFormat="1" ht="15">
      <c r="A94" s="177" t="s">
        <v>210</v>
      </c>
      <c r="B94" s="188">
        <f>'Open Int.'!E94</f>
        <v>24200</v>
      </c>
      <c r="C94" s="189">
        <f>'Open Int.'!F94</f>
        <v>600</v>
      </c>
      <c r="D94" s="190">
        <f>'Open Int.'!H94</f>
        <v>2600</v>
      </c>
      <c r="E94" s="331">
        <f>'Open Int.'!I94</f>
        <v>0</v>
      </c>
      <c r="F94" s="191">
        <f>IF('Open Int.'!E94=0,0,'Open Int.'!H94/'Open Int.'!E94)</f>
        <v>0.10743801652892562</v>
      </c>
      <c r="G94" s="155">
        <v>0.11016949152542373</v>
      </c>
      <c r="H94" s="170">
        <f t="shared" si="2"/>
        <v>-0.02479338842975202</v>
      </c>
      <c r="I94" s="185">
        <f>IF(Volume!D94=0,0,Volume!F94/Volume!D94)</f>
        <v>0</v>
      </c>
      <c r="J94" s="176">
        <v>0.11538461538461539</v>
      </c>
      <c r="K94" s="170">
        <f t="shared" si="3"/>
        <v>-1</v>
      </c>
      <c r="L94" s="60"/>
      <c r="M94" s="6"/>
      <c r="N94" s="59"/>
      <c r="O94" s="3"/>
      <c r="P94" s="3"/>
      <c r="Q94" s="3"/>
      <c r="R94" s="3"/>
      <c r="S94" s="3"/>
      <c r="T94" s="3"/>
      <c r="U94" s="61"/>
      <c r="V94" s="3"/>
      <c r="W94" s="3"/>
      <c r="X94" s="3"/>
      <c r="Y94" s="3"/>
      <c r="Z94" s="3"/>
      <c r="AA94" s="2"/>
    </row>
    <row r="95" spans="1:27" s="7" customFormat="1" ht="15">
      <c r="A95" s="177" t="s">
        <v>294</v>
      </c>
      <c r="B95" s="188">
        <f>'Open Int.'!E95</f>
        <v>350</v>
      </c>
      <c r="C95" s="189">
        <f>'Open Int.'!F95</f>
        <v>0</v>
      </c>
      <c r="D95" s="190">
        <f>'Open Int.'!H95</f>
        <v>0</v>
      </c>
      <c r="E95" s="331">
        <f>'Open Int.'!I95</f>
        <v>0</v>
      </c>
      <c r="F95" s="191">
        <f>IF('Open Int.'!E95=0,0,'Open Int.'!H95/'Open Int.'!E95)</f>
        <v>0</v>
      </c>
      <c r="G95" s="155">
        <v>0</v>
      </c>
      <c r="H95" s="170">
        <f t="shared" si="2"/>
        <v>0</v>
      </c>
      <c r="I95" s="185">
        <f>IF(Volume!D95=0,0,Volume!F95/Volume!D95)</f>
        <v>0</v>
      </c>
      <c r="J95" s="176">
        <v>0</v>
      </c>
      <c r="K95" s="170">
        <f t="shared" si="3"/>
        <v>0</v>
      </c>
      <c r="L95" s="60"/>
      <c r="M95" s="6"/>
      <c r="N95" s="59"/>
      <c r="O95" s="3"/>
      <c r="P95" s="3"/>
      <c r="Q95" s="3"/>
      <c r="R95" s="3"/>
      <c r="S95" s="3"/>
      <c r="T95" s="3"/>
      <c r="U95" s="61"/>
      <c r="V95" s="3"/>
      <c r="W95" s="3"/>
      <c r="X95" s="3"/>
      <c r="Y95" s="3"/>
      <c r="Z95" s="3"/>
      <c r="AA95" s="2"/>
    </row>
    <row r="96" spans="1:27" s="7" customFormat="1" ht="15">
      <c r="A96" s="177" t="s">
        <v>7</v>
      </c>
      <c r="B96" s="188">
        <f>'Open Int.'!E96</f>
        <v>93125</v>
      </c>
      <c r="C96" s="189">
        <f>'Open Int.'!F96</f>
        <v>0</v>
      </c>
      <c r="D96" s="190">
        <f>'Open Int.'!H96</f>
        <v>14375</v>
      </c>
      <c r="E96" s="331">
        <f>'Open Int.'!I96</f>
        <v>0</v>
      </c>
      <c r="F96" s="191">
        <f>IF('Open Int.'!E96=0,0,'Open Int.'!H96/'Open Int.'!E96)</f>
        <v>0.15436241610738255</v>
      </c>
      <c r="G96" s="155">
        <v>0.15436241610738255</v>
      </c>
      <c r="H96" s="170">
        <f t="shared" si="2"/>
        <v>0</v>
      </c>
      <c r="I96" s="185">
        <f>IF(Volume!D96=0,0,Volume!F96/Volume!D96)</f>
        <v>0</v>
      </c>
      <c r="J96" s="176">
        <v>0</v>
      </c>
      <c r="K96" s="170">
        <f t="shared" si="3"/>
        <v>0</v>
      </c>
      <c r="L96" s="60"/>
      <c r="M96" s="6"/>
      <c r="N96" s="59"/>
      <c r="O96" s="3"/>
      <c r="P96" s="3"/>
      <c r="Q96" s="3"/>
      <c r="R96" s="3"/>
      <c r="S96" s="3"/>
      <c r="T96" s="3"/>
      <c r="U96" s="61"/>
      <c r="V96" s="3"/>
      <c r="W96" s="3"/>
      <c r="X96" s="3"/>
      <c r="Y96" s="3"/>
      <c r="Z96" s="3"/>
      <c r="AA96" s="2"/>
    </row>
    <row r="97" spans="1:27" s="7" customFormat="1" ht="15">
      <c r="A97" s="177" t="s">
        <v>170</v>
      </c>
      <c r="B97" s="188">
        <f>'Open Int.'!E97</f>
        <v>0</v>
      </c>
      <c r="C97" s="189">
        <f>'Open Int.'!F97</f>
        <v>0</v>
      </c>
      <c r="D97" s="190">
        <f>'Open Int.'!H97</f>
        <v>0</v>
      </c>
      <c r="E97" s="331">
        <f>'Open Int.'!I97</f>
        <v>0</v>
      </c>
      <c r="F97" s="191">
        <f>IF('Open Int.'!E97=0,0,'Open Int.'!H97/'Open Int.'!E97)</f>
        <v>0</v>
      </c>
      <c r="G97" s="155">
        <v>0</v>
      </c>
      <c r="H97" s="170">
        <f t="shared" si="2"/>
        <v>0</v>
      </c>
      <c r="I97" s="185">
        <f>IF(Volume!D97=0,0,Volume!F97/Volume!D97)</f>
        <v>0</v>
      </c>
      <c r="J97" s="176">
        <v>0</v>
      </c>
      <c r="K97" s="170">
        <f t="shared" si="3"/>
        <v>0</v>
      </c>
      <c r="L97" s="60"/>
      <c r="M97" s="6"/>
      <c r="N97" s="59"/>
      <c r="O97" s="3"/>
      <c r="P97" s="3"/>
      <c r="Q97" s="3"/>
      <c r="R97" s="3"/>
      <c r="S97" s="3"/>
      <c r="T97" s="3"/>
      <c r="U97" s="61"/>
      <c r="V97" s="3"/>
      <c r="W97" s="3"/>
      <c r="X97" s="3"/>
      <c r="Y97" s="3"/>
      <c r="Z97" s="3"/>
      <c r="AA97" s="2"/>
    </row>
    <row r="98" spans="1:29" s="58" customFormat="1" ht="15">
      <c r="A98" s="177" t="s">
        <v>223</v>
      </c>
      <c r="B98" s="188">
        <f>'Open Int.'!E98</f>
        <v>110000</v>
      </c>
      <c r="C98" s="189">
        <f>'Open Int.'!F98</f>
        <v>800</v>
      </c>
      <c r="D98" s="190">
        <f>'Open Int.'!H98</f>
        <v>24400</v>
      </c>
      <c r="E98" s="331">
        <f>'Open Int.'!I98</f>
        <v>800</v>
      </c>
      <c r="F98" s="191">
        <f>IF('Open Int.'!E98=0,0,'Open Int.'!H98/'Open Int.'!E98)</f>
        <v>0.22181818181818183</v>
      </c>
      <c r="G98" s="155">
        <v>0.21611721611721613</v>
      </c>
      <c r="H98" s="170">
        <f t="shared" si="2"/>
        <v>0.026379044684129445</v>
      </c>
      <c r="I98" s="185">
        <f>IF(Volume!D98=0,0,Volume!F98/Volume!D98)</f>
        <v>0.15</v>
      </c>
      <c r="J98" s="176">
        <v>0.05714285714285714</v>
      </c>
      <c r="K98" s="170">
        <f t="shared" si="3"/>
        <v>1.625</v>
      </c>
      <c r="L98" s="60"/>
      <c r="M98" s="6"/>
      <c r="N98" s="59"/>
      <c r="O98" s="3"/>
      <c r="P98" s="3"/>
      <c r="Q98" s="3"/>
      <c r="R98" s="3"/>
      <c r="S98" s="3"/>
      <c r="T98" s="3"/>
      <c r="U98" s="61"/>
      <c r="V98" s="3"/>
      <c r="W98" s="3"/>
      <c r="X98" s="3"/>
      <c r="Y98" s="3"/>
      <c r="Z98" s="3"/>
      <c r="AA98" s="2"/>
      <c r="AB98" s="78"/>
      <c r="AC98" s="77"/>
    </row>
    <row r="99" spans="1:27" s="7" customFormat="1" ht="15">
      <c r="A99" s="177" t="s">
        <v>207</v>
      </c>
      <c r="B99" s="188">
        <f>'Open Int.'!E99</f>
        <v>90000</v>
      </c>
      <c r="C99" s="189">
        <f>'Open Int.'!F99</f>
        <v>1250</v>
      </c>
      <c r="D99" s="190">
        <f>'Open Int.'!H99</f>
        <v>7500</v>
      </c>
      <c r="E99" s="331">
        <f>'Open Int.'!I99</f>
        <v>0</v>
      </c>
      <c r="F99" s="191">
        <f>IF('Open Int.'!E99=0,0,'Open Int.'!H99/'Open Int.'!E99)</f>
        <v>0.08333333333333333</v>
      </c>
      <c r="G99" s="155">
        <v>0.08450704225352113</v>
      </c>
      <c r="H99" s="170">
        <f t="shared" si="2"/>
        <v>-0.013888888888888925</v>
      </c>
      <c r="I99" s="185">
        <f>IF(Volume!D99=0,0,Volume!F99/Volume!D99)</f>
        <v>0.18181818181818182</v>
      </c>
      <c r="J99" s="176">
        <v>0.1</v>
      </c>
      <c r="K99" s="170">
        <f t="shared" si="3"/>
        <v>0.8181818181818181</v>
      </c>
      <c r="L99" s="60"/>
      <c r="M99" s="6"/>
      <c r="N99" s="59"/>
      <c r="O99" s="3"/>
      <c r="P99" s="3"/>
      <c r="Q99" s="3"/>
      <c r="R99" s="3"/>
      <c r="S99" s="3"/>
      <c r="T99" s="3"/>
      <c r="U99" s="61"/>
      <c r="V99" s="3"/>
      <c r="W99" s="3"/>
      <c r="X99" s="3"/>
      <c r="Y99" s="3"/>
      <c r="Z99" s="3"/>
      <c r="AA99" s="2"/>
    </row>
    <row r="100" spans="1:27" s="7" customFormat="1" ht="15">
      <c r="A100" s="177" t="s">
        <v>295</v>
      </c>
      <c r="B100" s="188">
        <f>'Open Int.'!E100</f>
        <v>750</v>
      </c>
      <c r="C100" s="189">
        <f>'Open Int.'!F100</f>
        <v>0</v>
      </c>
      <c r="D100" s="190">
        <f>'Open Int.'!H100</f>
        <v>0</v>
      </c>
      <c r="E100" s="331">
        <f>'Open Int.'!I100</f>
        <v>0</v>
      </c>
      <c r="F100" s="191">
        <f>IF('Open Int.'!E100=0,0,'Open Int.'!H100/'Open Int.'!E100)</f>
        <v>0</v>
      </c>
      <c r="G100" s="155">
        <v>0</v>
      </c>
      <c r="H100" s="170">
        <f t="shared" si="2"/>
        <v>0</v>
      </c>
      <c r="I100" s="185">
        <f>IF(Volume!D100=0,0,Volume!F100/Volume!D100)</f>
        <v>0</v>
      </c>
      <c r="J100" s="176">
        <v>0</v>
      </c>
      <c r="K100" s="170">
        <f t="shared" si="3"/>
        <v>0</v>
      </c>
      <c r="L100" s="60"/>
      <c r="M100" s="6"/>
      <c r="N100" s="59"/>
      <c r="O100" s="3"/>
      <c r="P100" s="3"/>
      <c r="Q100" s="3"/>
      <c r="R100" s="3"/>
      <c r="S100" s="3"/>
      <c r="T100" s="3"/>
      <c r="U100" s="61"/>
      <c r="V100" s="3"/>
      <c r="W100" s="3"/>
      <c r="X100" s="3"/>
      <c r="Y100" s="3"/>
      <c r="Z100" s="3"/>
      <c r="AA100" s="2"/>
    </row>
    <row r="101" spans="1:27" s="7" customFormat="1" ht="15">
      <c r="A101" s="177" t="s">
        <v>277</v>
      </c>
      <c r="B101" s="188">
        <f>'Open Int.'!E101</f>
        <v>25600</v>
      </c>
      <c r="C101" s="189">
        <f>'Open Int.'!F101</f>
        <v>-1600</v>
      </c>
      <c r="D101" s="190">
        <f>'Open Int.'!H101</f>
        <v>2400</v>
      </c>
      <c r="E101" s="331">
        <f>'Open Int.'!I101</f>
        <v>0</v>
      </c>
      <c r="F101" s="191">
        <f>IF('Open Int.'!E101=0,0,'Open Int.'!H101/'Open Int.'!E101)</f>
        <v>0.09375</v>
      </c>
      <c r="G101" s="155">
        <v>0.08823529411764706</v>
      </c>
      <c r="H101" s="170">
        <f t="shared" si="2"/>
        <v>0.06249999999999993</v>
      </c>
      <c r="I101" s="185">
        <f>IF(Volume!D101=0,0,Volume!F101/Volume!D101)</f>
        <v>0</v>
      </c>
      <c r="J101" s="176">
        <v>0.08333333333333333</v>
      </c>
      <c r="K101" s="170">
        <f t="shared" si="3"/>
        <v>-1</v>
      </c>
      <c r="L101" s="60"/>
      <c r="M101" s="6"/>
      <c r="N101" s="59"/>
      <c r="O101" s="3"/>
      <c r="P101" s="3"/>
      <c r="Q101" s="3"/>
      <c r="R101" s="3"/>
      <c r="S101" s="3"/>
      <c r="T101" s="3"/>
      <c r="U101" s="61"/>
      <c r="V101" s="3"/>
      <c r="W101" s="3"/>
      <c r="X101" s="3"/>
      <c r="Y101" s="3"/>
      <c r="Z101" s="3"/>
      <c r="AA101" s="2"/>
    </row>
    <row r="102" spans="1:29" s="58" customFormat="1" ht="15">
      <c r="A102" s="177" t="s">
        <v>146</v>
      </c>
      <c r="B102" s="188">
        <f>'Open Int.'!E102</f>
        <v>462800</v>
      </c>
      <c r="C102" s="189">
        <f>'Open Int.'!F102</f>
        <v>17800</v>
      </c>
      <c r="D102" s="190">
        <f>'Open Int.'!H102</f>
        <v>44500</v>
      </c>
      <c r="E102" s="331">
        <f>'Open Int.'!I102</f>
        <v>0</v>
      </c>
      <c r="F102" s="191">
        <f>IF('Open Int.'!E102=0,0,'Open Int.'!H102/'Open Int.'!E102)</f>
        <v>0.09615384615384616</v>
      </c>
      <c r="G102" s="155">
        <v>0.1</v>
      </c>
      <c r="H102" s="170">
        <f t="shared" si="2"/>
        <v>-0.038461538461538464</v>
      </c>
      <c r="I102" s="185">
        <f>IF(Volume!D102=0,0,Volume!F102/Volume!D102)</f>
        <v>0</v>
      </c>
      <c r="J102" s="176">
        <v>0</v>
      </c>
      <c r="K102" s="170">
        <f t="shared" si="3"/>
        <v>0</v>
      </c>
      <c r="L102" s="60"/>
      <c r="M102" s="6"/>
      <c r="N102" s="59"/>
      <c r="O102" s="3"/>
      <c r="P102" s="3"/>
      <c r="Q102" s="3"/>
      <c r="R102" s="3"/>
      <c r="S102" s="3"/>
      <c r="T102" s="3"/>
      <c r="U102" s="61"/>
      <c r="V102" s="3"/>
      <c r="W102" s="3"/>
      <c r="X102" s="3"/>
      <c r="Y102" s="3"/>
      <c r="Z102" s="3"/>
      <c r="AA102" s="2"/>
      <c r="AB102" s="78"/>
      <c r="AC102" s="77"/>
    </row>
    <row r="103" spans="1:29" s="58" customFormat="1" ht="15">
      <c r="A103" s="177" t="s">
        <v>8</v>
      </c>
      <c r="B103" s="188">
        <f>'Open Int.'!E103</f>
        <v>1910400</v>
      </c>
      <c r="C103" s="189">
        <f>'Open Int.'!F103</f>
        <v>155200</v>
      </c>
      <c r="D103" s="190">
        <f>'Open Int.'!H103</f>
        <v>558400</v>
      </c>
      <c r="E103" s="331">
        <f>'Open Int.'!I103</f>
        <v>25600</v>
      </c>
      <c r="F103" s="191">
        <f>IF('Open Int.'!E103=0,0,'Open Int.'!H103/'Open Int.'!E103)</f>
        <v>0.29229480737018426</v>
      </c>
      <c r="G103" s="155">
        <v>0.30355515041020964</v>
      </c>
      <c r="H103" s="170">
        <f t="shared" si="2"/>
        <v>-0.037094883828552076</v>
      </c>
      <c r="I103" s="185">
        <f>IF(Volume!D103=0,0,Volume!F103/Volume!D103)</f>
        <v>0.22745098039215686</v>
      </c>
      <c r="J103" s="176">
        <v>0.23672566371681417</v>
      </c>
      <c r="K103" s="170">
        <f t="shared" si="3"/>
        <v>-0.03917903610042152</v>
      </c>
      <c r="L103" s="60"/>
      <c r="M103" s="6"/>
      <c r="N103" s="59"/>
      <c r="O103" s="3"/>
      <c r="P103" s="3"/>
      <c r="Q103" s="3"/>
      <c r="R103" s="3"/>
      <c r="S103" s="3"/>
      <c r="T103" s="3"/>
      <c r="U103" s="61"/>
      <c r="V103" s="3"/>
      <c r="W103" s="3"/>
      <c r="X103" s="3"/>
      <c r="Y103" s="3"/>
      <c r="Z103" s="3"/>
      <c r="AA103" s="2"/>
      <c r="AB103" s="78"/>
      <c r="AC103" s="77"/>
    </row>
    <row r="104" spans="1:27" s="7" customFormat="1" ht="15">
      <c r="A104" s="177" t="s">
        <v>296</v>
      </c>
      <c r="B104" s="188">
        <f>'Open Int.'!E104</f>
        <v>12000</v>
      </c>
      <c r="C104" s="189">
        <f>'Open Int.'!F104</f>
        <v>-1000</v>
      </c>
      <c r="D104" s="190">
        <f>'Open Int.'!H104</f>
        <v>1000</v>
      </c>
      <c r="E104" s="331">
        <f>'Open Int.'!I104</f>
        <v>0</v>
      </c>
      <c r="F104" s="191">
        <f>IF('Open Int.'!E104=0,0,'Open Int.'!H104/'Open Int.'!E104)</f>
        <v>0.08333333333333333</v>
      </c>
      <c r="G104" s="155">
        <v>0.07692307692307693</v>
      </c>
      <c r="H104" s="170">
        <f t="shared" si="2"/>
        <v>0.08333333333333322</v>
      </c>
      <c r="I104" s="185">
        <f>IF(Volume!D104=0,0,Volume!F104/Volume!D104)</f>
        <v>0</v>
      </c>
      <c r="J104" s="176">
        <v>0</v>
      </c>
      <c r="K104" s="170">
        <f t="shared" si="3"/>
        <v>0</v>
      </c>
      <c r="L104" s="60"/>
      <c r="M104" s="6"/>
      <c r="N104" s="59"/>
      <c r="O104" s="3"/>
      <c r="P104" s="3"/>
      <c r="Q104" s="3"/>
      <c r="R104" s="3"/>
      <c r="S104" s="3"/>
      <c r="T104" s="3"/>
      <c r="U104" s="61"/>
      <c r="V104" s="3"/>
      <c r="W104" s="3"/>
      <c r="X104" s="3"/>
      <c r="Y104" s="3"/>
      <c r="Z104" s="3"/>
      <c r="AA104" s="2"/>
    </row>
    <row r="105" spans="1:27" s="7" customFormat="1" ht="15">
      <c r="A105" s="177" t="s">
        <v>179</v>
      </c>
      <c r="B105" s="188">
        <f>'Open Int.'!E105</f>
        <v>5642000</v>
      </c>
      <c r="C105" s="189">
        <f>'Open Int.'!F105</f>
        <v>98000</v>
      </c>
      <c r="D105" s="190">
        <f>'Open Int.'!H105</f>
        <v>924000</v>
      </c>
      <c r="E105" s="331">
        <f>'Open Int.'!I105</f>
        <v>0</v>
      </c>
      <c r="F105" s="191">
        <f>IF('Open Int.'!E105=0,0,'Open Int.'!H105/'Open Int.'!E105)</f>
        <v>0.16377171215880892</v>
      </c>
      <c r="G105" s="155">
        <v>0.16666666666666666</v>
      </c>
      <c r="H105" s="170">
        <f t="shared" si="2"/>
        <v>-0.0173697270471464</v>
      </c>
      <c r="I105" s="185">
        <f>IF(Volume!D105=0,0,Volume!F105/Volume!D105)</f>
        <v>0.2727272727272727</v>
      </c>
      <c r="J105" s="176">
        <v>0.05128205128205128</v>
      </c>
      <c r="K105" s="170">
        <f t="shared" si="3"/>
        <v>4.318181818181818</v>
      </c>
      <c r="L105" s="60"/>
      <c r="M105" s="6"/>
      <c r="N105" s="59"/>
      <c r="O105" s="3"/>
      <c r="P105" s="3"/>
      <c r="Q105" s="3"/>
      <c r="R105" s="3"/>
      <c r="S105" s="3"/>
      <c r="T105" s="3"/>
      <c r="U105" s="61"/>
      <c r="V105" s="3"/>
      <c r="W105" s="3"/>
      <c r="X105" s="3"/>
      <c r="Y105" s="3"/>
      <c r="Z105" s="3"/>
      <c r="AA105" s="2"/>
    </row>
    <row r="106" spans="1:27" s="7" customFormat="1" ht="15">
      <c r="A106" s="177" t="s">
        <v>202</v>
      </c>
      <c r="B106" s="188">
        <f>'Open Int.'!E106</f>
        <v>81650</v>
      </c>
      <c r="C106" s="189">
        <f>'Open Int.'!F106</f>
        <v>3450</v>
      </c>
      <c r="D106" s="190">
        <f>'Open Int.'!H106</f>
        <v>14950</v>
      </c>
      <c r="E106" s="331">
        <f>'Open Int.'!I106</f>
        <v>0</v>
      </c>
      <c r="F106" s="191">
        <f>IF('Open Int.'!E106=0,0,'Open Int.'!H106/'Open Int.'!E106)</f>
        <v>0.18309859154929578</v>
      </c>
      <c r="G106" s="155">
        <v>0.19117647058823528</v>
      </c>
      <c r="H106" s="170">
        <f t="shared" si="2"/>
        <v>-0.042253521126760465</v>
      </c>
      <c r="I106" s="185">
        <f>IF(Volume!D106=0,0,Volume!F106/Volume!D106)</f>
        <v>0</v>
      </c>
      <c r="J106" s="176">
        <v>0</v>
      </c>
      <c r="K106" s="170">
        <f t="shared" si="3"/>
        <v>0</v>
      </c>
      <c r="L106" s="60"/>
      <c r="M106" s="6"/>
      <c r="N106" s="59"/>
      <c r="O106" s="3"/>
      <c r="P106" s="3"/>
      <c r="Q106" s="3"/>
      <c r="R106" s="3"/>
      <c r="S106" s="3"/>
      <c r="T106" s="3"/>
      <c r="U106" s="61"/>
      <c r="V106" s="3"/>
      <c r="W106" s="3"/>
      <c r="X106" s="3"/>
      <c r="Y106" s="3"/>
      <c r="Z106" s="3"/>
      <c r="AA106" s="2"/>
    </row>
    <row r="107" spans="1:29" s="58" customFormat="1" ht="15">
      <c r="A107" s="177" t="s">
        <v>171</v>
      </c>
      <c r="B107" s="188">
        <f>'Open Int.'!E107</f>
        <v>7700</v>
      </c>
      <c r="C107" s="189">
        <f>'Open Int.'!F107</f>
        <v>0</v>
      </c>
      <c r="D107" s="190">
        <f>'Open Int.'!H107</f>
        <v>3300</v>
      </c>
      <c r="E107" s="331">
        <f>'Open Int.'!I107</f>
        <v>0</v>
      </c>
      <c r="F107" s="191">
        <f>IF('Open Int.'!E107=0,0,'Open Int.'!H107/'Open Int.'!E107)</f>
        <v>0.42857142857142855</v>
      </c>
      <c r="G107" s="155">
        <v>0.42857142857142855</v>
      </c>
      <c r="H107" s="170">
        <f t="shared" si="2"/>
        <v>0</v>
      </c>
      <c r="I107" s="185">
        <f>IF(Volume!D107=0,0,Volume!F107/Volume!D107)</f>
        <v>0</v>
      </c>
      <c r="J107" s="176">
        <v>0</v>
      </c>
      <c r="K107" s="170">
        <f t="shared" si="3"/>
        <v>0</v>
      </c>
      <c r="L107" s="60"/>
      <c r="M107" s="6"/>
      <c r="N107" s="59"/>
      <c r="O107" s="3"/>
      <c r="P107" s="3"/>
      <c r="Q107" s="3"/>
      <c r="R107" s="3"/>
      <c r="S107" s="3"/>
      <c r="T107" s="3"/>
      <c r="U107" s="61"/>
      <c r="V107" s="3"/>
      <c r="W107" s="3"/>
      <c r="X107" s="3"/>
      <c r="Y107" s="3"/>
      <c r="Z107" s="3"/>
      <c r="AA107" s="2"/>
      <c r="AB107" s="78"/>
      <c r="AC107" s="77"/>
    </row>
    <row r="108" spans="1:29" s="58" customFormat="1" ht="15">
      <c r="A108" s="177" t="s">
        <v>147</v>
      </c>
      <c r="B108" s="188">
        <f>'Open Int.'!E108</f>
        <v>188800</v>
      </c>
      <c r="C108" s="189">
        <f>'Open Int.'!F108</f>
        <v>11800</v>
      </c>
      <c r="D108" s="190">
        <f>'Open Int.'!H108</f>
        <v>5900</v>
      </c>
      <c r="E108" s="331">
        <f>'Open Int.'!I108</f>
        <v>0</v>
      </c>
      <c r="F108" s="191">
        <f>IF('Open Int.'!E108=0,0,'Open Int.'!H108/'Open Int.'!E108)</f>
        <v>0.03125</v>
      </c>
      <c r="G108" s="155">
        <v>0.03333333333333333</v>
      </c>
      <c r="H108" s="170">
        <f t="shared" si="2"/>
        <v>-0.062499999999999986</v>
      </c>
      <c r="I108" s="185">
        <f>IF(Volume!D108=0,0,Volume!F108/Volume!D108)</f>
        <v>0</v>
      </c>
      <c r="J108" s="176">
        <v>0</v>
      </c>
      <c r="K108" s="170">
        <f t="shared" si="3"/>
        <v>0</v>
      </c>
      <c r="L108" s="60"/>
      <c r="M108" s="6"/>
      <c r="N108" s="59"/>
      <c r="O108" s="3"/>
      <c r="P108" s="3"/>
      <c r="Q108" s="3"/>
      <c r="R108" s="3"/>
      <c r="S108" s="3"/>
      <c r="T108" s="3"/>
      <c r="U108" s="61"/>
      <c r="V108" s="3"/>
      <c r="W108" s="3"/>
      <c r="X108" s="3"/>
      <c r="Y108" s="3"/>
      <c r="Z108" s="3"/>
      <c r="AA108" s="2"/>
      <c r="AB108" s="78"/>
      <c r="AC108" s="77"/>
    </row>
    <row r="109" spans="1:29" s="58" customFormat="1" ht="15">
      <c r="A109" s="177" t="s">
        <v>148</v>
      </c>
      <c r="B109" s="188">
        <f>'Open Int.'!E109</f>
        <v>8360</v>
      </c>
      <c r="C109" s="189">
        <f>'Open Int.'!F109</f>
        <v>0</v>
      </c>
      <c r="D109" s="190">
        <f>'Open Int.'!H109</f>
        <v>0</v>
      </c>
      <c r="E109" s="331">
        <f>'Open Int.'!I109</f>
        <v>0</v>
      </c>
      <c r="F109" s="191">
        <f>IF('Open Int.'!E109=0,0,'Open Int.'!H109/'Open Int.'!E109)</f>
        <v>0</v>
      </c>
      <c r="G109" s="155">
        <v>0</v>
      </c>
      <c r="H109" s="170">
        <f t="shared" si="2"/>
        <v>0</v>
      </c>
      <c r="I109" s="185">
        <f>IF(Volume!D109=0,0,Volume!F109/Volume!D109)</f>
        <v>0</v>
      </c>
      <c r="J109" s="176">
        <v>0</v>
      </c>
      <c r="K109" s="170">
        <f t="shared" si="3"/>
        <v>0</v>
      </c>
      <c r="L109" s="60"/>
      <c r="M109" s="6"/>
      <c r="N109" s="59"/>
      <c r="O109" s="3"/>
      <c r="P109" s="3"/>
      <c r="Q109" s="3"/>
      <c r="R109" s="3"/>
      <c r="S109" s="3"/>
      <c r="T109" s="3"/>
      <c r="U109" s="61"/>
      <c r="V109" s="3"/>
      <c r="W109" s="3"/>
      <c r="X109" s="3"/>
      <c r="Y109" s="3"/>
      <c r="Z109" s="3"/>
      <c r="AA109" s="2"/>
      <c r="AB109" s="78"/>
      <c r="AC109" s="77"/>
    </row>
    <row r="110" spans="1:29" s="58" customFormat="1" ht="15">
      <c r="A110" s="177" t="s">
        <v>122</v>
      </c>
      <c r="B110" s="188">
        <f>'Open Int.'!E110</f>
        <v>2643875</v>
      </c>
      <c r="C110" s="189">
        <f>'Open Int.'!F110</f>
        <v>110500</v>
      </c>
      <c r="D110" s="190">
        <f>'Open Int.'!H110</f>
        <v>1348750</v>
      </c>
      <c r="E110" s="331">
        <f>'Open Int.'!I110</f>
        <v>1625</v>
      </c>
      <c r="F110" s="191">
        <f>IF('Open Int.'!E110=0,0,'Open Int.'!H110/'Open Int.'!E110)</f>
        <v>0.510141364474493</v>
      </c>
      <c r="G110" s="155">
        <v>0.5317511225144324</v>
      </c>
      <c r="H110" s="170">
        <f t="shared" si="2"/>
        <v>-0.04063885739959646</v>
      </c>
      <c r="I110" s="185">
        <f>IF(Volume!D110=0,0,Volume!F110/Volume!D110)</f>
        <v>0.15204678362573099</v>
      </c>
      <c r="J110" s="176">
        <v>0.16473072861668428</v>
      </c>
      <c r="K110" s="170">
        <f t="shared" si="3"/>
        <v>-0.07699805068226134</v>
      </c>
      <c r="L110" s="60"/>
      <c r="M110" s="6"/>
      <c r="N110" s="59"/>
      <c r="O110" s="3"/>
      <c r="P110" s="3"/>
      <c r="Q110" s="3"/>
      <c r="R110" s="3"/>
      <c r="S110" s="3"/>
      <c r="T110" s="3"/>
      <c r="U110" s="61"/>
      <c r="V110" s="3"/>
      <c r="W110" s="3"/>
      <c r="X110" s="3"/>
      <c r="Y110" s="3"/>
      <c r="Z110" s="3"/>
      <c r="AA110" s="2"/>
      <c r="AB110" s="78"/>
      <c r="AC110" s="77"/>
    </row>
    <row r="111" spans="1:29" s="58" customFormat="1" ht="15">
      <c r="A111" s="177" t="s">
        <v>36</v>
      </c>
      <c r="B111" s="188">
        <f>'Open Int.'!E111</f>
        <v>99675</v>
      </c>
      <c r="C111" s="189">
        <f>'Open Int.'!F111</f>
        <v>6975</v>
      </c>
      <c r="D111" s="190">
        <f>'Open Int.'!H111</f>
        <v>8550</v>
      </c>
      <c r="E111" s="331">
        <f>'Open Int.'!I111</f>
        <v>2025</v>
      </c>
      <c r="F111" s="191">
        <f>IF('Open Int.'!E111=0,0,'Open Int.'!H111/'Open Int.'!E111)</f>
        <v>0.08577878103837472</v>
      </c>
      <c r="G111" s="155">
        <v>0.0703883495145631</v>
      </c>
      <c r="H111" s="170">
        <f t="shared" si="2"/>
        <v>0.2186502685451857</v>
      </c>
      <c r="I111" s="185">
        <f>IF(Volume!D111=0,0,Volume!F111/Volume!D111)</f>
        <v>0.13008130081300814</v>
      </c>
      <c r="J111" s="176">
        <v>0.014705882352941176</v>
      </c>
      <c r="K111" s="170">
        <f t="shared" si="3"/>
        <v>7.845528455284554</v>
      </c>
      <c r="L111" s="60"/>
      <c r="M111" s="6"/>
      <c r="N111" s="59"/>
      <c r="O111" s="3"/>
      <c r="P111" s="3"/>
      <c r="Q111" s="3"/>
      <c r="R111" s="3"/>
      <c r="S111" s="3"/>
      <c r="T111" s="3"/>
      <c r="U111" s="61"/>
      <c r="V111" s="3"/>
      <c r="W111" s="3"/>
      <c r="X111" s="3"/>
      <c r="Y111" s="3"/>
      <c r="Z111" s="3"/>
      <c r="AA111" s="2"/>
      <c r="AB111" s="78"/>
      <c r="AC111" s="77"/>
    </row>
    <row r="112" spans="1:29" s="58" customFormat="1" ht="15">
      <c r="A112" s="177" t="s">
        <v>172</v>
      </c>
      <c r="B112" s="188">
        <f>'Open Int.'!E112</f>
        <v>132300</v>
      </c>
      <c r="C112" s="189">
        <f>'Open Int.'!F112</f>
        <v>17850</v>
      </c>
      <c r="D112" s="190">
        <f>'Open Int.'!H112</f>
        <v>5250</v>
      </c>
      <c r="E112" s="331">
        <f>'Open Int.'!I112</f>
        <v>0</v>
      </c>
      <c r="F112" s="191">
        <f>IF('Open Int.'!E112=0,0,'Open Int.'!H112/'Open Int.'!E112)</f>
        <v>0.03968253968253968</v>
      </c>
      <c r="G112" s="155">
        <v>0.045871559633027525</v>
      </c>
      <c r="H112" s="170">
        <f t="shared" si="2"/>
        <v>-0.13492063492063502</v>
      </c>
      <c r="I112" s="185">
        <f>IF(Volume!D112=0,0,Volume!F112/Volume!D112)</f>
        <v>0</v>
      </c>
      <c r="J112" s="176">
        <v>0</v>
      </c>
      <c r="K112" s="170">
        <f t="shared" si="3"/>
        <v>0</v>
      </c>
      <c r="L112" s="60"/>
      <c r="M112" s="6"/>
      <c r="N112" s="59"/>
      <c r="O112" s="3"/>
      <c r="P112" s="3"/>
      <c r="Q112" s="3"/>
      <c r="R112" s="3"/>
      <c r="S112" s="3"/>
      <c r="T112" s="3"/>
      <c r="U112" s="61"/>
      <c r="V112" s="3"/>
      <c r="W112" s="3"/>
      <c r="X112" s="3"/>
      <c r="Y112" s="3"/>
      <c r="Z112" s="3"/>
      <c r="AA112" s="2"/>
      <c r="AB112" s="78"/>
      <c r="AC112" s="77"/>
    </row>
    <row r="113" spans="1:29" s="58" customFormat="1" ht="15">
      <c r="A113" s="177" t="s">
        <v>80</v>
      </c>
      <c r="B113" s="188">
        <f>'Open Int.'!E113</f>
        <v>14400</v>
      </c>
      <c r="C113" s="189">
        <f>'Open Int.'!F113</f>
        <v>0</v>
      </c>
      <c r="D113" s="190">
        <f>'Open Int.'!H113</f>
        <v>0</v>
      </c>
      <c r="E113" s="331">
        <f>'Open Int.'!I113</f>
        <v>0</v>
      </c>
      <c r="F113" s="191">
        <f>IF('Open Int.'!E113=0,0,'Open Int.'!H113/'Open Int.'!E113)</f>
        <v>0</v>
      </c>
      <c r="G113" s="155">
        <v>0</v>
      </c>
      <c r="H113" s="170">
        <f t="shared" si="2"/>
        <v>0</v>
      </c>
      <c r="I113" s="185">
        <f>IF(Volume!D113=0,0,Volume!F113/Volume!D113)</f>
        <v>0</v>
      </c>
      <c r="J113" s="176">
        <v>0</v>
      </c>
      <c r="K113" s="170">
        <f t="shared" si="3"/>
        <v>0</v>
      </c>
      <c r="L113" s="60"/>
      <c r="M113" s="6"/>
      <c r="N113" s="59"/>
      <c r="O113" s="3"/>
      <c r="P113" s="3"/>
      <c r="Q113" s="3"/>
      <c r="R113" s="3"/>
      <c r="S113" s="3"/>
      <c r="T113" s="3"/>
      <c r="U113" s="61"/>
      <c r="V113" s="3"/>
      <c r="W113" s="3"/>
      <c r="X113" s="3"/>
      <c r="Y113" s="3"/>
      <c r="Z113" s="3"/>
      <c r="AA113" s="2"/>
      <c r="AB113" s="78"/>
      <c r="AC113" s="77"/>
    </row>
    <row r="114" spans="1:29" s="58" customFormat="1" ht="15">
      <c r="A114" s="177" t="s">
        <v>274</v>
      </c>
      <c r="B114" s="188">
        <f>'Open Int.'!E114</f>
        <v>261100</v>
      </c>
      <c r="C114" s="189">
        <f>'Open Int.'!F114</f>
        <v>8400</v>
      </c>
      <c r="D114" s="190">
        <f>'Open Int.'!H114</f>
        <v>35000</v>
      </c>
      <c r="E114" s="331">
        <f>'Open Int.'!I114</f>
        <v>4200</v>
      </c>
      <c r="F114" s="191">
        <f>IF('Open Int.'!E114=0,0,'Open Int.'!H114/'Open Int.'!E114)</f>
        <v>0.13404825737265416</v>
      </c>
      <c r="G114" s="155">
        <v>0.12188365650969529</v>
      </c>
      <c r="H114" s="170">
        <f t="shared" si="2"/>
        <v>0.0998050207165489</v>
      </c>
      <c r="I114" s="185">
        <f>IF(Volume!D114=0,0,Volume!F114/Volume!D114)</f>
        <v>0.03684210526315789</v>
      </c>
      <c r="J114" s="176">
        <v>0.020100502512562814</v>
      </c>
      <c r="K114" s="170">
        <f t="shared" si="3"/>
        <v>0.832894736842105</v>
      </c>
      <c r="L114" s="60"/>
      <c r="M114" s="6"/>
      <c r="N114" s="59"/>
      <c r="O114" s="3"/>
      <c r="P114" s="3"/>
      <c r="Q114" s="3"/>
      <c r="R114" s="3"/>
      <c r="S114" s="3"/>
      <c r="T114" s="3"/>
      <c r="U114" s="61"/>
      <c r="V114" s="3"/>
      <c r="W114" s="3"/>
      <c r="X114" s="3"/>
      <c r="Y114" s="3"/>
      <c r="Z114" s="3"/>
      <c r="AA114" s="2"/>
      <c r="AB114" s="78"/>
      <c r="AC114" s="77"/>
    </row>
    <row r="115" spans="1:29" s="58" customFormat="1" ht="15">
      <c r="A115" s="177" t="s">
        <v>224</v>
      </c>
      <c r="B115" s="188">
        <f>'Open Int.'!E115</f>
        <v>650</v>
      </c>
      <c r="C115" s="189">
        <f>'Open Int.'!F115</f>
        <v>0</v>
      </c>
      <c r="D115" s="190">
        <f>'Open Int.'!H115</f>
        <v>0</v>
      </c>
      <c r="E115" s="331">
        <f>'Open Int.'!I115</f>
        <v>0</v>
      </c>
      <c r="F115" s="191">
        <f>IF('Open Int.'!E115=0,0,'Open Int.'!H115/'Open Int.'!E115)</f>
        <v>0</v>
      </c>
      <c r="G115" s="155">
        <v>0</v>
      </c>
      <c r="H115" s="170">
        <f t="shared" si="2"/>
        <v>0</v>
      </c>
      <c r="I115" s="185">
        <f>IF(Volume!D115=0,0,Volume!F115/Volume!D115)</f>
        <v>0</v>
      </c>
      <c r="J115" s="176">
        <v>0</v>
      </c>
      <c r="K115" s="170">
        <f t="shared" si="3"/>
        <v>0</v>
      </c>
      <c r="L115" s="60"/>
      <c r="M115" s="6"/>
      <c r="N115" s="59"/>
      <c r="O115" s="3"/>
      <c r="P115" s="3"/>
      <c r="Q115" s="3"/>
      <c r="R115" s="3"/>
      <c r="S115" s="3"/>
      <c r="T115" s="3"/>
      <c r="U115" s="61"/>
      <c r="V115" s="3"/>
      <c r="W115" s="3"/>
      <c r="X115" s="3"/>
      <c r="Y115" s="3"/>
      <c r="Z115" s="3"/>
      <c r="AA115" s="2"/>
      <c r="AB115" s="78"/>
      <c r="AC115" s="77"/>
    </row>
    <row r="116" spans="1:29" s="58" customFormat="1" ht="15">
      <c r="A116" s="177" t="s">
        <v>394</v>
      </c>
      <c r="B116" s="188">
        <f>'Open Int.'!E116</f>
        <v>705600</v>
      </c>
      <c r="C116" s="189">
        <f>'Open Int.'!F116</f>
        <v>26400</v>
      </c>
      <c r="D116" s="190">
        <f>'Open Int.'!H116</f>
        <v>79200</v>
      </c>
      <c r="E116" s="331">
        <f>'Open Int.'!I116</f>
        <v>4800</v>
      </c>
      <c r="F116" s="191">
        <f>IF('Open Int.'!E116=0,0,'Open Int.'!H116/'Open Int.'!E116)</f>
        <v>0.11224489795918367</v>
      </c>
      <c r="G116" s="155">
        <v>0.10954063604240283</v>
      </c>
      <c r="H116" s="170">
        <f t="shared" si="2"/>
        <v>0.024687294272547716</v>
      </c>
      <c r="I116" s="185">
        <f>IF(Volume!D116=0,0,Volume!F116/Volume!D116)</f>
        <v>0.078125</v>
      </c>
      <c r="J116" s="176">
        <v>0.07788944723618091</v>
      </c>
      <c r="K116" s="170">
        <f t="shared" si="3"/>
        <v>0.003024193548387043</v>
      </c>
      <c r="L116" s="60"/>
      <c r="M116" s="6"/>
      <c r="N116" s="59"/>
      <c r="O116" s="3"/>
      <c r="P116" s="3"/>
      <c r="Q116" s="3"/>
      <c r="R116" s="3"/>
      <c r="S116" s="3"/>
      <c r="T116" s="3"/>
      <c r="U116" s="61"/>
      <c r="V116" s="3"/>
      <c r="W116" s="3"/>
      <c r="X116" s="3"/>
      <c r="Y116" s="3"/>
      <c r="Z116" s="3"/>
      <c r="AA116" s="2"/>
      <c r="AB116" s="78"/>
      <c r="AC116" s="77"/>
    </row>
    <row r="117" spans="1:29" s="58" customFormat="1" ht="15">
      <c r="A117" s="177" t="s">
        <v>81</v>
      </c>
      <c r="B117" s="188">
        <f>'Open Int.'!E117</f>
        <v>9600</v>
      </c>
      <c r="C117" s="189">
        <f>'Open Int.'!F117</f>
        <v>600</v>
      </c>
      <c r="D117" s="190">
        <f>'Open Int.'!H117</f>
        <v>0</v>
      </c>
      <c r="E117" s="331">
        <f>'Open Int.'!I117</f>
        <v>0</v>
      </c>
      <c r="F117" s="191">
        <f>IF('Open Int.'!E117=0,0,'Open Int.'!H117/'Open Int.'!E117)</f>
        <v>0</v>
      </c>
      <c r="G117" s="155">
        <v>0</v>
      </c>
      <c r="H117" s="170">
        <f t="shared" si="2"/>
        <v>0</v>
      </c>
      <c r="I117" s="185">
        <f>IF(Volume!D117=0,0,Volume!F117/Volume!D117)</f>
        <v>0</v>
      </c>
      <c r="J117" s="176">
        <v>0</v>
      </c>
      <c r="K117" s="170">
        <f t="shared" si="3"/>
        <v>0</v>
      </c>
      <c r="L117" s="60"/>
      <c r="M117" s="6"/>
      <c r="N117" s="59"/>
      <c r="O117" s="3"/>
      <c r="P117" s="3"/>
      <c r="Q117" s="3"/>
      <c r="R117" s="3"/>
      <c r="S117" s="3"/>
      <c r="T117" s="3"/>
      <c r="U117" s="61"/>
      <c r="V117" s="3"/>
      <c r="W117" s="3"/>
      <c r="X117" s="3"/>
      <c r="Y117" s="3"/>
      <c r="Z117" s="3"/>
      <c r="AA117" s="2"/>
      <c r="AB117" s="78"/>
      <c r="AC117" s="77"/>
    </row>
    <row r="118" spans="1:29" s="58" customFormat="1" ht="15">
      <c r="A118" s="177" t="s">
        <v>225</v>
      </c>
      <c r="B118" s="188">
        <f>'Open Int.'!E118</f>
        <v>518000</v>
      </c>
      <c r="C118" s="189">
        <f>'Open Int.'!F118</f>
        <v>16800</v>
      </c>
      <c r="D118" s="190">
        <f>'Open Int.'!H118</f>
        <v>65800</v>
      </c>
      <c r="E118" s="331">
        <f>'Open Int.'!I118</f>
        <v>7000</v>
      </c>
      <c r="F118" s="191">
        <f>IF('Open Int.'!E118=0,0,'Open Int.'!H118/'Open Int.'!E118)</f>
        <v>0.12702702702702703</v>
      </c>
      <c r="G118" s="155">
        <v>0.11731843575418995</v>
      </c>
      <c r="H118" s="170">
        <f t="shared" si="2"/>
        <v>0.08275418275418281</v>
      </c>
      <c r="I118" s="185">
        <f>IF(Volume!D118=0,0,Volume!F118/Volume!D118)</f>
        <v>0.05357142857142857</v>
      </c>
      <c r="J118" s="176">
        <v>0.013793103448275862</v>
      </c>
      <c r="K118" s="170">
        <f t="shared" si="3"/>
        <v>2.883928571428571</v>
      </c>
      <c r="L118" s="60"/>
      <c r="M118" s="6"/>
      <c r="N118" s="59"/>
      <c r="O118" s="3"/>
      <c r="P118" s="3"/>
      <c r="Q118" s="3"/>
      <c r="R118" s="3"/>
      <c r="S118" s="3"/>
      <c r="T118" s="3"/>
      <c r="U118" s="61"/>
      <c r="V118" s="3"/>
      <c r="W118" s="3"/>
      <c r="X118" s="3"/>
      <c r="Y118" s="3"/>
      <c r="Z118" s="3"/>
      <c r="AA118" s="2"/>
      <c r="AB118" s="78"/>
      <c r="AC118" s="77"/>
    </row>
    <row r="119" spans="1:27" s="7" customFormat="1" ht="15">
      <c r="A119" s="177" t="s">
        <v>297</v>
      </c>
      <c r="B119" s="188">
        <f>'Open Int.'!E119</f>
        <v>179300</v>
      </c>
      <c r="C119" s="189">
        <f>'Open Int.'!F119</f>
        <v>-20900</v>
      </c>
      <c r="D119" s="190">
        <f>'Open Int.'!H119</f>
        <v>63800</v>
      </c>
      <c r="E119" s="331">
        <f>'Open Int.'!I119</f>
        <v>4400</v>
      </c>
      <c r="F119" s="191">
        <f>IF('Open Int.'!E119=0,0,'Open Int.'!H119/'Open Int.'!E119)</f>
        <v>0.3558282208588957</v>
      </c>
      <c r="G119" s="155">
        <v>0.2967032967032967</v>
      </c>
      <c r="H119" s="170">
        <f t="shared" si="2"/>
        <v>0.19927289252442626</v>
      </c>
      <c r="I119" s="185">
        <f>IF(Volume!D119=0,0,Volume!F119/Volume!D119)</f>
        <v>0.08943089430894309</v>
      </c>
      <c r="J119" s="176">
        <v>0.16964285714285715</v>
      </c>
      <c r="K119" s="170">
        <f t="shared" si="3"/>
        <v>-0.4728284124946513</v>
      </c>
      <c r="L119" s="60"/>
      <c r="M119" s="6"/>
      <c r="N119" s="59"/>
      <c r="O119" s="3"/>
      <c r="P119" s="3"/>
      <c r="Q119" s="3"/>
      <c r="R119" s="3"/>
      <c r="S119" s="3"/>
      <c r="T119" s="3"/>
      <c r="U119" s="61"/>
      <c r="V119" s="3"/>
      <c r="W119" s="3"/>
      <c r="X119" s="3"/>
      <c r="Y119" s="3"/>
      <c r="Z119" s="3"/>
      <c r="AA119" s="2"/>
    </row>
    <row r="120" spans="1:27" s="7" customFormat="1" ht="15">
      <c r="A120" s="177" t="s">
        <v>226</v>
      </c>
      <c r="B120" s="188">
        <f>'Open Int.'!E120</f>
        <v>24000</v>
      </c>
      <c r="C120" s="189">
        <f>'Open Int.'!F120</f>
        <v>1500</v>
      </c>
      <c r="D120" s="190">
        <f>'Open Int.'!H120</f>
        <v>0</v>
      </c>
      <c r="E120" s="331">
        <f>'Open Int.'!I120</f>
        <v>0</v>
      </c>
      <c r="F120" s="191">
        <f>IF('Open Int.'!E120=0,0,'Open Int.'!H120/'Open Int.'!E120)</f>
        <v>0</v>
      </c>
      <c r="G120" s="155">
        <v>0</v>
      </c>
      <c r="H120" s="170">
        <f t="shared" si="2"/>
        <v>0</v>
      </c>
      <c r="I120" s="185">
        <f>IF(Volume!D120=0,0,Volume!F120/Volume!D120)</f>
        <v>0</v>
      </c>
      <c r="J120" s="176">
        <v>0</v>
      </c>
      <c r="K120" s="170">
        <f t="shared" si="3"/>
        <v>0</v>
      </c>
      <c r="L120" s="60"/>
      <c r="M120" s="6"/>
      <c r="N120" s="59"/>
      <c r="O120" s="3"/>
      <c r="P120" s="3"/>
      <c r="Q120" s="3"/>
      <c r="R120" s="3"/>
      <c r="S120" s="3"/>
      <c r="T120" s="3"/>
      <c r="U120" s="61"/>
      <c r="V120" s="3"/>
      <c r="W120" s="3"/>
      <c r="X120" s="3"/>
      <c r="Y120" s="3"/>
      <c r="Z120" s="3"/>
      <c r="AA120" s="2"/>
    </row>
    <row r="121" spans="1:27" s="7" customFormat="1" ht="15">
      <c r="A121" s="177" t="s">
        <v>227</v>
      </c>
      <c r="B121" s="188">
        <f>'Open Int.'!E121</f>
        <v>494400</v>
      </c>
      <c r="C121" s="189">
        <f>'Open Int.'!F121</f>
        <v>-2400</v>
      </c>
      <c r="D121" s="190">
        <f>'Open Int.'!H121</f>
        <v>66400</v>
      </c>
      <c r="E121" s="331">
        <f>'Open Int.'!I121</f>
        <v>0</v>
      </c>
      <c r="F121" s="191">
        <f>IF('Open Int.'!E121=0,0,'Open Int.'!H121/'Open Int.'!E121)</f>
        <v>0.1343042071197411</v>
      </c>
      <c r="G121" s="155">
        <v>0.13365539452495975</v>
      </c>
      <c r="H121" s="170">
        <f t="shared" si="2"/>
        <v>0.004854368932038654</v>
      </c>
      <c r="I121" s="185">
        <f>IF(Volume!D121=0,0,Volume!F121/Volume!D121)</f>
        <v>0.02666666666666667</v>
      </c>
      <c r="J121" s="176">
        <v>0.07092198581560284</v>
      </c>
      <c r="K121" s="170">
        <f t="shared" si="3"/>
        <v>-0.624</v>
      </c>
      <c r="L121" s="60"/>
      <c r="M121" s="6"/>
      <c r="N121" s="59"/>
      <c r="O121" s="3"/>
      <c r="P121" s="3"/>
      <c r="Q121" s="3"/>
      <c r="R121" s="3"/>
      <c r="S121" s="3"/>
      <c r="T121" s="3"/>
      <c r="U121" s="61"/>
      <c r="V121" s="3"/>
      <c r="W121" s="3"/>
      <c r="X121" s="3"/>
      <c r="Y121" s="3"/>
      <c r="Z121" s="3"/>
      <c r="AA121" s="2"/>
    </row>
    <row r="122" spans="1:27" s="7" customFormat="1" ht="15">
      <c r="A122" s="177" t="s">
        <v>234</v>
      </c>
      <c r="B122" s="188">
        <f>'Open Int.'!E122</f>
        <v>1535800</v>
      </c>
      <c r="C122" s="189">
        <f>'Open Int.'!F122</f>
        <v>186900</v>
      </c>
      <c r="D122" s="190">
        <f>'Open Int.'!H122</f>
        <v>429100</v>
      </c>
      <c r="E122" s="331">
        <f>'Open Int.'!I122</f>
        <v>33600</v>
      </c>
      <c r="F122" s="191">
        <f>IF('Open Int.'!E122=0,0,'Open Int.'!H122/'Open Int.'!E122)</f>
        <v>0.27939835916134914</v>
      </c>
      <c r="G122" s="155">
        <v>0.29320186818889465</v>
      </c>
      <c r="H122" s="170">
        <f t="shared" si="2"/>
        <v>-0.04707851663023045</v>
      </c>
      <c r="I122" s="185">
        <f>IF(Volume!D122=0,0,Volume!F122/Volume!D122)</f>
        <v>0.18261964735516373</v>
      </c>
      <c r="J122" s="176">
        <v>0.2620446533490012</v>
      </c>
      <c r="K122" s="170">
        <f t="shared" si="3"/>
        <v>-0.30309722018276086</v>
      </c>
      <c r="L122" s="60"/>
      <c r="M122" s="6"/>
      <c r="N122" s="59"/>
      <c r="O122" s="3"/>
      <c r="P122" s="3"/>
      <c r="Q122" s="3"/>
      <c r="R122" s="3"/>
      <c r="S122" s="3"/>
      <c r="T122" s="3"/>
      <c r="U122" s="61"/>
      <c r="V122" s="3"/>
      <c r="W122" s="3"/>
      <c r="X122" s="3"/>
      <c r="Y122" s="3"/>
      <c r="Z122" s="3"/>
      <c r="AA122" s="2"/>
    </row>
    <row r="123" spans="1:27" s="7" customFormat="1" ht="15">
      <c r="A123" s="177" t="s">
        <v>98</v>
      </c>
      <c r="B123" s="188">
        <f>'Open Int.'!E123</f>
        <v>190300</v>
      </c>
      <c r="C123" s="189">
        <f>'Open Int.'!F123</f>
        <v>2200</v>
      </c>
      <c r="D123" s="190">
        <f>'Open Int.'!H123</f>
        <v>0</v>
      </c>
      <c r="E123" s="331">
        <f>'Open Int.'!I123</f>
        <v>0</v>
      </c>
      <c r="F123" s="191">
        <f>IF('Open Int.'!E123=0,0,'Open Int.'!H123/'Open Int.'!E123)</f>
        <v>0</v>
      </c>
      <c r="G123" s="155">
        <v>0</v>
      </c>
      <c r="H123" s="170">
        <f t="shared" si="2"/>
        <v>0</v>
      </c>
      <c r="I123" s="185">
        <f>IF(Volume!D123=0,0,Volume!F123/Volume!D123)</f>
        <v>0</v>
      </c>
      <c r="J123" s="176">
        <v>0</v>
      </c>
      <c r="K123" s="170">
        <f t="shared" si="3"/>
        <v>0</v>
      </c>
      <c r="L123" s="60"/>
      <c r="M123" s="6"/>
      <c r="N123" s="59"/>
      <c r="O123" s="3"/>
      <c r="P123" s="3"/>
      <c r="Q123" s="3"/>
      <c r="R123" s="3"/>
      <c r="S123" s="3"/>
      <c r="T123" s="3"/>
      <c r="U123" s="61"/>
      <c r="V123" s="3"/>
      <c r="W123" s="3"/>
      <c r="X123" s="3"/>
      <c r="Y123" s="3"/>
      <c r="Z123" s="3"/>
      <c r="AA123" s="2"/>
    </row>
    <row r="124" spans="1:27" s="7" customFormat="1" ht="15">
      <c r="A124" s="177" t="s">
        <v>149</v>
      </c>
      <c r="B124" s="188">
        <f>'Open Int.'!E124</f>
        <v>174350</v>
      </c>
      <c r="C124" s="189">
        <f>'Open Int.'!F124</f>
        <v>25300</v>
      </c>
      <c r="D124" s="190">
        <f>'Open Int.'!H124</f>
        <v>72050</v>
      </c>
      <c r="E124" s="331">
        <f>'Open Int.'!I124</f>
        <v>550</v>
      </c>
      <c r="F124" s="191">
        <f>IF('Open Int.'!E124=0,0,'Open Int.'!H124/'Open Int.'!E124)</f>
        <v>0.41324921135646686</v>
      </c>
      <c r="G124" s="155">
        <v>0.4797047970479705</v>
      </c>
      <c r="H124" s="170">
        <f t="shared" si="2"/>
        <v>-0.13853433632613446</v>
      </c>
      <c r="I124" s="185">
        <f>IF(Volume!D124=0,0,Volume!F124/Volume!D124)</f>
        <v>0.2222222222222222</v>
      </c>
      <c r="J124" s="176">
        <v>0.2982456140350877</v>
      </c>
      <c r="K124" s="170">
        <f t="shared" si="3"/>
        <v>-0.2549019607843137</v>
      </c>
      <c r="L124" s="60"/>
      <c r="M124" s="6"/>
      <c r="N124" s="59"/>
      <c r="O124" s="3"/>
      <c r="P124" s="3"/>
      <c r="Q124" s="3"/>
      <c r="R124" s="3"/>
      <c r="S124" s="3"/>
      <c r="T124" s="3"/>
      <c r="U124" s="61"/>
      <c r="V124" s="3"/>
      <c r="W124" s="3"/>
      <c r="X124" s="3"/>
      <c r="Y124" s="3"/>
      <c r="Z124" s="3"/>
      <c r="AA124" s="2"/>
    </row>
    <row r="125" spans="1:29" s="58" customFormat="1" ht="15">
      <c r="A125" s="177" t="s">
        <v>203</v>
      </c>
      <c r="B125" s="188">
        <f>'Open Int.'!E125</f>
        <v>2079750</v>
      </c>
      <c r="C125" s="189">
        <f>'Open Int.'!F125</f>
        <v>257100</v>
      </c>
      <c r="D125" s="190">
        <f>'Open Int.'!H125</f>
        <v>767400</v>
      </c>
      <c r="E125" s="331">
        <f>'Open Int.'!I125</f>
        <v>27000</v>
      </c>
      <c r="F125" s="191">
        <f>IF('Open Int.'!E125=0,0,'Open Int.'!H125/'Open Int.'!E125)</f>
        <v>0.36898665705012623</v>
      </c>
      <c r="G125" s="155">
        <v>0.40622171014731295</v>
      </c>
      <c r="H125" s="170">
        <f t="shared" si="2"/>
        <v>-0.09166189833547729</v>
      </c>
      <c r="I125" s="185">
        <f>IF(Volume!D125=0,0,Volume!F125/Volume!D125)</f>
        <v>0.15485948477751757</v>
      </c>
      <c r="J125" s="176">
        <v>0.3165627782724844</v>
      </c>
      <c r="K125" s="170">
        <f t="shared" si="3"/>
        <v>-0.5108095600417659</v>
      </c>
      <c r="L125" s="60"/>
      <c r="M125" s="6"/>
      <c r="N125" s="59"/>
      <c r="O125" s="3"/>
      <c r="P125" s="3"/>
      <c r="Q125" s="3"/>
      <c r="R125" s="3"/>
      <c r="S125" s="3"/>
      <c r="T125" s="3"/>
      <c r="U125" s="61"/>
      <c r="V125" s="3"/>
      <c r="W125" s="3"/>
      <c r="X125" s="3"/>
      <c r="Y125" s="3"/>
      <c r="Z125" s="3"/>
      <c r="AA125" s="2"/>
      <c r="AB125" s="78"/>
      <c r="AC125" s="77"/>
    </row>
    <row r="126" spans="1:27" s="7" customFormat="1" ht="15">
      <c r="A126" s="177" t="s">
        <v>298</v>
      </c>
      <c r="B126" s="188">
        <f>'Open Int.'!E126</f>
        <v>6500</v>
      </c>
      <c r="C126" s="189">
        <f>'Open Int.'!F126</f>
        <v>500</v>
      </c>
      <c r="D126" s="190">
        <f>'Open Int.'!H126</f>
        <v>500</v>
      </c>
      <c r="E126" s="331">
        <f>'Open Int.'!I126</f>
        <v>0</v>
      </c>
      <c r="F126" s="191">
        <f>IF('Open Int.'!E126=0,0,'Open Int.'!H126/'Open Int.'!E126)</f>
        <v>0.07692307692307693</v>
      </c>
      <c r="G126" s="155">
        <v>0.08333333333333333</v>
      </c>
      <c r="H126" s="170">
        <f t="shared" si="2"/>
        <v>-0.07692307692307682</v>
      </c>
      <c r="I126" s="185">
        <f>IF(Volume!D126=0,0,Volume!F126/Volume!D126)</f>
        <v>1</v>
      </c>
      <c r="J126" s="176">
        <v>0</v>
      </c>
      <c r="K126" s="170">
        <f t="shared" si="3"/>
        <v>0</v>
      </c>
      <c r="L126" s="60"/>
      <c r="M126" s="6"/>
      <c r="N126" s="59"/>
      <c r="O126" s="3"/>
      <c r="P126" s="3"/>
      <c r="Q126" s="3"/>
      <c r="R126" s="3"/>
      <c r="S126" s="3"/>
      <c r="T126" s="3"/>
      <c r="U126" s="61"/>
      <c r="V126" s="3"/>
      <c r="W126" s="3"/>
      <c r="X126" s="3"/>
      <c r="Y126" s="3"/>
      <c r="Z126" s="3"/>
      <c r="AA126" s="2"/>
    </row>
    <row r="127" spans="1:29" s="58" customFormat="1" ht="15">
      <c r="A127" s="177" t="s">
        <v>216</v>
      </c>
      <c r="B127" s="188">
        <f>'Open Int.'!E127</f>
        <v>12070050</v>
      </c>
      <c r="C127" s="189">
        <f>'Open Int.'!F127</f>
        <v>244550</v>
      </c>
      <c r="D127" s="190">
        <f>'Open Int.'!H127</f>
        <v>2810650</v>
      </c>
      <c r="E127" s="331">
        <f>'Open Int.'!I127</f>
        <v>100500</v>
      </c>
      <c r="F127" s="191">
        <f>IF('Open Int.'!E127=0,0,'Open Int.'!H127/'Open Int.'!E127)</f>
        <v>0.23286150430197058</v>
      </c>
      <c r="G127" s="155">
        <v>0.2291784702549575</v>
      </c>
      <c r="H127" s="170">
        <f t="shared" si="2"/>
        <v>0.016070593554952047</v>
      </c>
      <c r="I127" s="185">
        <f>IF(Volume!D127=0,0,Volume!F127/Volume!D127)</f>
        <v>0.1475195822454308</v>
      </c>
      <c r="J127" s="176">
        <v>0.14027149321266968</v>
      </c>
      <c r="K127" s="170">
        <f t="shared" si="3"/>
        <v>0.05167186052387761</v>
      </c>
      <c r="L127" s="60"/>
      <c r="M127" s="6"/>
      <c r="N127" s="59"/>
      <c r="O127" s="3"/>
      <c r="P127" s="3"/>
      <c r="Q127" s="3"/>
      <c r="R127" s="3"/>
      <c r="S127" s="3"/>
      <c r="T127" s="3"/>
      <c r="U127" s="61"/>
      <c r="V127" s="3"/>
      <c r="W127" s="3"/>
      <c r="X127" s="3"/>
      <c r="Y127" s="3"/>
      <c r="Z127" s="3"/>
      <c r="AA127" s="2"/>
      <c r="AB127" s="78"/>
      <c r="AC127" s="77"/>
    </row>
    <row r="128" spans="1:29" s="58" customFormat="1" ht="15">
      <c r="A128" s="177" t="s">
        <v>235</v>
      </c>
      <c r="B128" s="188">
        <f>'Open Int.'!E128</f>
        <v>5346000</v>
      </c>
      <c r="C128" s="189">
        <f>'Open Int.'!F128</f>
        <v>-5400</v>
      </c>
      <c r="D128" s="190">
        <f>'Open Int.'!H128</f>
        <v>3377700</v>
      </c>
      <c r="E128" s="331">
        <f>'Open Int.'!I128</f>
        <v>0</v>
      </c>
      <c r="F128" s="191">
        <f>IF('Open Int.'!E128=0,0,'Open Int.'!H128/'Open Int.'!E128)</f>
        <v>0.6318181818181818</v>
      </c>
      <c r="G128" s="155">
        <v>0.6311806256306761</v>
      </c>
      <c r="H128" s="170">
        <f t="shared" si="2"/>
        <v>0.0010101010101009836</v>
      </c>
      <c r="I128" s="185">
        <f>IF(Volume!D128=0,0,Volume!F128/Volume!D128)</f>
        <v>0.3323615160349854</v>
      </c>
      <c r="J128" s="176">
        <v>0.2587548638132296</v>
      </c>
      <c r="K128" s="170">
        <f t="shared" si="3"/>
        <v>0.28446480633069543</v>
      </c>
      <c r="L128" s="60"/>
      <c r="M128" s="6"/>
      <c r="N128" s="59"/>
      <c r="O128" s="3"/>
      <c r="P128" s="3"/>
      <c r="Q128" s="3"/>
      <c r="R128" s="3"/>
      <c r="S128" s="3"/>
      <c r="T128" s="3"/>
      <c r="U128" s="61"/>
      <c r="V128" s="3"/>
      <c r="W128" s="3"/>
      <c r="X128" s="3"/>
      <c r="Y128" s="3"/>
      <c r="Z128" s="3"/>
      <c r="AA128" s="2"/>
      <c r="AB128" s="78"/>
      <c r="AC128" s="77"/>
    </row>
    <row r="129" spans="1:29" s="58" customFormat="1" ht="15">
      <c r="A129" s="177" t="s">
        <v>204</v>
      </c>
      <c r="B129" s="188">
        <f>'Open Int.'!E129</f>
        <v>1931400</v>
      </c>
      <c r="C129" s="189">
        <f>'Open Int.'!F129</f>
        <v>589200</v>
      </c>
      <c r="D129" s="190">
        <f>'Open Int.'!H129</f>
        <v>328800</v>
      </c>
      <c r="E129" s="331">
        <f>'Open Int.'!I129</f>
        <v>19800</v>
      </c>
      <c r="F129" s="191">
        <f>IF('Open Int.'!E129=0,0,'Open Int.'!H129/'Open Int.'!E129)</f>
        <v>0.17023920472196336</v>
      </c>
      <c r="G129" s="155">
        <v>0.23021904336164506</v>
      </c>
      <c r="H129" s="170">
        <f t="shared" si="2"/>
        <v>-0.2605337845378019</v>
      </c>
      <c r="I129" s="185">
        <f>IF(Volume!D129=0,0,Volume!F129/Volume!D129)</f>
        <v>0.19541484716157206</v>
      </c>
      <c r="J129" s="176">
        <v>0.172782874617737</v>
      </c>
      <c r="K129" s="170">
        <f t="shared" si="3"/>
        <v>0.13098504463423125</v>
      </c>
      <c r="L129" s="60"/>
      <c r="M129" s="6"/>
      <c r="N129" s="59"/>
      <c r="O129" s="3"/>
      <c r="P129" s="3"/>
      <c r="Q129" s="3"/>
      <c r="R129" s="3"/>
      <c r="S129" s="3"/>
      <c r="T129" s="3"/>
      <c r="U129" s="61"/>
      <c r="V129" s="3"/>
      <c r="W129" s="3"/>
      <c r="X129" s="3"/>
      <c r="Y129" s="3"/>
      <c r="Z129" s="3"/>
      <c r="AA129" s="2"/>
      <c r="AB129" s="78"/>
      <c r="AC129" s="77"/>
    </row>
    <row r="130" spans="1:27" s="7" customFormat="1" ht="15">
      <c r="A130" s="177" t="s">
        <v>205</v>
      </c>
      <c r="B130" s="188">
        <f>'Open Int.'!E130</f>
        <v>488500</v>
      </c>
      <c r="C130" s="189">
        <f>'Open Int.'!F130</f>
        <v>500</v>
      </c>
      <c r="D130" s="190">
        <f>'Open Int.'!H130</f>
        <v>236500</v>
      </c>
      <c r="E130" s="331">
        <f>'Open Int.'!I130</f>
        <v>24750</v>
      </c>
      <c r="F130" s="191">
        <f>IF('Open Int.'!E130=0,0,'Open Int.'!H130/'Open Int.'!E130)</f>
        <v>0.4841351074718526</v>
      </c>
      <c r="G130" s="155">
        <v>0.4339139344262295</v>
      </c>
      <c r="H130" s="170">
        <f t="shared" si="2"/>
        <v>0.11573994071435223</v>
      </c>
      <c r="I130" s="185">
        <f>IF(Volume!D130=0,0,Volume!F130/Volume!D130)</f>
        <v>0.17957446808510638</v>
      </c>
      <c r="J130" s="176">
        <v>0.21852731591448932</v>
      </c>
      <c r="K130" s="170">
        <f t="shared" si="3"/>
        <v>-0.17825161887141538</v>
      </c>
      <c r="L130" s="60"/>
      <c r="M130" s="6"/>
      <c r="N130" s="59"/>
      <c r="O130" s="3"/>
      <c r="P130" s="3"/>
      <c r="Q130" s="3"/>
      <c r="R130" s="3"/>
      <c r="S130" s="3"/>
      <c r="T130" s="3"/>
      <c r="U130" s="61"/>
      <c r="V130" s="3"/>
      <c r="W130" s="3"/>
      <c r="X130" s="3"/>
      <c r="Y130" s="3"/>
      <c r="Z130" s="3"/>
      <c r="AA130" s="2"/>
    </row>
    <row r="131" spans="1:27" s="7" customFormat="1" ht="15">
      <c r="A131" s="177" t="s">
        <v>37</v>
      </c>
      <c r="B131" s="188">
        <f>'Open Int.'!E131</f>
        <v>94400</v>
      </c>
      <c r="C131" s="189">
        <f>'Open Int.'!F131</f>
        <v>1600</v>
      </c>
      <c r="D131" s="190">
        <f>'Open Int.'!H131</f>
        <v>4800</v>
      </c>
      <c r="E131" s="331">
        <f>'Open Int.'!I131</f>
        <v>0</v>
      </c>
      <c r="F131" s="191">
        <f>IF('Open Int.'!E131=0,0,'Open Int.'!H131/'Open Int.'!E131)</f>
        <v>0.05084745762711865</v>
      </c>
      <c r="G131" s="155">
        <v>0.05172413793103448</v>
      </c>
      <c r="H131" s="170">
        <f t="shared" si="2"/>
        <v>-0.016949152542372805</v>
      </c>
      <c r="I131" s="185">
        <f>IF(Volume!D131=0,0,Volume!F131/Volume!D131)</f>
        <v>0</v>
      </c>
      <c r="J131" s="176">
        <v>0</v>
      </c>
      <c r="K131" s="170">
        <f t="shared" si="3"/>
        <v>0</v>
      </c>
      <c r="L131" s="60"/>
      <c r="M131" s="6"/>
      <c r="N131" s="59"/>
      <c r="O131" s="3"/>
      <c r="P131" s="3"/>
      <c r="Q131" s="3"/>
      <c r="R131" s="3"/>
      <c r="S131" s="3"/>
      <c r="T131" s="3"/>
      <c r="U131" s="61"/>
      <c r="V131" s="3"/>
      <c r="W131" s="3"/>
      <c r="X131" s="3"/>
      <c r="Y131" s="3"/>
      <c r="Z131" s="3"/>
      <c r="AA131" s="2"/>
    </row>
    <row r="132" spans="1:29" s="58" customFormat="1" ht="15">
      <c r="A132" s="177" t="s">
        <v>299</v>
      </c>
      <c r="B132" s="188">
        <f>'Open Int.'!E132</f>
        <v>52350</v>
      </c>
      <c r="C132" s="189">
        <f>'Open Int.'!F132</f>
        <v>900</v>
      </c>
      <c r="D132" s="190">
        <f>'Open Int.'!H132</f>
        <v>2250</v>
      </c>
      <c r="E132" s="331">
        <f>'Open Int.'!I132</f>
        <v>0</v>
      </c>
      <c r="F132" s="191">
        <f>IF('Open Int.'!E132=0,0,'Open Int.'!H132/'Open Int.'!E132)</f>
        <v>0.04297994269340974</v>
      </c>
      <c r="G132" s="155">
        <v>0.043731778425655975</v>
      </c>
      <c r="H132" s="170">
        <f aca="true" t="shared" si="4" ref="H132:H160">IF(G132=0,0,(F132-G132)/G132)</f>
        <v>-0.01719197707736391</v>
      </c>
      <c r="I132" s="185">
        <f>IF(Volume!D132=0,0,Volume!F132/Volume!D132)</f>
        <v>0</v>
      </c>
      <c r="J132" s="176">
        <v>0.03636363636363636</v>
      </c>
      <c r="K132" s="170">
        <f aca="true" t="shared" si="5" ref="K132:K160">IF(J132=0,0,(I132-J132)/J132)</f>
        <v>-1</v>
      </c>
      <c r="L132" s="60"/>
      <c r="M132" s="6"/>
      <c r="N132" s="59"/>
      <c r="O132" s="3"/>
      <c r="P132" s="3"/>
      <c r="Q132" s="3"/>
      <c r="R132" s="3"/>
      <c r="S132" s="3"/>
      <c r="T132" s="3"/>
      <c r="U132" s="61"/>
      <c r="V132" s="3"/>
      <c r="W132" s="3"/>
      <c r="X132" s="3"/>
      <c r="Y132" s="3"/>
      <c r="Z132" s="3"/>
      <c r="AA132" s="2"/>
      <c r="AB132" s="78"/>
      <c r="AC132" s="77"/>
    </row>
    <row r="133" spans="1:27" s="7" customFormat="1" ht="15">
      <c r="A133" s="177" t="s">
        <v>228</v>
      </c>
      <c r="B133" s="188">
        <f>'Open Int.'!E133</f>
        <v>31500</v>
      </c>
      <c r="C133" s="189">
        <f>'Open Int.'!F133</f>
        <v>4125</v>
      </c>
      <c r="D133" s="190">
        <f>'Open Int.'!H133</f>
        <v>1500</v>
      </c>
      <c r="E133" s="331">
        <f>'Open Int.'!I133</f>
        <v>0</v>
      </c>
      <c r="F133" s="191">
        <f>IF('Open Int.'!E133=0,0,'Open Int.'!H133/'Open Int.'!E133)</f>
        <v>0.047619047619047616</v>
      </c>
      <c r="G133" s="155">
        <v>0.0547945205479452</v>
      </c>
      <c r="H133" s="170">
        <f t="shared" si="4"/>
        <v>-0.13095238095238096</v>
      </c>
      <c r="I133" s="185">
        <f>IF(Volume!D133=0,0,Volume!F133/Volume!D133)</f>
        <v>0</v>
      </c>
      <c r="J133" s="176">
        <v>0.08333333333333333</v>
      </c>
      <c r="K133" s="170">
        <f t="shared" si="5"/>
        <v>-1</v>
      </c>
      <c r="L133" s="60"/>
      <c r="M133" s="6"/>
      <c r="N133" s="59"/>
      <c r="O133" s="3"/>
      <c r="P133" s="3"/>
      <c r="Q133" s="3"/>
      <c r="R133" s="3"/>
      <c r="S133" s="3"/>
      <c r="T133" s="3"/>
      <c r="U133" s="61"/>
      <c r="V133" s="3"/>
      <c r="W133" s="3"/>
      <c r="X133" s="3"/>
      <c r="Y133" s="3"/>
      <c r="Z133" s="3"/>
      <c r="AA133" s="2"/>
    </row>
    <row r="134" spans="1:29" s="58" customFormat="1" ht="15">
      <c r="A134" s="177" t="s">
        <v>276</v>
      </c>
      <c r="B134" s="188">
        <f>'Open Int.'!E134</f>
        <v>5250</v>
      </c>
      <c r="C134" s="189">
        <f>'Open Int.'!F134</f>
        <v>0</v>
      </c>
      <c r="D134" s="190">
        <f>'Open Int.'!H134</f>
        <v>2450</v>
      </c>
      <c r="E134" s="331">
        <f>'Open Int.'!I134</f>
        <v>0</v>
      </c>
      <c r="F134" s="191">
        <f>IF('Open Int.'!E134=0,0,'Open Int.'!H134/'Open Int.'!E134)</f>
        <v>0.4666666666666667</v>
      </c>
      <c r="G134" s="155">
        <v>0.4666666666666667</v>
      </c>
      <c r="H134" s="170">
        <f t="shared" si="4"/>
        <v>0</v>
      </c>
      <c r="I134" s="185">
        <f>IF(Volume!D134=0,0,Volume!F134/Volume!D134)</f>
        <v>0</v>
      </c>
      <c r="J134" s="176">
        <v>0</v>
      </c>
      <c r="K134" s="170">
        <f t="shared" si="5"/>
        <v>0</v>
      </c>
      <c r="L134" s="60"/>
      <c r="M134" s="6"/>
      <c r="N134" s="59"/>
      <c r="O134" s="3"/>
      <c r="P134" s="3"/>
      <c r="Q134" s="3"/>
      <c r="R134" s="3"/>
      <c r="S134" s="3"/>
      <c r="T134" s="3"/>
      <c r="U134" s="61"/>
      <c r="V134" s="3"/>
      <c r="W134" s="3"/>
      <c r="X134" s="3"/>
      <c r="Y134" s="3"/>
      <c r="Z134" s="3"/>
      <c r="AA134" s="2"/>
      <c r="AB134" s="78"/>
      <c r="AC134" s="77"/>
    </row>
    <row r="135" spans="1:27" s="7" customFormat="1" ht="15">
      <c r="A135" s="177" t="s">
        <v>180</v>
      </c>
      <c r="B135" s="188">
        <f>'Open Int.'!E135</f>
        <v>483000</v>
      </c>
      <c r="C135" s="189">
        <f>'Open Int.'!F135</f>
        <v>12000</v>
      </c>
      <c r="D135" s="190">
        <f>'Open Int.'!H135</f>
        <v>133500</v>
      </c>
      <c r="E135" s="331">
        <f>'Open Int.'!I135</f>
        <v>49500</v>
      </c>
      <c r="F135" s="191">
        <f>IF('Open Int.'!E135=0,0,'Open Int.'!H135/'Open Int.'!E135)</f>
        <v>0.27639751552795033</v>
      </c>
      <c r="G135" s="155">
        <v>0.17834394904458598</v>
      </c>
      <c r="H135" s="170">
        <f t="shared" si="4"/>
        <v>0.5498003549245788</v>
      </c>
      <c r="I135" s="185">
        <f>IF(Volume!D135=0,0,Volume!F135/Volume!D135)</f>
        <v>0.8461538461538461</v>
      </c>
      <c r="J135" s="176">
        <v>0.125</v>
      </c>
      <c r="K135" s="170">
        <f t="shared" si="5"/>
        <v>5.769230769230769</v>
      </c>
      <c r="L135" s="60"/>
      <c r="M135" s="6"/>
      <c r="N135" s="59"/>
      <c r="O135" s="3"/>
      <c r="P135" s="3"/>
      <c r="Q135" s="3"/>
      <c r="R135" s="3"/>
      <c r="S135" s="3"/>
      <c r="T135" s="3"/>
      <c r="U135" s="61"/>
      <c r="V135" s="3"/>
      <c r="W135" s="3"/>
      <c r="X135" s="3"/>
      <c r="Y135" s="3"/>
      <c r="Z135" s="3"/>
      <c r="AA135" s="2"/>
    </row>
    <row r="136" spans="1:27" s="7" customFormat="1" ht="15">
      <c r="A136" s="177" t="s">
        <v>181</v>
      </c>
      <c r="B136" s="188">
        <f>'Open Int.'!E136</f>
        <v>850</v>
      </c>
      <c r="C136" s="189">
        <f>'Open Int.'!F136</f>
        <v>850</v>
      </c>
      <c r="D136" s="190">
        <f>'Open Int.'!H136</f>
        <v>0</v>
      </c>
      <c r="E136" s="331">
        <f>'Open Int.'!I136</f>
        <v>0</v>
      </c>
      <c r="F136" s="191">
        <f>IF('Open Int.'!E136=0,0,'Open Int.'!H136/'Open Int.'!E136)</f>
        <v>0</v>
      </c>
      <c r="G136" s="155">
        <v>0</v>
      </c>
      <c r="H136" s="170">
        <f t="shared" si="4"/>
        <v>0</v>
      </c>
      <c r="I136" s="185">
        <f>IF(Volume!D136=0,0,Volume!F136/Volume!D136)</f>
        <v>0</v>
      </c>
      <c r="J136" s="176">
        <v>0</v>
      </c>
      <c r="K136" s="170">
        <f t="shared" si="5"/>
        <v>0</v>
      </c>
      <c r="L136" s="60"/>
      <c r="M136" s="6"/>
      <c r="N136" s="59"/>
      <c r="O136" s="3"/>
      <c r="P136" s="3"/>
      <c r="Q136" s="3"/>
      <c r="R136" s="3"/>
      <c r="S136" s="3"/>
      <c r="T136" s="3"/>
      <c r="U136" s="61"/>
      <c r="V136" s="3"/>
      <c r="W136" s="3"/>
      <c r="X136" s="3"/>
      <c r="Y136" s="3"/>
      <c r="Z136" s="3"/>
      <c r="AA136" s="2"/>
    </row>
    <row r="137" spans="1:27" s="7" customFormat="1" ht="15">
      <c r="A137" s="177" t="s">
        <v>150</v>
      </c>
      <c r="B137" s="188">
        <f>'Open Int.'!E137</f>
        <v>119000</v>
      </c>
      <c r="C137" s="189">
        <f>'Open Int.'!F137</f>
        <v>3500</v>
      </c>
      <c r="D137" s="190">
        <f>'Open Int.'!H137</f>
        <v>41125</v>
      </c>
      <c r="E137" s="331">
        <f>'Open Int.'!I137</f>
        <v>4375</v>
      </c>
      <c r="F137" s="191">
        <f>IF('Open Int.'!E137=0,0,'Open Int.'!H137/'Open Int.'!E137)</f>
        <v>0.34558823529411764</v>
      </c>
      <c r="G137" s="155">
        <v>0.3181818181818182</v>
      </c>
      <c r="H137" s="170">
        <f t="shared" si="4"/>
        <v>0.0861344537815126</v>
      </c>
      <c r="I137" s="185">
        <f>IF(Volume!D137=0,0,Volume!F137/Volume!D137)</f>
        <v>0.25</v>
      </c>
      <c r="J137" s="176">
        <v>0.05660377358490566</v>
      </c>
      <c r="K137" s="170">
        <f t="shared" si="5"/>
        <v>3.416666666666667</v>
      </c>
      <c r="L137" s="60"/>
      <c r="M137" s="6"/>
      <c r="N137" s="59"/>
      <c r="O137" s="3"/>
      <c r="P137" s="3"/>
      <c r="Q137" s="3"/>
      <c r="R137" s="3"/>
      <c r="S137" s="3"/>
      <c r="T137" s="3"/>
      <c r="U137" s="61"/>
      <c r="V137" s="3"/>
      <c r="W137" s="3"/>
      <c r="X137" s="3"/>
      <c r="Y137" s="3"/>
      <c r="Z137" s="3"/>
      <c r="AA137" s="2"/>
    </row>
    <row r="138" spans="1:27" s="7" customFormat="1" ht="15">
      <c r="A138" s="177" t="s">
        <v>151</v>
      </c>
      <c r="B138" s="188">
        <f>'Open Int.'!E138</f>
        <v>675</v>
      </c>
      <c r="C138" s="189">
        <f>'Open Int.'!F138</f>
        <v>-225</v>
      </c>
      <c r="D138" s="190">
        <f>'Open Int.'!H138</f>
        <v>0</v>
      </c>
      <c r="E138" s="331">
        <f>'Open Int.'!I138</f>
        <v>0</v>
      </c>
      <c r="F138" s="191">
        <f>IF('Open Int.'!E138=0,0,'Open Int.'!H138/'Open Int.'!E138)</f>
        <v>0</v>
      </c>
      <c r="G138" s="155">
        <v>0</v>
      </c>
      <c r="H138" s="170">
        <f t="shared" si="4"/>
        <v>0</v>
      </c>
      <c r="I138" s="185">
        <f>IF(Volume!D138=0,0,Volume!F138/Volume!D138)</f>
        <v>0</v>
      </c>
      <c r="J138" s="176">
        <v>0</v>
      </c>
      <c r="K138" s="170">
        <f t="shared" si="5"/>
        <v>0</v>
      </c>
      <c r="L138" s="60"/>
      <c r="M138" s="6"/>
      <c r="N138" s="59"/>
      <c r="O138" s="3"/>
      <c r="P138" s="3"/>
      <c r="Q138" s="3"/>
      <c r="R138" s="3"/>
      <c r="S138" s="3"/>
      <c r="T138" s="3"/>
      <c r="U138" s="61"/>
      <c r="V138" s="3"/>
      <c r="W138" s="3"/>
      <c r="X138" s="3"/>
      <c r="Y138" s="3"/>
      <c r="Z138" s="3"/>
      <c r="AA138" s="2"/>
    </row>
    <row r="139" spans="1:27" s="7" customFormat="1" ht="15">
      <c r="A139" s="177" t="s">
        <v>214</v>
      </c>
      <c r="B139" s="188">
        <f>'Open Int.'!E139</f>
        <v>125</v>
      </c>
      <c r="C139" s="189">
        <f>'Open Int.'!F139</f>
        <v>0</v>
      </c>
      <c r="D139" s="190">
        <f>'Open Int.'!H139</f>
        <v>0</v>
      </c>
      <c r="E139" s="331">
        <f>'Open Int.'!I139</f>
        <v>0</v>
      </c>
      <c r="F139" s="191">
        <f>IF('Open Int.'!E139=0,0,'Open Int.'!H139/'Open Int.'!E139)</f>
        <v>0</v>
      </c>
      <c r="G139" s="155">
        <v>0</v>
      </c>
      <c r="H139" s="170">
        <f t="shared" si="4"/>
        <v>0</v>
      </c>
      <c r="I139" s="185">
        <f>IF(Volume!D139=0,0,Volume!F139/Volume!D139)</f>
        <v>0</v>
      </c>
      <c r="J139" s="176">
        <v>0</v>
      </c>
      <c r="K139" s="170">
        <f t="shared" si="5"/>
        <v>0</v>
      </c>
      <c r="L139" s="60"/>
      <c r="M139" s="6"/>
      <c r="N139" s="59"/>
      <c r="O139" s="3"/>
      <c r="P139" s="3"/>
      <c r="Q139" s="3"/>
      <c r="R139" s="3"/>
      <c r="S139" s="3"/>
      <c r="T139" s="3"/>
      <c r="U139" s="61"/>
      <c r="V139" s="3"/>
      <c r="W139" s="3"/>
      <c r="X139" s="3"/>
      <c r="Y139" s="3"/>
      <c r="Z139" s="3"/>
      <c r="AA139" s="2"/>
    </row>
    <row r="140" spans="1:29" s="58" customFormat="1" ht="15">
      <c r="A140" s="177" t="s">
        <v>229</v>
      </c>
      <c r="B140" s="188">
        <f>'Open Int.'!E140</f>
        <v>3800</v>
      </c>
      <c r="C140" s="189">
        <f>'Open Int.'!F140</f>
        <v>-800</v>
      </c>
      <c r="D140" s="190">
        <f>'Open Int.'!H140</f>
        <v>2600</v>
      </c>
      <c r="E140" s="331">
        <f>'Open Int.'!I140</f>
        <v>-200</v>
      </c>
      <c r="F140" s="191">
        <f>IF('Open Int.'!E140=0,0,'Open Int.'!H140/'Open Int.'!E140)</f>
        <v>0.6842105263157895</v>
      </c>
      <c r="G140" s="155">
        <v>0.6086956521739131</v>
      </c>
      <c r="H140" s="170">
        <f t="shared" si="4"/>
        <v>0.1240601503759398</v>
      </c>
      <c r="I140" s="185">
        <f>IF(Volume!D140=0,0,Volume!F140/Volume!D140)</f>
        <v>0.2</v>
      </c>
      <c r="J140" s="176">
        <v>0</v>
      </c>
      <c r="K140" s="170">
        <f t="shared" si="5"/>
        <v>0</v>
      </c>
      <c r="L140" s="60"/>
      <c r="M140" s="6"/>
      <c r="N140" s="59"/>
      <c r="O140" s="3"/>
      <c r="P140" s="3"/>
      <c r="Q140" s="3"/>
      <c r="R140" s="3"/>
      <c r="S140" s="3"/>
      <c r="T140" s="3"/>
      <c r="U140" s="61"/>
      <c r="V140" s="3"/>
      <c r="W140" s="3"/>
      <c r="X140" s="3"/>
      <c r="Y140" s="3"/>
      <c r="Z140" s="3"/>
      <c r="AA140" s="2"/>
      <c r="AB140" s="78"/>
      <c r="AC140" s="77"/>
    </row>
    <row r="141" spans="1:27" s="7" customFormat="1" ht="15">
      <c r="A141" s="177" t="s">
        <v>91</v>
      </c>
      <c r="B141" s="188">
        <f>'Open Int.'!E141</f>
        <v>969000</v>
      </c>
      <c r="C141" s="189">
        <f>'Open Int.'!F141</f>
        <v>34200</v>
      </c>
      <c r="D141" s="190">
        <f>'Open Int.'!H141</f>
        <v>281200</v>
      </c>
      <c r="E141" s="331">
        <f>'Open Int.'!I141</f>
        <v>64600</v>
      </c>
      <c r="F141" s="191">
        <f>IF('Open Int.'!E141=0,0,'Open Int.'!H141/'Open Int.'!E141)</f>
        <v>0.2901960784313726</v>
      </c>
      <c r="G141" s="155">
        <v>0.23170731707317074</v>
      </c>
      <c r="H141" s="170">
        <f t="shared" si="4"/>
        <v>0.25242518059855523</v>
      </c>
      <c r="I141" s="185">
        <f>IF(Volume!D141=0,0,Volume!F141/Volume!D141)</f>
        <v>0.14444444444444443</v>
      </c>
      <c r="J141" s="176">
        <v>0.13425925925925927</v>
      </c>
      <c r="K141" s="170">
        <f t="shared" si="5"/>
        <v>0.07586206896551703</v>
      </c>
      <c r="L141" s="60"/>
      <c r="M141" s="6"/>
      <c r="N141" s="59"/>
      <c r="O141" s="3"/>
      <c r="P141" s="3"/>
      <c r="Q141" s="3"/>
      <c r="R141" s="3"/>
      <c r="S141" s="3"/>
      <c r="T141" s="3"/>
      <c r="U141" s="61"/>
      <c r="V141" s="3"/>
      <c r="W141" s="3"/>
      <c r="X141" s="3"/>
      <c r="Y141" s="3"/>
      <c r="Z141" s="3"/>
      <c r="AA141" s="2"/>
    </row>
    <row r="142" spans="1:27" s="7" customFormat="1" ht="15">
      <c r="A142" s="177" t="s">
        <v>152</v>
      </c>
      <c r="B142" s="188">
        <f>'Open Int.'!E142</f>
        <v>52650</v>
      </c>
      <c r="C142" s="189">
        <f>'Open Int.'!F142</f>
        <v>12150</v>
      </c>
      <c r="D142" s="190">
        <f>'Open Int.'!H142</f>
        <v>0</v>
      </c>
      <c r="E142" s="331">
        <f>'Open Int.'!I142</f>
        <v>-5400</v>
      </c>
      <c r="F142" s="191">
        <f>IF('Open Int.'!E142=0,0,'Open Int.'!H142/'Open Int.'!E142)</f>
        <v>0</v>
      </c>
      <c r="G142" s="155">
        <v>0.13333333333333333</v>
      </c>
      <c r="H142" s="170">
        <f t="shared" si="4"/>
        <v>-1</v>
      </c>
      <c r="I142" s="185">
        <f>IF(Volume!D142=0,0,Volume!F142/Volume!D142)</f>
        <v>0.2</v>
      </c>
      <c r="J142" s="176">
        <v>0</v>
      </c>
      <c r="K142" s="170">
        <f t="shared" si="5"/>
        <v>0</v>
      </c>
      <c r="L142" s="60"/>
      <c r="M142" s="6"/>
      <c r="N142" s="59"/>
      <c r="O142" s="3"/>
      <c r="P142" s="3"/>
      <c r="Q142" s="3"/>
      <c r="R142" s="3"/>
      <c r="S142" s="3"/>
      <c r="T142" s="3"/>
      <c r="U142" s="61"/>
      <c r="V142" s="3"/>
      <c r="W142" s="3"/>
      <c r="X142" s="3"/>
      <c r="Y142" s="3"/>
      <c r="Z142" s="3"/>
      <c r="AA142" s="2"/>
    </row>
    <row r="143" spans="1:29" s="58" customFormat="1" ht="15">
      <c r="A143" s="177" t="s">
        <v>208</v>
      </c>
      <c r="B143" s="188">
        <f>'Open Int.'!E143</f>
        <v>229484</v>
      </c>
      <c r="C143" s="189">
        <f>'Open Int.'!F143</f>
        <v>4532</v>
      </c>
      <c r="D143" s="190">
        <f>'Open Int.'!H143</f>
        <v>42436</v>
      </c>
      <c r="E143" s="331">
        <f>'Open Int.'!I143</f>
        <v>-4120</v>
      </c>
      <c r="F143" s="191">
        <f>IF('Open Int.'!E143=0,0,'Open Int.'!H143/'Open Int.'!E143)</f>
        <v>0.18491921005385997</v>
      </c>
      <c r="G143" s="155">
        <v>0.20695970695970695</v>
      </c>
      <c r="H143" s="170">
        <f t="shared" si="4"/>
        <v>-0.10649656027072964</v>
      </c>
      <c r="I143" s="185">
        <f>IF(Volume!D143=0,0,Volume!F143/Volume!D143)</f>
        <v>0.36486486486486486</v>
      </c>
      <c r="J143" s="176">
        <v>0.037037037037037035</v>
      </c>
      <c r="K143" s="170">
        <f t="shared" si="5"/>
        <v>8.85135135135135</v>
      </c>
      <c r="L143" s="60"/>
      <c r="M143" s="6"/>
      <c r="N143" s="59"/>
      <c r="O143" s="3"/>
      <c r="P143" s="3"/>
      <c r="Q143" s="3"/>
      <c r="R143" s="3"/>
      <c r="S143" s="3"/>
      <c r="T143" s="3"/>
      <c r="U143" s="61"/>
      <c r="V143" s="3"/>
      <c r="W143" s="3"/>
      <c r="X143" s="3"/>
      <c r="Y143" s="3"/>
      <c r="Z143" s="3"/>
      <c r="AA143" s="2"/>
      <c r="AB143" s="78"/>
      <c r="AC143" s="77"/>
    </row>
    <row r="144" spans="1:27" s="7" customFormat="1" ht="15">
      <c r="A144" s="177" t="s">
        <v>230</v>
      </c>
      <c r="B144" s="188">
        <f>'Open Int.'!E144</f>
        <v>8000</v>
      </c>
      <c r="C144" s="189">
        <f>'Open Int.'!F144</f>
        <v>0</v>
      </c>
      <c r="D144" s="190">
        <f>'Open Int.'!H144</f>
        <v>400</v>
      </c>
      <c r="E144" s="331">
        <f>'Open Int.'!I144</f>
        <v>0</v>
      </c>
      <c r="F144" s="191">
        <f>IF('Open Int.'!E144=0,0,'Open Int.'!H144/'Open Int.'!E144)</f>
        <v>0.05</v>
      </c>
      <c r="G144" s="155">
        <v>0.05</v>
      </c>
      <c r="H144" s="170">
        <f t="shared" si="4"/>
        <v>0</v>
      </c>
      <c r="I144" s="185">
        <f>IF(Volume!D144=0,0,Volume!F144/Volume!D144)</f>
        <v>0</v>
      </c>
      <c r="J144" s="176">
        <v>0</v>
      </c>
      <c r="K144" s="170">
        <f t="shared" si="5"/>
        <v>0</v>
      </c>
      <c r="L144" s="60"/>
      <c r="M144" s="6"/>
      <c r="N144" s="59"/>
      <c r="O144" s="3"/>
      <c r="P144" s="3"/>
      <c r="Q144" s="3"/>
      <c r="R144" s="3"/>
      <c r="S144" s="3"/>
      <c r="T144" s="3"/>
      <c r="U144" s="61"/>
      <c r="V144" s="3"/>
      <c r="W144" s="3"/>
      <c r="X144" s="3"/>
      <c r="Y144" s="3"/>
      <c r="Z144" s="3"/>
      <c r="AA144" s="2"/>
    </row>
    <row r="145" spans="1:27" s="7" customFormat="1" ht="15">
      <c r="A145" s="177" t="s">
        <v>185</v>
      </c>
      <c r="B145" s="188">
        <f>'Open Int.'!E145</f>
        <v>3570075</v>
      </c>
      <c r="C145" s="189">
        <f>'Open Int.'!F145</f>
        <v>41175</v>
      </c>
      <c r="D145" s="190">
        <f>'Open Int.'!H145</f>
        <v>2219400</v>
      </c>
      <c r="E145" s="331">
        <f>'Open Int.'!I145</f>
        <v>-66825</v>
      </c>
      <c r="F145" s="191">
        <f>IF('Open Int.'!E145=0,0,'Open Int.'!H145/'Open Int.'!E145)</f>
        <v>0.6216676120249575</v>
      </c>
      <c r="G145" s="155">
        <v>0.6478576893649579</v>
      </c>
      <c r="H145" s="170">
        <f t="shared" si="4"/>
        <v>-0.04042566410791921</v>
      </c>
      <c r="I145" s="185">
        <f>IF(Volume!D145=0,0,Volume!F145/Volume!D145)</f>
        <v>0.653342522398346</v>
      </c>
      <c r="J145" s="176">
        <v>0.5765625</v>
      </c>
      <c r="K145" s="170">
        <f t="shared" si="5"/>
        <v>0.13316860253371668</v>
      </c>
      <c r="L145" s="60"/>
      <c r="M145" s="6"/>
      <c r="N145" s="59"/>
      <c r="O145" s="3"/>
      <c r="P145" s="3"/>
      <c r="Q145" s="3"/>
      <c r="R145" s="3"/>
      <c r="S145" s="3"/>
      <c r="T145" s="3"/>
      <c r="U145" s="61"/>
      <c r="V145" s="3"/>
      <c r="W145" s="3"/>
      <c r="X145" s="3"/>
      <c r="Y145" s="3"/>
      <c r="Z145" s="3"/>
      <c r="AA145" s="2"/>
    </row>
    <row r="146" spans="1:29" s="58" customFormat="1" ht="15">
      <c r="A146" s="177" t="s">
        <v>206</v>
      </c>
      <c r="B146" s="188">
        <f>'Open Int.'!E146</f>
        <v>14300</v>
      </c>
      <c r="C146" s="189">
        <f>'Open Int.'!F146</f>
        <v>550</v>
      </c>
      <c r="D146" s="190">
        <f>'Open Int.'!H146</f>
        <v>0</v>
      </c>
      <c r="E146" s="331">
        <f>'Open Int.'!I146</f>
        <v>0</v>
      </c>
      <c r="F146" s="191">
        <f>IF('Open Int.'!E146=0,0,'Open Int.'!H146/'Open Int.'!E146)</f>
        <v>0</v>
      </c>
      <c r="G146" s="155">
        <v>0</v>
      </c>
      <c r="H146" s="170">
        <f t="shared" si="4"/>
        <v>0</v>
      </c>
      <c r="I146" s="185">
        <f>IF(Volume!D146=0,0,Volume!F146/Volume!D146)</f>
        <v>0</v>
      </c>
      <c r="J146" s="176">
        <v>0</v>
      </c>
      <c r="K146" s="170">
        <f t="shared" si="5"/>
        <v>0</v>
      </c>
      <c r="L146" s="60"/>
      <c r="M146" s="6"/>
      <c r="N146" s="59"/>
      <c r="O146" s="3"/>
      <c r="P146" s="3"/>
      <c r="Q146" s="3"/>
      <c r="R146" s="3"/>
      <c r="S146" s="3"/>
      <c r="T146" s="3"/>
      <c r="U146" s="61"/>
      <c r="V146" s="3"/>
      <c r="W146" s="3"/>
      <c r="X146" s="3"/>
      <c r="Y146" s="3"/>
      <c r="Z146" s="3"/>
      <c r="AA146" s="2"/>
      <c r="AB146" s="78"/>
      <c r="AC146" s="77"/>
    </row>
    <row r="147" spans="1:27" s="7" customFormat="1" ht="15">
      <c r="A147" s="177" t="s">
        <v>118</v>
      </c>
      <c r="B147" s="188">
        <f>'Open Int.'!E147</f>
        <v>543750</v>
      </c>
      <c r="C147" s="189">
        <f>'Open Int.'!F147</f>
        <v>250</v>
      </c>
      <c r="D147" s="190">
        <f>'Open Int.'!H147</f>
        <v>70750</v>
      </c>
      <c r="E147" s="331">
        <f>'Open Int.'!I147</f>
        <v>750</v>
      </c>
      <c r="F147" s="191">
        <f>IF('Open Int.'!E147=0,0,'Open Int.'!H147/'Open Int.'!E147)</f>
        <v>0.13011494252873562</v>
      </c>
      <c r="G147" s="155">
        <v>0.12879484820607176</v>
      </c>
      <c r="H147" s="170">
        <f t="shared" si="4"/>
        <v>0.010249589490968698</v>
      </c>
      <c r="I147" s="185">
        <f>IF(Volume!D147=0,0,Volume!F147/Volume!D147)</f>
        <v>0.12440191387559808</v>
      </c>
      <c r="J147" s="176">
        <v>0.14207650273224043</v>
      </c>
      <c r="K147" s="170">
        <f t="shared" si="5"/>
        <v>-0.12440191387559806</v>
      </c>
      <c r="L147" s="60"/>
      <c r="M147" s="6"/>
      <c r="N147" s="59"/>
      <c r="O147" s="3"/>
      <c r="P147" s="3"/>
      <c r="Q147" s="3"/>
      <c r="R147" s="3"/>
      <c r="S147" s="3"/>
      <c r="T147" s="3"/>
      <c r="U147" s="61"/>
      <c r="V147" s="3"/>
      <c r="W147" s="3"/>
      <c r="X147" s="3"/>
      <c r="Y147" s="3"/>
      <c r="Z147" s="3"/>
      <c r="AA147" s="2"/>
    </row>
    <row r="148" spans="1:29" s="58" customFormat="1" ht="15">
      <c r="A148" s="177" t="s">
        <v>231</v>
      </c>
      <c r="B148" s="188">
        <f>'Open Int.'!E148</f>
        <v>5343</v>
      </c>
      <c r="C148" s="189">
        <f>'Open Int.'!F148</f>
        <v>411</v>
      </c>
      <c r="D148" s="190">
        <f>'Open Int.'!H148</f>
        <v>822</v>
      </c>
      <c r="E148" s="331">
        <f>'Open Int.'!I148</f>
        <v>411</v>
      </c>
      <c r="F148" s="191">
        <f>IF('Open Int.'!E148=0,0,'Open Int.'!H148/'Open Int.'!E148)</f>
        <v>0.15384615384615385</v>
      </c>
      <c r="G148" s="155">
        <v>0.08333333333333333</v>
      </c>
      <c r="H148" s="170">
        <f t="shared" si="4"/>
        <v>0.8461538461538464</v>
      </c>
      <c r="I148" s="185">
        <f>IF(Volume!D148=0,0,Volume!F148/Volume!D148)</f>
        <v>0.5</v>
      </c>
      <c r="J148" s="176">
        <v>0</v>
      </c>
      <c r="K148" s="170">
        <f t="shared" si="5"/>
        <v>0</v>
      </c>
      <c r="L148" s="60"/>
      <c r="M148" s="6"/>
      <c r="N148" s="59"/>
      <c r="O148" s="3"/>
      <c r="P148" s="3"/>
      <c r="Q148" s="3"/>
      <c r="R148" s="3"/>
      <c r="S148" s="3"/>
      <c r="T148" s="3"/>
      <c r="U148" s="61"/>
      <c r="V148" s="3"/>
      <c r="W148" s="3"/>
      <c r="X148" s="3"/>
      <c r="Y148" s="3"/>
      <c r="Z148" s="3"/>
      <c r="AA148" s="2"/>
      <c r="AB148" s="78"/>
      <c r="AC148" s="77"/>
    </row>
    <row r="149" spans="1:27" s="7" customFormat="1" ht="15">
      <c r="A149" s="177" t="s">
        <v>300</v>
      </c>
      <c r="B149" s="188">
        <f>'Open Int.'!E149</f>
        <v>80850</v>
      </c>
      <c r="C149" s="189">
        <f>'Open Int.'!F149</f>
        <v>3850</v>
      </c>
      <c r="D149" s="190">
        <f>'Open Int.'!H149</f>
        <v>0</v>
      </c>
      <c r="E149" s="331">
        <f>'Open Int.'!I149</f>
        <v>0</v>
      </c>
      <c r="F149" s="191">
        <f>IF('Open Int.'!E149=0,0,'Open Int.'!H149/'Open Int.'!E149)</f>
        <v>0</v>
      </c>
      <c r="G149" s="155">
        <v>0</v>
      </c>
      <c r="H149" s="170">
        <f t="shared" si="4"/>
        <v>0</v>
      </c>
      <c r="I149" s="185">
        <f>IF(Volume!D149=0,0,Volume!F149/Volume!D149)</f>
        <v>0</v>
      </c>
      <c r="J149" s="176">
        <v>0</v>
      </c>
      <c r="K149" s="170">
        <f t="shared" si="5"/>
        <v>0</v>
      </c>
      <c r="L149" s="60"/>
      <c r="M149" s="6"/>
      <c r="N149" s="59"/>
      <c r="O149" s="3"/>
      <c r="P149" s="3"/>
      <c r="Q149" s="3"/>
      <c r="R149" s="3"/>
      <c r="S149" s="3"/>
      <c r="T149" s="3"/>
      <c r="U149" s="61"/>
      <c r="V149" s="3"/>
      <c r="W149" s="3"/>
      <c r="X149" s="3"/>
      <c r="Y149" s="3"/>
      <c r="Z149" s="3"/>
      <c r="AA149" s="2"/>
    </row>
    <row r="150" spans="1:27" s="7" customFormat="1" ht="15">
      <c r="A150" s="177" t="s">
        <v>301</v>
      </c>
      <c r="B150" s="188">
        <f>'Open Int.'!E150</f>
        <v>10826200</v>
      </c>
      <c r="C150" s="189">
        <f>'Open Int.'!F150</f>
        <v>-512050</v>
      </c>
      <c r="D150" s="190">
        <f>'Open Int.'!H150</f>
        <v>2842400</v>
      </c>
      <c r="E150" s="331">
        <f>'Open Int.'!I150</f>
        <v>710600</v>
      </c>
      <c r="F150" s="191">
        <f>IF('Open Int.'!E150=0,0,'Open Int.'!H150/'Open Int.'!E150)</f>
        <v>0.2625482625482625</v>
      </c>
      <c r="G150" s="155">
        <v>0.1880184331797235</v>
      </c>
      <c r="H150" s="170">
        <f t="shared" si="4"/>
        <v>0.3963963963963963</v>
      </c>
      <c r="I150" s="185">
        <f>IF(Volume!D150=0,0,Volume!F150/Volume!D150)</f>
        <v>0.1006993006993007</v>
      </c>
      <c r="J150" s="176">
        <v>0.09831460674157304</v>
      </c>
      <c r="K150" s="170">
        <f t="shared" si="5"/>
        <v>0.024255744255744283</v>
      </c>
      <c r="L150" s="60"/>
      <c r="M150" s="6"/>
      <c r="N150" s="59"/>
      <c r="O150" s="3"/>
      <c r="P150" s="3"/>
      <c r="Q150" s="3"/>
      <c r="R150" s="3"/>
      <c r="S150" s="3"/>
      <c r="T150" s="3"/>
      <c r="U150" s="61"/>
      <c r="V150" s="3"/>
      <c r="W150" s="3"/>
      <c r="X150" s="3"/>
      <c r="Y150" s="3"/>
      <c r="Z150" s="3"/>
      <c r="AA150" s="2"/>
    </row>
    <row r="151" spans="1:27" s="7" customFormat="1" ht="15">
      <c r="A151" s="177" t="s">
        <v>173</v>
      </c>
      <c r="B151" s="188">
        <f>'Open Int.'!E151</f>
        <v>259600</v>
      </c>
      <c r="C151" s="189">
        <f>'Open Int.'!F151</f>
        <v>5900</v>
      </c>
      <c r="D151" s="190">
        <f>'Open Int.'!H151</f>
        <v>8850</v>
      </c>
      <c r="E151" s="331">
        <f>'Open Int.'!I151</f>
        <v>0</v>
      </c>
      <c r="F151" s="191">
        <f>IF('Open Int.'!E151=0,0,'Open Int.'!H151/'Open Int.'!E151)</f>
        <v>0.03409090909090909</v>
      </c>
      <c r="G151" s="155">
        <v>0.03488372093023256</v>
      </c>
      <c r="H151" s="170">
        <f t="shared" si="4"/>
        <v>-0.022727272727272787</v>
      </c>
      <c r="I151" s="185">
        <f>IF(Volume!D151=0,0,Volume!F151/Volume!D151)</f>
        <v>0</v>
      </c>
      <c r="J151" s="176">
        <v>0</v>
      </c>
      <c r="K151" s="170">
        <f t="shared" si="5"/>
        <v>0</v>
      </c>
      <c r="L151" s="60"/>
      <c r="M151" s="6"/>
      <c r="N151" s="59"/>
      <c r="O151" s="3"/>
      <c r="P151" s="3"/>
      <c r="Q151" s="3"/>
      <c r="R151" s="3"/>
      <c r="S151" s="3"/>
      <c r="T151" s="3"/>
      <c r="U151" s="61"/>
      <c r="V151" s="3"/>
      <c r="W151" s="3"/>
      <c r="X151" s="3"/>
      <c r="Y151" s="3"/>
      <c r="Z151" s="3"/>
      <c r="AA151" s="2"/>
    </row>
    <row r="152" spans="1:29" s="58" customFormat="1" ht="15">
      <c r="A152" s="177" t="s">
        <v>302</v>
      </c>
      <c r="B152" s="188">
        <f>'Open Int.'!E152</f>
        <v>600</v>
      </c>
      <c r="C152" s="189">
        <f>'Open Int.'!F152</f>
        <v>0</v>
      </c>
      <c r="D152" s="190">
        <f>'Open Int.'!H152</f>
        <v>0</v>
      </c>
      <c r="E152" s="331">
        <f>'Open Int.'!I152</f>
        <v>0</v>
      </c>
      <c r="F152" s="191">
        <f>IF('Open Int.'!E152=0,0,'Open Int.'!H152/'Open Int.'!E152)</f>
        <v>0</v>
      </c>
      <c r="G152" s="155">
        <v>0</v>
      </c>
      <c r="H152" s="170">
        <f t="shared" si="4"/>
        <v>0</v>
      </c>
      <c r="I152" s="185">
        <f>IF(Volume!D152=0,0,Volume!F152/Volume!D152)</f>
        <v>0</v>
      </c>
      <c r="J152" s="176">
        <v>0</v>
      </c>
      <c r="K152" s="170">
        <f t="shared" si="5"/>
        <v>0</v>
      </c>
      <c r="L152" s="60"/>
      <c r="M152" s="6"/>
      <c r="N152" s="59"/>
      <c r="O152" s="3"/>
      <c r="P152" s="3"/>
      <c r="Q152" s="3"/>
      <c r="R152" s="3"/>
      <c r="S152" s="3"/>
      <c r="T152" s="3"/>
      <c r="U152" s="61"/>
      <c r="V152" s="3"/>
      <c r="W152" s="3"/>
      <c r="X152" s="3"/>
      <c r="Y152" s="3"/>
      <c r="Z152" s="3"/>
      <c r="AA152" s="2"/>
      <c r="AB152" s="78"/>
      <c r="AC152" s="77"/>
    </row>
    <row r="153" spans="1:29" s="58" customFormat="1" ht="15">
      <c r="A153" s="177" t="s">
        <v>82</v>
      </c>
      <c r="B153" s="188">
        <f>'Open Int.'!E153</f>
        <v>77700</v>
      </c>
      <c r="C153" s="189">
        <f>'Open Int.'!F153</f>
        <v>0</v>
      </c>
      <c r="D153" s="190">
        <f>'Open Int.'!H153</f>
        <v>4200</v>
      </c>
      <c r="E153" s="331">
        <f>'Open Int.'!I153</f>
        <v>0</v>
      </c>
      <c r="F153" s="191">
        <f>IF('Open Int.'!E153=0,0,'Open Int.'!H153/'Open Int.'!E153)</f>
        <v>0.05405405405405406</v>
      </c>
      <c r="G153" s="155">
        <v>0.05405405405405406</v>
      </c>
      <c r="H153" s="170">
        <f t="shared" si="4"/>
        <v>0</v>
      </c>
      <c r="I153" s="185">
        <f>IF(Volume!D153=0,0,Volume!F153/Volume!D153)</f>
        <v>0</v>
      </c>
      <c r="J153" s="176">
        <v>0</v>
      </c>
      <c r="K153" s="170">
        <f t="shared" si="5"/>
        <v>0</v>
      </c>
      <c r="L153" s="60"/>
      <c r="M153" s="6"/>
      <c r="N153" s="59"/>
      <c r="O153" s="3"/>
      <c r="P153" s="3"/>
      <c r="Q153" s="3"/>
      <c r="R153" s="3"/>
      <c r="S153" s="3"/>
      <c r="T153" s="3"/>
      <c r="U153" s="61"/>
      <c r="V153" s="3"/>
      <c r="W153" s="3"/>
      <c r="X153" s="3"/>
      <c r="Y153" s="3"/>
      <c r="Z153" s="3"/>
      <c r="AA153" s="2"/>
      <c r="AB153" s="78"/>
      <c r="AC153" s="77"/>
    </row>
    <row r="154" spans="1:27" s="7" customFormat="1" ht="15">
      <c r="A154" s="177" t="s">
        <v>153</v>
      </c>
      <c r="B154" s="188">
        <f>'Open Int.'!E154</f>
        <v>1800</v>
      </c>
      <c r="C154" s="189">
        <f>'Open Int.'!F154</f>
        <v>0</v>
      </c>
      <c r="D154" s="190">
        <f>'Open Int.'!H154</f>
        <v>0</v>
      </c>
      <c r="E154" s="331">
        <f>'Open Int.'!I154</f>
        <v>0</v>
      </c>
      <c r="F154" s="191">
        <f>IF('Open Int.'!E154=0,0,'Open Int.'!H154/'Open Int.'!E154)</f>
        <v>0</v>
      </c>
      <c r="G154" s="155">
        <v>0</v>
      </c>
      <c r="H154" s="170">
        <f t="shared" si="4"/>
        <v>0</v>
      </c>
      <c r="I154" s="185">
        <f>IF(Volume!D154=0,0,Volume!F154/Volume!D154)</f>
        <v>0</v>
      </c>
      <c r="J154" s="176">
        <v>0</v>
      </c>
      <c r="K154" s="170">
        <f t="shared" si="5"/>
        <v>0</v>
      </c>
      <c r="L154" s="60"/>
      <c r="M154" s="6"/>
      <c r="N154" s="59"/>
      <c r="O154" s="3"/>
      <c r="P154" s="3"/>
      <c r="Q154" s="3"/>
      <c r="R154" s="3"/>
      <c r="S154" s="3"/>
      <c r="T154" s="3"/>
      <c r="U154" s="61"/>
      <c r="V154" s="3"/>
      <c r="W154" s="3"/>
      <c r="X154" s="3"/>
      <c r="Y154" s="3"/>
      <c r="Z154" s="3"/>
      <c r="AA154" s="2"/>
    </row>
    <row r="155" spans="1:29" s="58" customFormat="1" ht="15">
      <c r="A155" s="177" t="s">
        <v>154</v>
      </c>
      <c r="B155" s="188">
        <f>'Open Int.'!E155</f>
        <v>158700</v>
      </c>
      <c r="C155" s="189">
        <f>'Open Int.'!F155</f>
        <v>6900</v>
      </c>
      <c r="D155" s="190">
        <f>'Open Int.'!H155</f>
        <v>62100</v>
      </c>
      <c r="E155" s="331">
        <f>'Open Int.'!I155</f>
        <v>6900</v>
      </c>
      <c r="F155" s="191">
        <f>IF('Open Int.'!E155=0,0,'Open Int.'!H155/'Open Int.'!E155)</f>
        <v>0.391304347826087</v>
      </c>
      <c r="G155" s="155">
        <v>0.36363636363636365</v>
      </c>
      <c r="H155" s="170">
        <f t="shared" si="4"/>
        <v>0.07608695652173915</v>
      </c>
      <c r="I155" s="185">
        <f>IF(Volume!D155=0,0,Volume!F155/Volume!D155)</f>
        <v>0.16666666666666666</v>
      </c>
      <c r="J155" s="176">
        <v>0</v>
      </c>
      <c r="K155" s="170">
        <f t="shared" si="5"/>
        <v>0</v>
      </c>
      <c r="L155" s="60"/>
      <c r="M155" s="6"/>
      <c r="N155" s="59"/>
      <c r="O155" s="3"/>
      <c r="P155" s="3"/>
      <c r="Q155" s="3"/>
      <c r="R155" s="3"/>
      <c r="S155" s="3"/>
      <c r="T155" s="3"/>
      <c r="U155" s="61"/>
      <c r="V155" s="3"/>
      <c r="W155" s="3"/>
      <c r="X155" s="3"/>
      <c r="Y155" s="3"/>
      <c r="Z155" s="3"/>
      <c r="AA155" s="2"/>
      <c r="AB155" s="78"/>
      <c r="AC155" s="77"/>
    </row>
    <row r="156" spans="1:29" s="58" customFormat="1" ht="15">
      <c r="A156" s="177" t="s">
        <v>303</v>
      </c>
      <c r="B156" s="188">
        <f>'Open Int.'!E156</f>
        <v>39600</v>
      </c>
      <c r="C156" s="189">
        <f>'Open Int.'!F156</f>
        <v>3600</v>
      </c>
      <c r="D156" s="190">
        <f>'Open Int.'!H156</f>
        <v>0</v>
      </c>
      <c r="E156" s="331">
        <f>'Open Int.'!I156</f>
        <v>0</v>
      </c>
      <c r="F156" s="191">
        <f>IF('Open Int.'!E156=0,0,'Open Int.'!H156/'Open Int.'!E156)</f>
        <v>0</v>
      </c>
      <c r="G156" s="155">
        <v>0</v>
      </c>
      <c r="H156" s="170">
        <f t="shared" si="4"/>
        <v>0</v>
      </c>
      <c r="I156" s="185">
        <f>IF(Volume!D156=0,0,Volume!F156/Volume!D156)</f>
        <v>0</v>
      </c>
      <c r="J156" s="176">
        <v>0</v>
      </c>
      <c r="K156" s="170">
        <f t="shared" si="5"/>
        <v>0</v>
      </c>
      <c r="L156" s="60"/>
      <c r="M156" s="6"/>
      <c r="N156" s="59"/>
      <c r="O156" s="3"/>
      <c r="P156" s="3"/>
      <c r="Q156" s="3"/>
      <c r="R156" s="3"/>
      <c r="S156" s="3"/>
      <c r="T156" s="3"/>
      <c r="U156" s="61"/>
      <c r="V156" s="3"/>
      <c r="W156" s="3"/>
      <c r="X156" s="3"/>
      <c r="Y156" s="3"/>
      <c r="Z156" s="3"/>
      <c r="AA156" s="2"/>
      <c r="AB156" s="78"/>
      <c r="AC156" s="77"/>
    </row>
    <row r="157" spans="1:27" s="7" customFormat="1" ht="15">
      <c r="A157" s="177" t="s">
        <v>155</v>
      </c>
      <c r="B157" s="188">
        <f>'Open Int.'!E157</f>
        <v>16800</v>
      </c>
      <c r="C157" s="189">
        <f>'Open Int.'!F157</f>
        <v>-525</v>
      </c>
      <c r="D157" s="190">
        <f>'Open Int.'!H157</f>
        <v>2100</v>
      </c>
      <c r="E157" s="331">
        <f>'Open Int.'!I157</f>
        <v>-525</v>
      </c>
      <c r="F157" s="191">
        <f>IF('Open Int.'!E157=0,0,'Open Int.'!H157/'Open Int.'!E157)</f>
        <v>0.125</v>
      </c>
      <c r="G157" s="155">
        <v>0.15151515151515152</v>
      </c>
      <c r="H157" s="170">
        <f t="shared" si="4"/>
        <v>-0.17500000000000002</v>
      </c>
      <c r="I157" s="185">
        <f>IF(Volume!D157=0,0,Volume!F157/Volume!D157)</f>
        <v>0.1111111111111111</v>
      </c>
      <c r="J157" s="176">
        <v>0.16666666666666666</v>
      </c>
      <c r="K157" s="170">
        <f t="shared" si="5"/>
        <v>-0.3333333333333333</v>
      </c>
      <c r="L157" s="60"/>
      <c r="M157" s="6"/>
      <c r="N157" s="59"/>
      <c r="O157" s="3"/>
      <c r="P157" s="3"/>
      <c r="Q157" s="3"/>
      <c r="R157" s="3"/>
      <c r="S157" s="3"/>
      <c r="T157" s="3"/>
      <c r="U157" s="61"/>
      <c r="V157" s="3"/>
      <c r="W157" s="3"/>
      <c r="X157" s="3"/>
      <c r="Y157" s="3"/>
      <c r="Z157" s="3"/>
      <c r="AA157" s="2"/>
    </row>
    <row r="158" spans="1:29" s="58" customFormat="1" ht="15">
      <c r="A158" s="177" t="s">
        <v>38</v>
      </c>
      <c r="B158" s="188">
        <f>'Open Int.'!E158</f>
        <v>85800</v>
      </c>
      <c r="C158" s="189">
        <f>'Open Int.'!F158</f>
        <v>11400</v>
      </c>
      <c r="D158" s="190">
        <f>'Open Int.'!H158</f>
        <v>12000</v>
      </c>
      <c r="E158" s="331">
        <f>'Open Int.'!I158</f>
        <v>1200</v>
      </c>
      <c r="F158" s="191">
        <f>IF('Open Int.'!E158=0,0,'Open Int.'!H158/'Open Int.'!E158)</f>
        <v>0.13986013986013987</v>
      </c>
      <c r="G158" s="155">
        <v>0.14516129032258066</v>
      </c>
      <c r="H158" s="170">
        <f t="shared" si="4"/>
        <v>-0.03651903651903651</v>
      </c>
      <c r="I158" s="185">
        <f>IF(Volume!D158=0,0,Volume!F158/Volume!D158)</f>
        <v>0.07142857142857142</v>
      </c>
      <c r="J158" s="176">
        <v>0.125</v>
      </c>
      <c r="K158" s="170">
        <f t="shared" si="5"/>
        <v>-0.4285714285714286</v>
      </c>
      <c r="L158" s="60"/>
      <c r="M158" s="6"/>
      <c r="N158" s="59"/>
      <c r="O158" s="3"/>
      <c r="P158" s="3"/>
      <c r="Q158" s="3"/>
      <c r="R158" s="3"/>
      <c r="S158" s="3"/>
      <c r="T158" s="3"/>
      <c r="U158" s="61"/>
      <c r="V158" s="3"/>
      <c r="W158" s="3"/>
      <c r="X158" s="3"/>
      <c r="Y158" s="3"/>
      <c r="Z158" s="3"/>
      <c r="AA158" s="2"/>
      <c r="AB158" s="78"/>
      <c r="AC158" s="77"/>
    </row>
    <row r="159" spans="1:29" s="58" customFormat="1" ht="15">
      <c r="A159" s="177" t="s">
        <v>156</v>
      </c>
      <c r="B159" s="188">
        <f>'Open Int.'!E159</f>
        <v>1800</v>
      </c>
      <c r="C159" s="189">
        <f>'Open Int.'!F159</f>
        <v>0</v>
      </c>
      <c r="D159" s="190">
        <f>'Open Int.'!H159</f>
        <v>0</v>
      </c>
      <c r="E159" s="331">
        <f>'Open Int.'!I159</f>
        <v>0</v>
      </c>
      <c r="F159" s="191">
        <f>IF('Open Int.'!E159=0,0,'Open Int.'!H159/'Open Int.'!E159)</f>
        <v>0</v>
      </c>
      <c r="G159" s="155">
        <v>0</v>
      </c>
      <c r="H159" s="170">
        <f t="shared" si="4"/>
        <v>0</v>
      </c>
      <c r="I159" s="185">
        <f>IF(Volume!D159=0,0,Volume!F159/Volume!D159)</f>
        <v>0</v>
      </c>
      <c r="J159" s="176">
        <v>0</v>
      </c>
      <c r="K159" s="170">
        <f t="shared" si="5"/>
        <v>0</v>
      </c>
      <c r="L159" s="60"/>
      <c r="M159" s="6"/>
      <c r="N159" s="59"/>
      <c r="O159" s="3"/>
      <c r="P159" s="3"/>
      <c r="Q159" s="3"/>
      <c r="R159" s="3"/>
      <c r="S159" s="3"/>
      <c r="T159" s="3"/>
      <c r="U159" s="61"/>
      <c r="V159" s="3"/>
      <c r="W159" s="3"/>
      <c r="X159" s="3"/>
      <c r="Y159" s="3"/>
      <c r="Z159" s="3"/>
      <c r="AA159" s="2"/>
      <c r="AB159" s="78"/>
      <c r="AC159" s="77"/>
    </row>
    <row r="160" spans="1:29" s="58" customFormat="1" ht="15">
      <c r="A160" s="177" t="s">
        <v>396</v>
      </c>
      <c r="B160" s="188">
        <f>'Open Int.'!E160</f>
        <v>14000</v>
      </c>
      <c r="C160" s="189">
        <f>'Open Int.'!F160</f>
        <v>0</v>
      </c>
      <c r="D160" s="190">
        <f>'Open Int.'!H160</f>
        <v>2100</v>
      </c>
      <c r="E160" s="331">
        <f>'Open Int.'!I160</f>
        <v>0</v>
      </c>
      <c r="F160" s="191">
        <f>IF('Open Int.'!E160=0,0,'Open Int.'!H160/'Open Int.'!E160)</f>
        <v>0.15</v>
      </c>
      <c r="G160" s="155">
        <v>0.15</v>
      </c>
      <c r="H160" s="170">
        <f t="shared" si="4"/>
        <v>0</v>
      </c>
      <c r="I160" s="185">
        <f>IF(Volume!D160=0,0,Volume!F160/Volume!D160)</f>
        <v>0</v>
      </c>
      <c r="J160" s="176">
        <v>0.125</v>
      </c>
      <c r="K160" s="170">
        <f t="shared" si="5"/>
        <v>-1</v>
      </c>
      <c r="L160" s="60"/>
      <c r="M160" s="6"/>
      <c r="N160" s="59"/>
      <c r="O160" s="3"/>
      <c r="P160" s="3"/>
      <c r="Q160" s="3"/>
      <c r="R160" s="3"/>
      <c r="S160" s="3"/>
      <c r="T160" s="3"/>
      <c r="U160" s="61"/>
      <c r="V160" s="3"/>
      <c r="W160" s="3"/>
      <c r="X160" s="3"/>
      <c r="Y160" s="3"/>
      <c r="Z160" s="3"/>
      <c r="AA160" s="2"/>
      <c r="AB160" s="78"/>
      <c r="AC160" s="77"/>
    </row>
    <row r="161" spans="1:28" s="2" customFormat="1" ht="15" customHeight="1" hidden="1">
      <c r="A161" s="72"/>
      <c r="B161" s="140">
        <f>SUM(B4:B160)</f>
        <v>131790628</v>
      </c>
      <c r="C161" s="141">
        <f>SUM(C4:C160)</f>
        <v>2136578</v>
      </c>
      <c r="D161" s="142"/>
      <c r="E161" s="143"/>
      <c r="F161" s="60"/>
      <c r="G161" s="6"/>
      <c r="H161" s="59"/>
      <c r="I161" s="6"/>
      <c r="J161" s="6"/>
      <c r="K161" s="59"/>
      <c r="L161" s="60"/>
      <c r="M161" s="6"/>
      <c r="N161" s="59"/>
      <c r="O161" s="3"/>
      <c r="P161" s="3"/>
      <c r="Q161" s="3"/>
      <c r="R161" s="3"/>
      <c r="S161" s="3"/>
      <c r="T161" s="3"/>
      <c r="U161" s="61"/>
      <c r="V161" s="3"/>
      <c r="W161" s="3"/>
      <c r="X161" s="3"/>
      <c r="Y161" s="3"/>
      <c r="Z161" s="3"/>
      <c r="AB161" s="75"/>
    </row>
    <row r="162" spans="2:28" s="2" customFormat="1" ht="15" customHeight="1">
      <c r="B162" s="5"/>
      <c r="C162" s="5"/>
      <c r="D162" s="143"/>
      <c r="E162" s="143"/>
      <c r="F162" s="60"/>
      <c r="G162" s="6"/>
      <c r="H162" s="59"/>
      <c r="I162" s="6"/>
      <c r="J162" s="6"/>
      <c r="K162" s="59"/>
      <c r="L162" s="60"/>
      <c r="M162" s="6"/>
      <c r="N162" s="59"/>
      <c r="O162" s="3"/>
      <c r="P162" s="3"/>
      <c r="Q162" s="3"/>
      <c r="R162" s="3"/>
      <c r="S162" s="3"/>
      <c r="T162" s="3"/>
      <c r="U162" s="61"/>
      <c r="V162" s="3"/>
      <c r="W162" s="3"/>
      <c r="X162" s="3"/>
      <c r="Y162" s="3"/>
      <c r="Z162" s="3"/>
      <c r="AB162" s="1"/>
    </row>
    <row r="163" spans="1:5" ht="12.75">
      <c r="A163" s="2"/>
      <c r="B163" s="5"/>
      <c r="C163" s="5"/>
      <c r="D163" s="143"/>
      <c r="E163" s="143"/>
    </row>
    <row r="164" spans="1:5" ht="12.75">
      <c r="A164" s="137"/>
      <c r="B164" s="144"/>
      <c r="C164" s="145"/>
      <c r="D164" s="146"/>
      <c r="E164" s="146"/>
    </row>
    <row r="165" spans="1:5" ht="12.75">
      <c r="A165" s="138"/>
      <c r="B165" s="147"/>
      <c r="C165" s="148"/>
      <c r="D165" s="148"/>
      <c r="E165" s="148"/>
    </row>
    <row r="166" spans="1:5" ht="12.75">
      <c r="A166" s="139"/>
      <c r="B166" s="149"/>
      <c r="C166" s="150"/>
      <c r="D166" s="151"/>
      <c r="E166" s="151"/>
    </row>
    <row r="167" spans="1:5" ht="12.75">
      <c r="A167" s="137"/>
      <c r="B167" s="149"/>
      <c r="C167" s="150"/>
      <c r="D167" s="151"/>
      <c r="E167" s="151"/>
    </row>
    <row r="168" spans="1:5" ht="12.75">
      <c r="A168" s="139"/>
      <c r="B168" s="149"/>
      <c r="C168" s="150"/>
      <c r="D168" s="151"/>
      <c r="E168" s="151"/>
    </row>
    <row r="169" spans="1:5" ht="12.75">
      <c r="A169" s="137"/>
      <c r="B169" s="149"/>
      <c r="C169" s="150"/>
      <c r="D169" s="151"/>
      <c r="E169" s="151"/>
    </row>
    <row r="170" spans="1:5" ht="12.75">
      <c r="A170" s="4"/>
      <c r="B170" s="152"/>
      <c r="C170" s="152"/>
      <c r="D170" s="153"/>
      <c r="E170" s="153"/>
    </row>
    <row r="171" spans="1:5" ht="12.75">
      <c r="A171" s="4"/>
      <c r="B171" s="152"/>
      <c r="C171" s="152"/>
      <c r="D171" s="153"/>
      <c r="E171" s="153"/>
    </row>
    <row r="172" spans="1:5" ht="12.75">
      <c r="A172" s="4"/>
      <c r="B172" s="152"/>
      <c r="C172" s="152"/>
      <c r="D172" s="153"/>
      <c r="E172" s="153"/>
    </row>
    <row r="203" ht="12.75">
      <c r="B203" s="122"/>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60"/>
  <sheetViews>
    <sheetView workbookViewId="0" topLeftCell="A1">
      <selection activeCell="G226" sqref="G226"/>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3" customFormat="1" ht="19.5" customHeight="1" thickBot="1">
      <c r="A1" s="422" t="s">
        <v>126</v>
      </c>
      <c r="B1" s="423"/>
      <c r="C1" s="423"/>
      <c r="D1" s="423"/>
      <c r="E1" s="423"/>
      <c r="F1" s="423"/>
      <c r="G1" s="423"/>
    </row>
    <row r="2" spans="1:7" s="69" customFormat="1" ht="14.25" thickBot="1">
      <c r="A2" s="134" t="s">
        <v>113</v>
      </c>
      <c r="B2" s="33" t="s">
        <v>99</v>
      </c>
      <c r="C2" s="268" t="s">
        <v>123</v>
      </c>
      <c r="D2" s="99" t="s">
        <v>124</v>
      </c>
      <c r="E2" s="130" t="s">
        <v>119</v>
      </c>
      <c r="F2" s="335" t="s">
        <v>190</v>
      </c>
      <c r="G2" s="336" t="s">
        <v>70</v>
      </c>
    </row>
    <row r="3" spans="1:7" s="69" customFormat="1" ht="13.5">
      <c r="A3" s="101" t="s">
        <v>182</v>
      </c>
      <c r="B3" s="270">
        <f>Volume!J4</f>
        <v>5540.3</v>
      </c>
      <c r="C3" s="269">
        <v>5527.4</v>
      </c>
      <c r="D3" s="263">
        <f>C3-B3</f>
        <v>-12.900000000000546</v>
      </c>
      <c r="E3" s="334">
        <f>D3/B3</f>
        <v>-0.0023283937692905703</v>
      </c>
      <c r="F3" s="263">
        <v>-0.25</v>
      </c>
      <c r="G3" s="160">
        <f aca="true" t="shared" si="0" ref="G3:G67">D3-F3</f>
        <v>-12.650000000000546</v>
      </c>
    </row>
    <row r="4" spans="1:7" s="69" customFormat="1" ht="13.5">
      <c r="A4" s="193" t="s">
        <v>74</v>
      </c>
      <c r="B4" s="272">
        <f>Volume!J5</f>
        <v>5325.1</v>
      </c>
      <c r="C4" s="2">
        <v>5333.2</v>
      </c>
      <c r="D4" s="264">
        <f aca="true" t="shared" si="1" ref="D4:D66">C4-B4</f>
        <v>8.099999999999454</v>
      </c>
      <c r="E4" s="333">
        <f aca="true" t="shared" si="2" ref="E4:E66">D4/B4</f>
        <v>0.001521098195338952</v>
      </c>
      <c r="F4" s="264">
        <v>-17.050000000000182</v>
      </c>
      <c r="G4" s="159">
        <f t="shared" si="0"/>
        <v>25.149999999999636</v>
      </c>
    </row>
    <row r="5" spans="1:7" s="69" customFormat="1" ht="13.5">
      <c r="A5" s="193" t="s">
        <v>9</v>
      </c>
      <c r="B5" s="272">
        <f>Volume!J6</f>
        <v>3997.65</v>
      </c>
      <c r="C5" s="2">
        <v>3977.35</v>
      </c>
      <c r="D5" s="264">
        <f t="shared" si="1"/>
        <v>-20.300000000000182</v>
      </c>
      <c r="E5" s="333">
        <f t="shared" si="2"/>
        <v>-0.005077983315197724</v>
      </c>
      <c r="F5" s="264">
        <v>-12.599999999999909</v>
      </c>
      <c r="G5" s="159">
        <f t="shared" si="0"/>
        <v>-7.700000000000273</v>
      </c>
    </row>
    <row r="6" spans="1:7" s="69" customFormat="1" ht="13.5">
      <c r="A6" s="193" t="s">
        <v>279</v>
      </c>
      <c r="B6" s="272">
        <f>Volume!J7</f>
        <v>2254.5</v>
      </c>
      <c r="C6" s="70">
        <v>2266.8</v>
      </c>
      <c r="D6" s="264">
        <f t="shared" si="1"/>
        <v>12.300000000000182</v>
      </c>
      <c r="E6" s="333">
        <f t="shared" si="2"/>
        <v>0.00545575515635404</v>
      </c>
      <c r="F6" s="264">
        <v>5.5</v>
      </c>
      <c r="G6" s="159">
        <f t="shared" si="0"/>
        <v>6.800000000000182</v>
      </c>
    </row>
    <row r="7" spans="1:10" s="69" customFormat="1" ht="13.5">
      <c r="A7" s="193" t="s">
        <v>134</v>
      </c>
      <c r="B7" s="272">
        <f>Volume!J8</f>
        <v>3754.4</v>
      </c>
      <c r="C7" s="70">
        <v>3738.8</v>
      </c>
      <c r="D7" s="264">
        <f t="shared" si="1"/>
        <v>-15.599999999999909</v>
      </c>
      <c r="E7" s="333">
        <f t="shared" si="2"/>
        <v>-0.004155124653739588</v>
      </c>
      <c r="F7" s="264">
        <v>-30.90000000000009</v>
      </c>
      <c r="G7" s="159">
        <f t="shared" si="0"/>
        <v>15.300000000000182</v>
      </c>
      <c r="H7" s="135"/>
      <c r="I7" s="136"/>
      <c r="J7" s="78"/>
    </row>
    <row r="8" spans="1:7" s="69" customFormat="1" ht="13.5">
      <c r="A8" s="193" t="s">
        <v>0</v>
      </c>
      <c r="B8" s="272">
        <f>Volume!J9</f>
        <v>788.75</v>
      </c>
      <c r="C8" s="70">
        <v>790.15</v>
      </c>
      <c r="D8" s="264">
        <f t="shared" si="1"/>
        <v>1.3999999999999773</v>
      </c>
      <c r="E8" s="333">
        <f t="shared" si="2"/>
        <v>0.001774960380348624</v>
      </c>
      <c r="F8" s="264">
        <v>1.7000000000000455</v>
      </c>
      <c r="G8" s="159">
        <f t="shared" si="0"/>
        <v>-0.3000000000000682</v>
      </c>
    </row>
    <row r="9" spans="1:8" s="25" customFormat="1" ht="13.5">
      <c r="A9" s="193" t="s">
        <v>135</v>
      </c>
      <c r="B9" s="272">
        <f>Volume!J10</f>
        <v>75.9</v>
      </c>
      <c r="C9" s="70">
        <v>76.3</v>
      </c>
      <c r="D9" s="264">
        <f t="shared" si="1"/>
        <v>0.3999999999999915</v>
      </c>
      <c r="E9" s="333">
        <f t="shared" si="2"/>
        <v>0.005270092226613853</v>
      </c>
      <c r="F9" s="264">
        <v>0.25</v>
      </c>
      <c r="G9" s="159">
        <f t="shared" si="0"/>
        <v>0.14999999999999147</v>
      </c>
      <c r="H9" s="69"/>
    </row>
    <row r="10" spans="1:7" s="69" customFormat="1" ht="13.5">
      <c r="A10" s="193" t="s">
        <v>174</v>
      </c>
      <c r="B10" s="272">
        <f>Volume!J11</f>
        <v>60.35</v>
      </c>
      <c r="C10" s="70">
        <v>60.7</v>
      </c>
      <c r="D10" s="264">
        <f t="shared" si="1"/>
        <v>0.3500000000000014</v>
      </c>
      <c r="E10" s="333">
        <f t="shared" si="2"/>
        <v>0.005799502899751474</v>
      </c>
      <c r="F10" s="264">
        <v>0.25</v>
      </c>
      <c r="G10" s="159">
        <f t="shared" si="0"/>
        <v>0.10000000000000142</v>
      </c>
    </row>
    <row r="11" spans="1:7" s="69" customFormat="1" ht="13.5">
      <c r="A11" s="193" t="s">
        <v>280</v>
      </c>
      <c r="B11" s="272">
        <f>Volume!J12</f>
        <v>378.9</v>
      </c>
      <c r="C11" s="70">
        <v>381.15</v>
      </c>
      <c r="D11" s="264">
        <f t="shared" si="1"/>
        <v>2.25</v>
      </c>
      <c r="E11" s="333">
        <f t="shared" si="2"/>
        <v>0.005938242280285036</v>
      </c>
      <c r="F11" s="264">
        <v>1.75</v>
      </c>
      <c r="G11" s="159">
        <f t="shared" si="0"/>
        <v>0.5</v>
      </c>
    </row>
    <row r="12" spans="1:7" s="69" customFormat="1" ht="13.5">
      <c r="A12" s="193" t="s">
        <v>75</v>
      </c>
      <c r="B12" s="272">
        <f>Volume!J13</f>
        <v>84.7</v>
      </c>
      <c r="C12" s="70">
        <v>85.15</v>
      </c>
      <c r="D12" s="264">
        <f t="shared" si="1"/>
        <v>0.45000000000000284</v>
      </c>
      <c r="E12" s="333">
        <f t="shared" si="2"/>
        <v>0.005312868949232619</v>
      </c>
      <c r="F12" s="264">
        <v>-0.3500000000000085</v>
      </c>
      <c r="G12" s="159">
        <f t="shared" si="0"/>
        <v>0.8000000000000114</v>
      </c>
    </row>
    <row r="13" spans="1:7" s="69" customFormat="1" ht="13.5">
      <c r="A13" s="193" t="s">
        <v>88</v>
      </c>
      <c r="B13" s="272">
        <f>Volume!J14</f>
        <v>45.05</v>
      </c>
      <c r="C13" s="70">
        <v>45.45</v>
      </c>
      <c r="D13" s="264">
        <f t="shared" si="1"/>
        <v>0.4000000000000057</v>
      </c>
      <c r="E13" s="333">
        <f t="shared" si="2"/>
        <v>0.008879023307436309</v>
      </c>
      <c r="F13" s="264">
        <v>0.20000000000000284</v>
      </c>
      <c r="G13" s="159">
        <f t="shared" si="0"/>
        <v>0.20000000000000284</v>
      </c>
    </row>
    <row r="14" spans="1:7" s="69" customFormat="1" ht="13.5">
      <c r="A14" s="193" t="s">
        <v>136</v>
      </c>
      <c r="B14" s="272">
        <f>Volume!J15</f>
        <v>37.35</v>
      </c>
      <c r="C14" s="70">
        <v>37.4</v>
      </c>
      <c r="D14" s="264">
        <f t="shared" si="1"/>
        <v>0.04999999999999716</v>
      </c>
      <c r="E14" s="333">
        <f t="shared" si="2"/>
        <v>0.0013386880856759613</v>
      </c>
      <c r="F14" s="264">
        <v>0.09999999999999432</v>
      </c>
      <c r="G14" s="159">
        <f t="shared" si="0"/>
        <v>-0.04999999999999716</v>
      </c>
    </row>
    <row r="15" spans="1:7" s="69" customFormat="1" ht="13.5">
      <c r="A15" s="193" t="s">
        <v>157</v>
      </c>
      <c r="B15" s="272">
        <f>Volume!J16</f>
        <v>678.9</v>
      </c>
      <c r="C15" s="70">
        <v>681.7</v>
      </c>
      <c r="D15" s="264">
        <f t="shared" si="1"/>
        <v>2.800000000000068</v>
      </c>
      <c r="E15" s="333">
        <f t="shared" si="2"/>
        <v>0.004124318750920708</v>
      </c>
      <c r="F15" s="264">
        <v>2.4500000000000455</v>
      </c>
      <c r="G15" s="159">
        <f t="shared" si="0"/>
        <v>0.35000000000002274</v>
      </c>
    </row>
    <row r="16" spans="1:7" s="69" customFormat="1" ht="13.5">
      <c r="A16" s="193" t="s">
        <v>193</v>
      </c>
      <c r="B16" s="272">
        <f>Volume!J17</f>
        <v>2446.3</v>
      </c>
      <c r="C16" s="70">
        <v>2441.5</v>
      </c>
      <c r="D16" s="264">
        <f t="shared" si="1"/>
        <v>-4.800000000000182</v>
      </c>
      <c r="E16" s="333">
        <f t="shared" si="2"/>
        <v>-0.001962146915750391</v>
      </c>
      <c r="F16" s="264">
        <v>-7.649999999999636</v>
      </c>
      <c r="G16" s="159">
        <f t="shared" si="0"/>
        <v>2.8499999999994543</v>
      </c>
    </row>
    <row r="17" spans="1:7" s="69" customFormat="1" ht="13.5">
      <c r="A17" s="193" t="s">
        <v>281</v>
      </c>
      <c r="B17" s="272">
        <f>Volume!J18</f>
        <v>169.4</v>
      </c>
      <c r="C17" s="70">
        <v>169.9</v>
      </c>
      <c r="D17" s="264">
        <f t="shared" si="1"/>
        <v>0.5</v>
      </c>
      <c r="E17" s="333">
        <f t="shared" si="2"/>
        <v>0.0029515938606847697</v>
      </c>
      <c r="F17" s="264">
        <v>0.549999999999983</v>
      </c>
      <c r="G17" s="159">
        <f t="shared" si="0"/>
        <v>-0.04999999999998295</v>
      </c>
    </row>
    <row r="18" spans="1:7" s="14" customFormat="1" ht="13.5">
      <c r="A18" s="193" t="s">
        <v>282</v>
      </c>
      <c r="B18" s="272">
        <f>Volume!J19</f>
        <v>63.65</v>
      </c>
      <c r="C18" s="70">
        <v>63.05</v>
      </c>
      <c r="D18" s="264">
        <f t="shared" si="1"/>
        <v>-0.6000000000000014</v>
      </c>
      <c r="E18" s="333">
        <f t="shared" si="2"/>
        <v>-0.009426551453260039</v>
      </c>
      <c r="F18" s="264">
        <v>-0.7000000000000028</v>
      </c>
      <c r="G18" s="159">
        <f t="shared" si="0"/>
        <v>0.10000000000000142</v>
      </c>
    </row>
    <row r="19" spans="1:7" s="14" customFormat="1" ht="13.5">
      <c r="A19" s="193" t="s">
        <v>76</v>
      </c>
      <c r="B19" s="272">
        <f>Volume!J20</f>
        <v>232.5</v>
      </c>
      <c r="C19" s="70">
        <v>233.25</v>
      </c>
      <c r="D19" s="264">
        <f t="shared" si="1"/>
        <v>0.75</v>
      </c>
      <c r="E19" s="333">
        <f t="shared" si="2"/>
        <v>0.0032258064516129032</v>
      </c>
      <c r="F19" s="264">
        <v>0.5999999999999943</v>
      </c>
      <c r="G19" s="159">
        <f t="shared" si="0"/>
        <v>0.15000000000000568</v>
      </c>
    </row>
    <row r="20" spans="1:7" s="69" customFormat="1" ht="13.5">
      <c r="A20" s="193" t="s">
        <v>77</v>
      </c>
      <c r="B20" s="272">
        <f>Volume!J21</f>
        <v>186.85</v>
      </c>
      <c r="C20" s="70">
        <v>187.85</v>
      </c>
      <c r="D20" s="264">
        <f t="shared" si="1"/>
        <v>1</v>
      </c>
      <c r="E20" s="333">
        <f t="shared" si="2"/>
        <v>0.005351886540005352</v>
      </c>
      <c r="F20" s="264">
        <v>0.4000000000000057</v>
      </c>
      <c r="G20" s="159">
        <f t="shared" si="0"/>
        <v>0.5999999999999943</v>
      </c>
    </row>
    <row r="21" spans="1:7" s="69" customFormat="1" ht="13.5">
      <c r="A21" s="193" t="s">
        <v>283</v>
      </c>
      <c r="B21" s="272">
        <f>Volume!J22</f>
        <v>153.15</v>
      </c>
      <c r="C21" s="70">
        <v>153.65</v>
      </c>
      <c r="D21" s="264">
        <f t="shared" si="1"/>
        <v>0.5</v>
      </c>
      <c r="E21" s="333">
        <f t="shared" si="2"/>
        <v>0.00326477309826967</v>
      </c>
      <c r="F21" s="264">
        <v>0.6500000000000057</v>
      </c>
      <c r="G21" s="159">
        <f t="shared" si="0"/>
        <v>-0.15000000000000568</v>
      </c>
    </row>
    <row r="22" spans="1:7" s="69" customFormat="1" ht="13.5">
      <c r="A22" s="193" t="s">
        <v>34</v>
      </c>
      <c r="B22" s="272">
        <f>Volume!J23</f>
        <v>1735.5</v>
      </c>
      <c r="C22" s="70">
        <v>1738.05</v>
      </c>
      <c r="D22" s="264">
        <f t="shared" si="1"/>
        <v>2.5499999999999545</v>
      </c>
      <c r="E22" s="333">
        <f t="shared" si="2"/>
        <v>0.001469317199654252</v>
      </c>
      <c r="F22" s="264">
        <v>7.899999999999864</v>
      </c>
      <c r="G22" s="159">
        <f t="shared" si="0"/>
        <v>-5.349999999999909</v>
      </c>
    </row>
    <row r="23" spans="1:7" s="69" customFormat="1" ht="13.5">
      <c r="A23" s="193" t="s">
        <v>284</v>
      </c>
      <c r="B23" s="272">
        <f>Volume!J24</f>
        <v>952.35</v>
      </c>
      <c r="C23" s="70">
        <v>956.4</v>
      </c>
      <c r="D23" s="264">
        <f t="shared" si="1"/>
        <v>4.0499999999999545</v>
      </c>
      <c r="E23" s="333">
        <f t="shared" si="2"/>
        <v>0.004252638210741801</v>
      </c>
      <c r="F23" s="264">
        <v>6.399999999999977</v>
      </c>
      <c r="G23" s="159">
        <f t="shared" si="0"/>
        <v>-2.3500000000000227</v>
      </c>
    </row>
    <row r="24" spans="1:7" s="69" customFormat="1" ht="13.5">
      <c r="A24" s="193" t="s">
        <v>137</v>
      </c>
      <c r="B24" s="272">
        <f>Volume!J25</f>
        <v>323.6</v>
      </c>
      <c r="C24" s="70">
        <v>321.85</v>
      </c>
      <c r="D24" s="264">
        <f t="shared" si="1"/>
        <v>-1.75</v>
      </c>
      <c r="E24" s="333">
        <f t="shared" si="2"/>
        <v>-0.005407911001236093</v>
      </c>
      <c r="F24" s="264">
        <v>1.25</v>
      </c>
      <c r="G24" s="159">
        <f t="shared" si="0"/>
        <v>-3</v>
      </c>
    </row>
    <row r="25" spans="1:7" s="69" customFormat="1" ht="13.5">
      <c r="A25" s="193" t="s">
        <v>232</v>
      </c>
      <c r="B25" s="272">
        <f>Volume!J26</f>
        <v>818.4</v>
      </c>
      <c r="C25" s="70">
        <v>808.55</v>
      </c>
      <c r="D25" s="264">
        <f t="shared" si="1"/>
        <v>-9.850000000000023</v>
      </c>
      <c r="E25" s="333">
        <f t="shared" si="2"/>
        <v>-0.01203567937438908</v>
      </c>
      <c r="F25" s="264">
        <v>-4</v>
      </c>
      <c r="G25" s="159">
        <f t="shared" si="0"/>
        <v>-5.850000000000023</v>
      </c>
    </row>
    <row r="26" spans="1:7" s="69" customFormat="1" ht="13.5">
      <c r="A26" s="193" t="s">
        <v>1</v>
      </c>
      <c r="B26" s="272">
        <f>Volume!J27</f>
        <v>2503.9</v>
      </c>
      <c r="C26" s="70">
        <v>2512.05</v>
      </c>
      <c r="D26" s="264">
        <f t="shared" si="1"/>
        <v>8.150000000000091</v>
      </c>
      <c r="E26" s="333">
        <f t="shared" si="2"/>
        <v>0.003254922321178997</v>
      </c>
      <c r="F26" s="264">
        <v>4.650000000000091</v>
      </c>
      <c r="G26" s="159">
        <f t="shared" si="0"/>
        <v>3.5</v>
      </c>
    </row>
    <row r="27" spans="1:7" s="69" customFormat="1" ht="13.5">
      <c r="A27" s="193" t="s">
        <v>158</v>
      </c>
      <c r="B27" s="272">
        <f>Volume!J28</f>
        <v>108.1</v>
      </c>
      <c r="C27" s="70">
        <v>108.65</v>
      </c>
      <c r="D27" s="264">
        <f t="shared" si="1"/>
        <v>0.5500000000000114</v>
      </c>
      <c r="E27" s="333">
        <f t="shared" si="2"/>
        <v>0.00508788159111944</v>
      </c>
      <c r="F27" s="264">
        <v>0.3500000000000085</v>
      </c>
      <c r="G27" s="159">
        <f t="shared" si="0"/>
        <v>0.20000000000000284</v>
      </c>
    </row>
    <row r="28" spans="1:7" s="69" customFormat="1" ht="13.5">
      <c r="A28" s="193" t="s">
        <v>285</v>
      </c>
      <c r="B28" s="272">
        <f>Volume!J29</f>
        <v>538.8</v>
      </c>
      <c r="C28" s="70">
        <v>541</v>
      </c>
      <c r="D28" s="264">
        <f t="shared" si="1"/>
        <v>2.2000000000000455</v>
      </c>
      <c r="E28" s="333">
        <f t="shared" si="2"/>
        <v>0.004083147735709068</v>
      </c>
      <c r="F28" s="264">
        <v>2.6499999999999773</v>
      </c>
      <c r="G28" s="159">
        <f t="shared" si="0"/>
        <v>-0.4499999999999318</v>
      </c>
    </row>
    <row r="29" spans="1:7" s="69" customFormat="1" ht="13.5">
      <c r="A29" s="193" t="s">
        <v>159</v>
      </c>
      <c r="B29" s="272">
        <f>Volume!J30</f>
        <v>43.8</v>
      </c>
      <c r="C29" s="70">
        <v>43.7</v>
      </c>
      <c r="D29" s="264">
        <f t="shared" si="1"/>
        <v>-0.09999999999999432</v>
      </c>
      <c r="E29" s="333">
        <f t="shared" si="2"/>
        <v>-0.0022831050228309204</v>
      </c>
      <c r="F29" s="264">
        <v>0.10000000000000142</v>
      </c>
      <c r="G29" s="159">
        <f t="shared" si="0"/>
        <v>-0.19999999999999574</v>
      </c>
    </row>
    <row r="30" spans="1:7" s="69" customFormat="1" ht="13.5">
      <c r="A30" s="193" t="s">
        <v>2</v>
      </c>
      <c r="B30" s="272">
        <f>Volume!J31</f>
        <v>318.75</v>
      </c>
      <c r="C30" s="70">
        <v>319.8</v>
      </c>
      <c r="D30" s="264">
        <f t="shared" si="1"/>
        <v>1.0500000000000114</v>
      </c>
      <c r="E30" s="333">
        <f t="shared" si="2"/>
        <v>0.0032941176470588592</v>
      </c>
      <c r="F30" s="264">
        <v>1.5</v>
      </c>
      <c r="G30" s="159">
        <f t="shared" si="0"/>
        <v>-0.44999999999998863</v>
      </c>
    </row>
    <row r="31" spans="1:7" s="69" customFormat="1" ht="13.5">
      <c r="A31" s="193" t="s">
        <v>391</v>
      </c>
      <c r="B31" s="272">
        <f>Volume!J32</f>
        <v>130.9</v>
      </c>
      <c r="C31" s="70">
        <v>131.5</v>
      </c>
      <c r="D31" s="264">
        <f t="shared" si="1"/>
        <v>0.5999999999999943</v>
      </c>
      <c r="E31" s="333">
        <f t="shared" si="2"/>
        <v>0.004583651642475128</v>
      </c>
      <c r="F31" s="264">
        <v>0.6000000000000227</v>
      </c>
      <c r="G31" s="159">
        <f t="shared" si="0"/>
        <v>-2.842170943040401E-14</v>
      </c>
    </row>
    <row r="32" spans="1:7" s="69" customFormat="1" ht="13.5">
      <c r="A32" s="193" t="s">
        <v>78</v>
      </c>
      <c r="B32" s="272">
        <f>Volume!J33</f>
        <v>204.55</v>
      </c>
      <c r="C32" s="70">
        <v>205.65</v>
      </c>
      <c r="D32" s="264">
        <f t="shared" si="1"/>
        <v>1.0999999999999943</v>
      </c>
      <c r="E32" s="333">
        <f t="shared" si="2"/>
        <v>0.0053776582742605435</v>
      </c>
      <c r="F32" s="264">
        <v>-0.549999999999983</v>
      </c>
      <c r="G32" s="159">
        <f t="shared" si="0"/>
        <v>1.6499999999999773</v>
      </c>
    </row>
    <row r="33" spans="1:7" s="69" customFormat="1" ht="13.5">
      <c r="A33" s="193" t="s">
        <v>138</v>
      </c>
      <c r="B33" s="272">
        <f>Volume!J34</f>
        <v>560.05</v>
      </c>
      <c r="C33" s="70">
        <v>560.25</v>
      </c>
      <c r="D33" s="264">
        <f t="shared" si="1"/>
        <v>0.20000000000004547</v>
      </c>
      <c r="E33" s="333">
        <f t="shared" si="2"/>
        <v>0.0003571109722347031</v>
      </c>
      <c r="F33" s="264">
        <v>1.6000000000000227</v>
      </c>
      <c r="G33" s="159">
        <f t="shared" si="0"/>
        <v>-1.3999999999999773</v>
      </c>
    </row>
    <row r="34" spans="1:7" s="69" customFormat="1" ht="13.5">
      <c r="A34" s="193" t="s">
        <v>160</v>
      </c>
      <c r="B34" s="272">
        <f>Volume!J35</f>
        <v>379.75</v>
      </c>
      <c r="C34" s="70">
        <v>381.65</v>
      </c>
      <c r="D34" s="264">
        <f t="shared" si="1"/>
        <v>1.8999999999999773</v>
      </c>
      <c r="E34" s="333">
        <f t="shared" si="2"/>
        <v>0.00500329163923628</v>
      </c>
      <c r="F34" s="264">
        <v>0.8000000000000114</v>
      </c>
      <c r="G34" s="159">
        <f t="shared" si="0"/>
        <v>1.099999999999966</v>
      </c>
    </row>
    <row r="35" spans="1:7" s="69" customFormat="1" ht="13.5">
      <c r="A35" s="193" t="s">
        <v>161</v>
      </c>
      <c r="B35" s="272">
        <f>Volume!J36</f>
        <v>32.65</v>
      </c>
      <c r="C35" s="70">
        <v>32.7</v>
      </c>
      <c r="D35" s="264">
        <f t="shared" si="1"/>
        <v>0.05000000000000426</v>
      </c>
      <c r="E35" s="333">
        <f t="shared" si="2"/>
        <v>0.0015313935681471444</v>
      </c>
      <c r="F35" s="264">
        <v>0.14999999999999858</v>
      </c>
      <c r="G35" s="159">
        <f t="shared" si="0"/>
        <v>-0.09999999999999432</v>
      </c>
    </row>
    <row r="36" spans="1:7" s="69" customFormat="1" ht="13.5">
      <c r="A36" s="193" t="s">
        <v>393</v>
      </c>
      <c r="B36" s="272">
        <f>Volume!J37</f>
        <v>202.15</v>
      </c>
      <c r="C36" s="70">
        <v>202.95</v>
      </c>
      <c r="D36" s="264">
        <f t="shared" si="1"/>
        <v>0.799999999999983</v>
      </c>
      <c r="E36" s="333">
        <f t="shared" si="2"/>
        <v>0.003957457333663037</v>
      </c>
      <c r="F36" s="264">
        <v>0.5</v>
      </c>
      <c r="G36" s="159">
        <f t="shared" si="0"/>
        <v>0.29999999999998295</v>
      </c>
    </row>
    <row r="37" spans="1:8" s="25" customFormat="1" ht="13.5">
      <c r="A37" s="193" t="s">
        <v>3</v>
      </c>
      <c r="B37" s="272">
        <f>Volume!J38</f>
        <v>234.3</v>
      </c>
      <c r="C37" s="70">
        <v>232.9</v>
      </c>
      <c r="D37" s="264">
        <f t="shared" si="1"/>
        <v>-1.4000000000000057</v>
      </c>
      <c r="E37" s="333">
        <f t="shared" si="2"/>
        <v>-0.0059752454118651545</v>
      </c>
      <c r="F37" s="264">
        <v>-0.5500000000000114</v>
      </c>
      <c r="G37" s="159">
        <f t="shared" si="0"/>
        <v>-0.8499999999999943</v>
      </c>
      <c r="H37" s="69"/>
    </row>
    <row r="38" spans="1:7" s="69" customFormat="1" ht="13.5">
      <c r="A38" s="193" t="s">
        <v>218</v>
      </c>
      <c r="B38" s="272">
        <f>Volume!J39</f>
        <v>351.5</v>
      </c>
      <c r="C38" s="70">
        <v>351.3</v>
      </c>
      <c r="D38" s="264">
        <f t="shared" si="1"/>
        <v>-0.19999999999998863</v>
      </c>
      <c r="E38" s="333">
        <f t="shared" si="2"/>
        <v>-0.0005689900426742208</v>
      </c>
      <c r="F38" s="264">
        <v>0.14999999999997726</v>
      </c>
      <c r="G38" s="159">
        <f t="shared" si="0"/>
        <v>-0.3499999999999659</v>
      </c>
    </row>
    <row r="39" spans="1:7" s="69" customFormat="1" ht="13.5">
      <c r="A39" s="193" t="s">
        <v>162</v>
      </c>
      <c r="B39" s="272">
        <f>Volume!J40</f>
        <v>308.85</v>
      </c>
      <c r="C39" s="70">
        <v>310.05</v>
      </c>
      <c r="D39" s="264">
        <f t="shared" si="1"/>
        <v>1.1999999999999886</v>
      </c>
      <c r="E39" s="333">
        <f t="shared" si="2"/>
        <v>0.003885381253035417</v>
      </c>
      <c r="F39" s="264">
        <v>1.5500000000000114</v>
      </c>
      <c r="G39" s="159">
        <f t="shared" si="0"/>
        <v>-0.35000000000002274</v>
      </c>
    </row>
    <row r="40" spans="1:7" s="69" customFormat="1" ht="13.5">
      <c r="A40" s="193" t="s">
        <v>286</v>
      </c>
      <c r="B40" s="272">
        <f>Volume!J41</f>
        <v>210.55</v>
      </c>
      <c r="C40" s="70">
        <v>211.7</v>
      </c>
      <c r="D40" s="264">
        <f t="shared" si="1"/>
        <v>1.1499999999999773</v>
      </c>
      <c r="E40" s="333">
        <f t="shared" si="2"/>
        <v>0.005461885537876881</v>
      </c>
      <c r="F40" s="264">
        <v>0.6000000000000227</v>
      </c>
      <c r="G40" s="159">
        <f t="shared" si="0"/>
        <v>0.5499999999999545</v>
      </c>
    </row>
    <row r="41" spans="1:7" s="69" customFormat="1" ht="13.5">
      <c r="A41" s="193" t="s">
        <v>183</v>
      </c>
      <c r="B41" s="272">
        <f>Volume!J42</f>
        <v>280.15</v>
      </c>
      <c r="C41" s="70">
        <v>281.6</v>
      </c>
      <c r="D41" s="264">
        <f t="shared" si="1"/>
        <v>1.4500000000000455</v>
      </c>
      <c r="E41" s="333">
        <f t="shared" si="2"/>
        <v>0.0051757986792791205</v>
      </c>
      <c r="F41" s="264">
        <v>0.05000000000001137</v>
      </c>
      <c r="G41" s="159">
        <f t="shared" si="0"/>
        <v>1.400000000000034</v>
      </c>
    </row>
    <row r="42" spans="1:7" s="69" customFormat="1" ht="13.5">
      <c r="A42" s="193" t="s">
        <v>219</v>
      </c>
      <c r="B42" s="272">
        <f>Volume!J43</f>
        <v>100.15</v>
      </c>
      <c r="C42" s="70">
        <v>99.65</v>
      </c>
      <c r="D42" s="264">
        <f t="shared" si="1"/>
        <v>-0.5</v>
      </c>
      <c r="E42" s="333">
        <f t="shared" si="2"/>
        <v>-0.004992511233150274</v>
      </c>
      <c r="F42" s="264">
        <v>0.4000000000000057</v>
      </c>
      <c r="G42" s="159">
        <f t="shared" si="0"/>
        <v>-0.9000000000000057</v>
      </c>
    </row>
    <row r="43" spans="1:7" s="69" customFormat="1" ht="13.5">
      <c r="A43" s="193" t="s">
        <v>163</v>
      </c>
      <c r="B43" s="272">
        <f>Volume!J44</f>
        <v>3428.75</v>
      </c>
      <c r="C43" s="70">
        <v>3443.05</v>
      </c>
      <c r="D43" s="264">
        <f t="shared" si="1"/>
        <v>14.300000000000182</v>
      </c>
      <c r="E43" s="333">
        <f t="shared" si="2"/>
        <v>0.004170616113744129</v>
      </c>
      <c r="F43" s="264">
        <v>9.549999999999727</v>
      </c>
      <c r="G43" s="159">
        <f t="shared" si="0"/>
        <v>4.750000000000455</v>
      </c>
    </row>
    <row r="44" spans="1:7" s="69" customFormat="1" ht="13.5">
      <c r="A44" s="193" t="s">
        <v>194</v>
      </c>
      <c r="B44" s="272">
        <f>Volume!J45</f>
        <v>709.7</v>
      </c>
      <c r="C44" s="70">
        <v>709.3</v>
      </c>
      <c r="D44" s="264">
        <f t="shared" si="1"/>
        <v>-0.40000000000009095</v>
      </c>
      <c r="E44" s="333">
        <f t="shared" si="2"/>
        <v>-0.0005636184303227996</v>
      </c>
      <c r="F44" s="264">
        <v>-1.8999999999999773</v>
      </c>
      <c r="G44" s="159">
        <f t="shared" si="0"/>
        <v>1.4999999999998863</v>
      </c>
    </row>
    <row r="45" spans="1:7" s="69" customFormat="1" ht="13.5">
      <c r="A45" s="193" t="s">
        <v>220</v>
      </c>
      <c r="B45" s="272">
        <f>Volume!J46</f>
        <v>122.45</v>
      </c>
      <c r="C45" s="70">
        <v>123.05</v>
      </c>
      <c r="D45" s="264">
        <f t="shared" si="1"/>
        <v>0.5999999999999943</v>
      </c>
      <c r="E45" s="333">
        <f t="shared" si="2"/>
        <v>0.004899959167006895</v>
      </c>
      <c r="F45" s="264">
        <v>0.7000000000000028</v>
      </c>
      <c r="G45" s="159">
        <f t="shared" si="0"/>
        <v>-0.10000000000000853</v>
      </c>
    </row>
    <row r="46" spans="1:7" s="69" customFormat="1" ht="13.5">
      <c r="A46" s="193" t="s">
        <v>164</v>
      </c>
      <c r="B46" s="272">
        <f>Volume!J47</f>
        <v>55.2</v>
      </c>
      <c r="C46" s="70">
        <v>55.35</v>
      </c>
      <c r="D46" s="264">
        <f t="shared" si="1"/>
        <v>0.14999999999999858</v>
      </c>
      <c r="E46" s="333">
        <f t="shared" si="2"/>
        <v>0.0027173913043478</v>
      </c>
      <c r="F46" s="264">
        <v>0.10000000000000142</v>
      </c>
      <c r="G46" s="159">
        <f t="shared" si="0"/>
        <v>0.04999999999999716</v>
      </c>
    </row>
    <row r="47" spans="1:7" s="69" customFormat="1" ht="13.5">
      <c r="A47" s="193" t="s">
        <v>165</v>
      </c>
      <c r="B47" s="272">
        <f>Volume!J48</f>
        <v>241.15</v>
      </c>
      <c r="C47" s="70">
        <v>242.1</v>
      </c>
      <c r="D47" s="264">
        <f t="shared" si="1"/>
        <v>0.9499999999999886</v>
      </c>
      <c r="E47" s="333">
        <f t="shared" si="2"/>
        <v>0.003939456769645401</v>
      </c>
      <c r="F47" s="264">
        <v>0.05000000000001137</v>
      </c>
      <c r="G47" s="159">
        <f t="shared" si="0"/>
        <v>0.8999999999999773</v>
      </c>
    </row>
    <row r="48" spans="1:7" s="69" customFormat="1" ht="13.5">
      <c r="A48" s="193" t="s">
        <v>89</v>
      </c>
      <c r="B48" s="272">
        <f>Volume!J49</f>
        <v>288.3</v>
      </c>
      <c r="C48" s="70">
        <v>283.9</v>
      </c>
      <c r="D48" s="264">
        <f t="shared" si="1"/>
        <v>-4.400000000000034</v>
      </c>
      <c r="E48" s="333">
        <f t="shared" si="2"/>
        <v>-0.015261879986125682</v>
      </c>
      <c r="F48" s="264">
        <v>-2.5</v>
      </c>
      <c r="G48" s="159">
        <f t="shared" si="0"/>
        <v>-1.900000000000034</v>
      </c>
    </row>
    <row r="49" spans="1:7" s="69" customFormat="1" ht="13.5">
      <c r="A49" s="193" t="s">
        <v>287</v>
      </c>
      <c r="B49" s="272">
        <f>Volume!J50</f>
        <v>167.9</v>
      </c>
      <c r="C49" s="70">
        <v>168.15</v>
      </c>
      <c r="D49" s="264">
        <f t="shared" si="1"/>
        <v>0.25</v>
      </c>
      <c r="E49" s="333">
        <f t="shared" si="2"/>
        <v>0.0014889815366289458</v>
      </c>
      <c r="F49" s="264">
        <v>1</v>
      </c>
      <c r="G49" s="159">
        <f t="shared" si="0"/>
        <v>-0.75</v>
      </c>
    </row>
    <row r="50" spans="1:7" s="69" customFormat="1" ht="13.5">
      <c r="A50" s="193" t="s">
        <v>271</v>
      </c>
      <c r="B50" s="272">
        <f>Volume!J51</f>
        <v>239.65</v>
      </c>
      <c r="C50" s="70">
        <v>239.5</v>
      </c>
      <c r="D50" s="264">
        <f t="shared" si="1"/>
        <v>-0.15000000000000568</v>
      </c>
      <c r="E50" s="333">
        <f t="shared" si="2"/>
        <v>-0.0006259127894846888</v>
      </c>
      <c r="F50" s="264">
        <v>-1.6999999999999886</v>
      </c>
      <c r="G50" s="159">
        <f t="shared" si="0"/>
        <v>1.549999999999983</v>
      </c>
    </row>
    <row r="51" spans="1:7" s="69" customFormat="1" ht="13.5">
      <c r="A51" s="193" t="s">
        <v>221</v>
      </c>
      <c r="B51" s="272">
        <f>Volume!J52</f>
        <v>1178.15</v>
      </c>
      <c r="C51" s="70">
        <v>1166.6</v>
      </c>
      <c r="D51" s="264">
        <f t="shared" si="1"/>
        <v>-11.550000000000182</v>
      </c>
      <c r="E51" s="333">
        <f t="shared" si="2"/>
        <v>-0.00980350549590475</v>
      </c>
      <c r="F51" s="264">
        <v>-17.75</v>
      </c>
      <c r="G51" s="159">
        <f t="shared" si="0"/>
        <v>6.199999999999818</v>
      </c>
    </row>
    <row r="52" spans="1:7" s="69" customFormat="1" ht="13.5">
      <c r="A52" s="193" t="s">
        <v>233</v>
      </c>
      <c r="B52" s="272">
        <f>Volume!J53</f>
        <v>382.85</v>
      </c>
      <c r="C52" s="70">
        <v>383.1</v>
      </c>
      <c r="D52" s="264">
        <f t="shared" si="1"/>
        <v>0.25</v>
      </c>
      <c r="E52" s="333">
        <f t="shared" si="2"/>
        <v>0.0006529972574115189</v>
      </c>
      <c r="F52" s="264">
        <v>0.10000000000002274</v>
      </c>
      <c r="G52" s="159">
        <f t="shared" si="0"/>
        <v>0.14999999999997726</v>
      </c>
    </row>
    <row r="53" spans="1:7" s="69" customFormat="1" ht="13.5">
      <c r="A53" s="193" t="s">
        <v>166</v>
      </c>
      <c r="B53" s="272">
        <f>Volume!J54</f>
        <v>93.65</v>
      </c>
      <c r="C53" s="70">
        <v>94.15</v>
      </c>
      <c r="D53" s="264">
        <f t="shared" si="1"/>
        <v>0.5</v>
      </c>
      <c r="E53" s="333">
        <f t="shared" si="2"/>
        <v>0.0053390282968499726</v>
      </c>
      <c r="F53" s="264">
        <v>0.09999999999999432</v>
      </c>
      <c r="G53" s="159">
        <f t="shared" si="0"/>
        <v>0.4000000000000057</v>
      </c>
    </row>
    <row r="54" spans="1:7" s="69" customFormat="1" ht="13.5">
      <c r="A54" s="193" t="s">
        <v>222</v>
      </c>
      <c r="B54" s="272">
        <f>Volume!J55</f>
        <v>2362.25</v>
      </c>
      <c r="C54" s="70">
        <v>2355.75</v>
      </c>
      <c r="D54" s="264">
        <f t="shared" si="1"/>
        <v>-6.5</v>
      </c>
      <c r="E54" s="333">
        <f t="shared" si="2"/>
        <v>-0.0027516139273997247</v>
      </c>
      <c r="F54" s="264">
        <v>0.09999999999990905</v>
      </c>
      <c r="G54" s="159">
        <f t="shared" si="0"/>
        <v>-6.599999999999909</v>
      </c>
    </row>
    <row r="55" spans="1:7" s="69" customFormat="1" ht="13.5">
      <c r="A55" s="193" t="s">
        <v>288</v>
      </c>
      <c r="B55" s="272">
        <f>Volume!J56</f>
        <v>165.1</v>
      </c>
      <c r="C55" s="70">
        <v>166.1</v>
      </c>
      <c r="D55" s="264">
        <f t="shared" si="1"/>
        <v>1</v>
      </c>
      <c r="E55" s="333">
        <f t="shared" si="2"/>
        <v>0.0060569351907934586</v>
      </c>
      <c r="F55" s="264">
        <v>0.9499999999999886</v>
      </c>
      <c r="G55" s="159">
        <f t="shared" si="0"/>
        <v>0.05000000000001137</v>
      </c>
    </row>
    <row r="56" spans="1:7" s="69" customFormat="1" ht="13.5">
      <c r="A56" s="193" t="s">
        <v>289</v>
      </c>
      <c r="B56" s="272">
        <f>Volume!J57</f>
        <v>132.05</v>
      </c>
      <c r="C56" s="70">
        <v>132.55</v>
      </c>
      <c r="D56" s="264">
        <f t="shared" si="1"/>
        <v>0.5</v>
      </c>
      <c r="E56" s="333">
        <f t="shared" si="2"/>
        <v>0.0037864445285876558</v>
      </c>
      <c r="F56" s="264">
        <v>0.44999999999998863</v>
      </c>
      <c r="G56" s="159">
        <f t="shared" si="0"/>
        <v>0.05000000000001137</v>
      </c>
    </row>
    <row r="57" spans="1:7" s="69" customFormat="1" ht="13.5">
      <c r="A57" s="193" t="s">
        <v>195</v>
      </c>
      <c r="B57" s="272">
        <f>Volume!J58</f>
        <v>113.6</v>
      </c>
      <c r="C57" s="70">
        <v>114.4</v>
      </c>
      <c r="D57" s="264">
        <f t="shared" si="1"/>
        <v>0.8000000000000114</v>
      </c>
      <c r="E57" s="333">
        <f t="shared" si="2"/>
        <v>0.007042253521126861</v>
      </c>
      <c r="F57" s="264">
        <v>0.3499999999999943</v>
      </c>
      <c r="G57" s="159">
        <f t="shared" si="0"/>
        <v>0.45000000000001705</v>
      </c>
    </row>
    <row r="58" spans="1:8" s="25" customFormat="1" ht="13.5">
      <c r="A58" s="193" t="s">
        <v>290</v>
      </c>
      <c r="B58" s="272">
        <f>Volume!J59</f>
        <v>95.5</v>
      </c>
      <c r="C58" s="70">
        <v>96</v>
      </c>
      <c r="D58" s="264">
        <f t="shared" si="1"/>
        <v>0.5</v>
      </c>
      <c r="E58" s="333">
        <f t="shared" si="2"/>
        <v>0.005235602094240838</v>
      </c>
      <c r="F58" s="264">
        <v>0.5</v>
      </c>
      <c r="G58" s="159">
        <f t="shared" si="0"/>
        <v>0</v>
      </c>
      <c r="H58" s="69"/>
    </row>
    <row r="59" spans="1:7" s="69" customFormat="1" ht="13.5">
      <c r="A59" s="193" t="s">
        <v>197</v>
      </c>
      <c r="B59" s="272">
        <f>Volume!J60</f>
        <v>322.4</v>
      </c>
      <c r="C59" s="70">
        <v>321.1</v>
      </c>
      <c r="D59" s="264">
        <f t="shared" si="1"/>
        <v>-1.2999999999999545</v>
      </c>
      <c r="E59" s="333">
        <f t="shared" si="2"/>
        <v>-0.004032258064515988</v>
      </c>
      <c r="F59" s="264">
        <v>-1.3500000000000227</v>
      </c>
      <c r="G59" s="159">
        <f t="shared" si="0"/>
        <v>0.05000000000006821</v>
      </c>
    </row>
    <row r="60" spans="1:8" s="25" customFormat="1" ht="13.5">
      <c r="A60" s="193" t="s">
        <v>4</v>
      </c>
      <c r="B60" s="272">
        <f>Volume!J61</f>
        <v>1561.9</v>
      </c>
      <c r="C60" s="70">
        <v>1563.65</v>
      </c>
      <c r="D60" s="264">
        <f t="shared" si="1"/>
        <v>1.75</v>
      </c>
      <c r="E60" s="333">
        <f t="shared" si="2"/>
        <v>0.001120430245214162</v>
      </c>
      <c r="F60" s="264">
        <v>4.7999999999999545</v>
      </c>
      <c r="G60" s="159">
        <f t="shared" si="0"/>
        <v>-3.0499999999999545</v>
      </c>
      <c r="H60" s="69"/>
    </row>
    <row r="61" spans="1:7" s="69" customFormat="1" ht="13.5">
      <c r="A61" s="193" t="s">
        <v>79</v>
      </c>
      <c r="B61" s="272">
        <f>Volume!J62</f>
        <v>982.45</v>
      </c>
      <c r="C61" s="70">
        <v>977.9</v>
      </c>
      <c r="D61" s="264">
        <f t="shared" si="1"/>
        <v>-4.550000000000068</v>
      </c>
      <c r="E61" s="333">
        <f t="shared" si="2"/>
        <v>-0.004631278945493479</v>
      </c>
      <c r="F61" s="264">
        <v>0.4500000000000455</v>
      </c>
      <c r="G61" s="159">
        <f t="shared" si="0"/>
        <v>-5.000000000000114</v>
      </c>
    </row>
    <row r="62" spans="1:7" s="69" customFormat="1" ht="13.5">
      <c r="A62" s="193" t="s">
        <v>196</v>
      </c>
      <c r="B62" s="272">
        <f>Volume!J63</f>
        <v>657.15</v>
      </c>
      <c r="C62" s="70">
        <v>640.25</v>
      </c>
      <c r="D62" s="264">
        <f t="shared" si="1"/>
        <v>-16.899999999999977</v>
      </c>
      <c r="E62" s="333">
        <f t="shared" si="2"/>
        <v>-0.0257171117705242</v>
      </c>
      <c r="F62" s="264">
        <v>-12.400000000000091</v>
      </c>
      <c r="G62" s="159">
        <f t="shared" si="0"/>
        <v>-4.499999999999886</v>
      </c>
    </row>
    <row r="63" spans="1:7" s="69" customFormat="1" ht="13.5">
      <c r="A63" s="193" t="s">
        <v>5</v>
      </c>
      <c r="B63" s="272">
        <f>Volume!J64</f>
        <v>145.45</v>
      </c>
      <c r="C63" s="70">
        <v>145.2</v>
      </c>
      <c r="D63" s="264">
        <f t="shared" si="1"/>
        <v>-0.25</v>
      </c>
      <c r="E63" s="333">
        <f t="shared" si="2"/>
        <v>-0.0017188037126160194</v>
      </c>
      <c r="F63" s="264">
        <v>0.05000000000001137</v>
      </c>
      <c r="G63" s="159">
        <f t="shared" si="0"/>
        <v>-0.30000000000001137</v>
      </c>
    </row>
    <row r="64" spans="1:7" s="69" customFormat="1" ht="13.5">
      <c r="A64" s="193" t="s">
        <v>198</v>
      </c>
      <c r="B64" s="272">
        <f>Volume!J65</f>
        <v>207.05</v>
      </c>
      <c r="C64" s="70">
        <v>204.15</v>
      </c>
      <c r="D64" s="264">
        <f t="shared" si="1"/>
        <v>-2.9000000000000057</v>
      </c>
      <c r="E64" s="333">
        <f t="shared" si="2"/>
        <v>-0.014006278676648179</v>
      </c>
      <c r="F64" s="264">
        <v>-2.1500000000000057</v>
      </c>
      <c r="G64" s="159">
        <f t="shared" si="0"/>
        <v>-0.75</v>
      </c>
    </row>
    <row r="65" spans="1:7" s="69" customFormat="1" ht="13.5">
      <c r="A65" s="193" t="s">
        <v>199</v>
      </c>
      <c r="B65" s="272">
        <f>Volume!J66</f>
        <v>257.6</v>
      </c>
      <c r="C65" s="70">
        <v>258</v>
      </c>
      <c r="D65" s="264">
        <f t="shared" si="1"/>
        <v>0.39999999999997726</v>
      </c>
      <c r="E65" s="333">
        <f t="shared" si="2"/>
        <v>0.0015527950310558123</v>
      </c>
      <c r="F65" s="264">
        <v>1.349999999999966</v>
      </c>
      <c r="G65" s="159">
        <f t="shared" si="0"/>
        <v>-0.9499999999999886</v>
      </c>
    </row>
    <row r="66" spans="1:8" s="25" customFormat="1" ht="13.5">
      <c r="A66" s="193" t="s">
        <v>43</v>
      </c>
      <c r="B66" s="272">
        <f>Volume!J67</f>
        <v>2440.75</v>
      </c>
      <c r="C66" s="70">
        <v>2443.9</v>
      </c>
      <c r="D66" s="264">
        <f t="shared" si="1"/>
        <v>3.150000000000091</v>
      </c>
      <c r="E66" s="333">
        <f t="shared" si="2"/>
        <v>0.001290586909761381</v>
      </c>
      <c r="F66" s="264">
        <v>5.300000000000182</v>
      </c>
      <c r="G66" s="159">
        <f t="shared" si="0"/>
        <v>-2.150000000000091</v>
      </c>
      <c r="H66" s="69"/>
    </row>
    <row r="67" spans="1:7" s="69" customFormat="1" ht="13.5">
      <c r="A67" s="193" t="s">
        <v>200</v>
      </c>
      <c r="B67" s="272">
        <f>Volume!J68</f>
        <v>905.15</v>
      </c>
      <c r="C67" s="70">
        <v>895.95</v>
      </c>
      <c r="D67" s="264">
        <f aca="true" t="shared" si="3" ref="D67:D130">C67-B67</f>
        <v>-9.199999999999932</v>
      </c>
      <c r="E67" s="333">
        <f aca="true" t="shared" si="4" ref="E67:E130">D67/B67</f>
        <v>-0.010164061205325009</v>
      </c>
      <c r="F67" s="264">
        <v>-2.900000000000091</v>
      </c>
      <c r="G67" s="159">
        <f t="shared" si="0"/>
        <v>-6.299999999999841</v>
      </c>
    </row>
    <row r="68" spans="1:7" s="69" customFormat="1" ht="13.5">
      <c r="A68" s="193" t="s">
        <v>141</v>
      </c>
      <c r="B68" s="272">
        <f>Volume!J69</f>
        <v>83.75</v>
      </c>
      <c r="C68" s="70">
        <v>84.15</v>
      </c>
      <c r="D68" s="264">
        <f t="shared" si="3"/>
        <v>0.4000000000000057</v>
      </c>
      <c r="E68" s="333">
        <f t="shared" si="4"/>
        <v>0.004776119402985142</v>
      </c>
      <c r="F68" s="264">
        <v>0.20000000000000284</v>
      </c>
      <c r="G68" s="159">
        <f aca="true" t="shared" si="5" ref="G68:G131">D68-F68</f>
        <v>0.20000000000000284</v>
      </c>
    </row>
    <row r="69" spans="1:7" s="69" customFormat="1" ht="13.5">
      <c r="A69" s="193" t="s">
        <v>399</v>
      </c>
      <c r="B69" s="272">
        <f>Volume!J70</f>
        <v>103.95</v>
      </c>
      <c r="C69" s="70">
        <v>104.2</v>
      </c>
      <c r="D69" s="264">
        <f t="shared" si="3"/>
        <v>0.25</v>
      </c>
      <c r="E69" s="333">
        <f t="shared" si="4"/>
        <v>0.002405002405002405</v>
      </c>
      <c r="F69" s="264">
        <v>0.3500000000000085</v>
      </c>
      <c r="G69" s="159">
        <f t="shared" si="5"/>
        <v>-0.10000000000000853</v>
      </c>
    </row>
    <row r="70" spans="1:7" s="69" customFormat="1" ht="13.5">
      <c r="A70" s="193" t="s">
        <v>184</v>
      </c>
      <c r="B70" s="272">
        <f>Volume!J71</f>
        <v>96.6</v>
      </c>
      <c r="C70" s="70">
        <v>96.85</v>
      </c>
      <c r="D70" s="264">
        <f t="shared" si="3"/>
        <v>0.25</v>
      </c>
      <c r="E70" s="333">
        <f t="shared" si="4"/>
        <v>0.002587991718426501</v>
      </c>
      <c r="F70" s="264">
        <v>0.30000000000001137</v>
      </c>
      <c r="G70" s="159">
        <f t="shared" si="5"/>
        <v>-0.05000000000001137</v>
      </c>
    </row>
    <row r="71" spans="1:7" s="69" customFormat="1" ht="13.5">
      <c r="A71" s="193" t="s">
        <v>175</v>
      </c>
      <c r="B71" s="272">
        <f>Volume!J72</f>
        <v>37.05</v>
      </c>
      <c r="C71" s="70">
        <v>37.1</v>
      </c>
      <c r="D71" s="264">
        <f t="shared" si="3"/>
        <v>0.05000000000000426</v>
      </c>
      <c r="E71" s="333">
        <f t="shared" si="4"/>
        <v>0.001349527665317254</v>
      </c>
      <c r="F71" s="264">
        <v>0.10000000000000142</v>
      </c>
      <c r="G71" s="159">
        <f t="shared" si="5"/>
        <v>-0.04999999999999716</v>
      </c>
    </row>
    <row r="72" spans="1:7" s="69" customFormat="1" ht="13.5">
      <c r="A72" s="193" t="s">
        <v>142</v>
      </c>
      <c r="B72" s="272">
        <f>Volume!J73</f>
        <v>145.95</v>
      </c>
      <c r="C72" s="70">
        <v>146.1</v>
      </c>
      <c r="D72" s="264">
        <f t="shared" si="3"/>
        <v>0.15000000000000568</v>
      </c>
      <c r="E72" s="333">
        <f t="shared" si="4"/>
        <v>0.0010277492291881172</v>
      </c>
      <c r="F72" s="264">
        <v>1.3000000000000114</v>
      </c>
      <c r="G72" s="159">
        <f t="shared" si="5"/>
        <v>-1.1500000000000057</v>
      </c>
    </row>
    <row r="73" spans="1:8" s="25" customFormat="1" ht="13.5">
      <c r="A73" s="193" t="s">
        <v>176</v>
      </c>
      <c r="B73" s="272">
        <f>Volume!J74</f>
        <v>170.95</v>
      </c>
      <c r="C73" s="70">
        <v>170.7</v>
      </c>
      <c r="D73" s="264">
        <f t="shared" si="3"/>
        <v>-0.25</v>
      </c>
      <c r="E73" s="333">
        <f t="shared" si="4"/>
        <v>-0.0014624159110851126</v>
      </c>
      <c r="F73" s="264">
        <v>0.6000000000000227</v>
      </c>
      <c r="G73" s="159">
        <f t="shared" si="5"/>
        <v>-0.8500000000000227</v>
      </c>
      <c r="H73" s="69"/>
    </row>
    <row r="74" spans="1:8" s="25" customFormat="1" ht="13.5">
      <c r="A74" s="193" t="s">
        <v>398</v>
      </c>
      <c r="B74" s="272">
        <f>Volume!J75</f>
        <v>96.85</v>
      </c>
      <c r="C74" s="70">
        <v>97.45</v>
      </c>
      <c r="D74" s="264">
        <f t="shared" si="3"/>
        <v>0.6000000000000085</v>
      </c>
      <c r="E74" s="333">
        <f t="shared" si="4"/>
        <v>0.006195147134744538</v>
      </c>
      <c r="F74" s="264">
        <v>0.3999999999999915</v>
      </c>
      <c r="G74" s="159">
        <f t="shared" si="5"/>
        <v>0.20000000000001705</v>
      </c>
      <c r="H74" s="69"/>
    </row>
    <row r="75" spans="1:7" s="69" customFormat="1" ht="13.5">
      <c r="A75" s="193" t="s">
        <v>167</v>
      </c>
      <c r="B75" s="272">
        <f>Volume!J76</f>
        <v>41.55</v>
      </c>
      <c r="C75" s="70">
        <v>41.75</v>
      </c>
      <c r="D75" s="264">
        <f t="shared" si="3"/>
        <v>0.20000000000000284</v>
      </c>
      <c r="E75" s="333">
        <f t="shared" si="4"/>
        <v>0.004813477737665532</v>
      </c>
      <c r="F75" s="264">
        <v>0.19999999999999574</v>
      </c>
      <c r="G75" s="159">
        <f t="shared" si="5"/>
        <v>7.105427357601002E-15</v>
      </c>
    </row>
    <row r="76" spans="1:7" s="69" customFormat="1" ht="13.5">
      <c r="A76" s="193" t="s">
        <v>201</v>
      </c>
      <c r="B76" s="272">
        <f>Volume!J77</f>
        <v>2039.9</v>
      </c>
      <c r="C76" s="70">
        <v>2045.95</v>
      </c>
      <c r="D76" s="264">
        <f t="shared" si="3"/>
        <v>6.0499999999999545</v>
      </c>
      <c r="E76" s="333">
        <f t="shared" si="4"/>
        <v>0.0029658316584146058</v>
      </c>
      <c r="F76" s="264">
        <v>-6</v>
      </c>
      <c r="G76" s="159">
        <f t="shared" si="5"/>
        <v>12.049999999999955</v>
      </c>
    </row>
    <row r="77" spans="1:7" s="69" customFormat="1" ht="13.5">
      <c r="A77" s="193" t="s">
        <v>143</v>
      </c>
      <c r="B77" s="272">
        <f>Volume!J78</f>
        <v>103.9</v>
      </c>
      <c r="C77" s="70">
        <v>104.6</v>
      </c>
      <c r="D77" s="264">
        <f t="shared" si="3"/>
        <v>0.6999999999999886</v>
      </c>
      <c r="E77" s="333">
        <f t="shared" si="4"/>
        <v>0.006737247353224144</v>
      </c>
      <c r="F77" s="264">
        <v>0.6000000000000085</v>
      </c>
      <c r="G77" s="159">
        <f t="shared" si="5"/>
        <v>0.0999999999999801</v>
      </c>
    </row>
    <row r="78" spans="1:7" s="69" customFormat="1" ht="13.5">
      <c r="A78" s="193" t="s">
        <v>90</v>
      </c>
      <c r="B78" s="272">
        <f>Volume!J79</f>
        <v>406.15</v>
      </c>
      <c r="C78" s="70">
        <v>408.5</v>
      </c>
      <c r="D78" s="264">
        <f t="shared" si="3"/>
        <v>2.3500000000000227</v>
      </c>
      <c r="E78" s="333">
        <f t="shared" si="4"/>
        <v>0.005786039640526955</v>
      </c>
      <c r="F78" s="264">
        <v>2.0500000000000114</v>
      </c>
      <c r="G78" s="159">
        <f t="shared" si="5"/>
        <v>0.30000000000001137</v>
      </c>
    </row>
    <row r="79" spans="1:7" s="69" customFormat="1" ht="13.5">
      <c r="A79" s="193" t="s">
        <v>35</v>
      </c>
      <c r="B79" s="272">
        <f>Volume!J80</f>
        <v>296.5</v>
      </c>
      <c r="C79" s="70">
        <v>294.75</v>
      </c>
      <c r="D79" s="264">
        <f t="shared" si="3"/>
        <v>-1.75</v>
      </c>
      <c r="E79" s="333">
        <f t="shared" si="4"/>
        <v>-0.005902192242833052</v>
      </c>
      <c r="F79" s="264">
        <v>-1.1999999999999886</v>
      </c>
      <c r="G79" s="159">
        <f t="shared" si="5"/>
        <v>-0.5500000000000114</v>
      </c>
    </row>
    <row r="80" spans="1:7" s="69" customFormat="1" ht="13.5">
      <c r="A80" s="193" t="s">
        <v>6</v>
      </c>
      <c r="B80" s="272">
        <f>Volume!J81</f>
        <v>159.1</v>
      </c>
      <c r="C80" s="70">
        <v>159.1</v>
      </c>
      <c r="D80" s="264">
        <f t="shared" si="3"/>
        <v>0</v>
      </c>
      <c r="E80" s="333">
        <f t="shared" si="4"/>
        <v>0</v>
      </c>
      <c r="F80" s="264">
        <v>0.19999999999998863</v>
      </c>
      <c r="G80" s="159">
        <f t="shared" si="5"/>
        <v>-0.19999999999998863</v>
      </c>
    </row>
    <row r="81" spans="1:7" s="69" customFormat="1" ht="13.5">
      <c r="A81" s="193" t="s">
        <v>177</v>
      </c>
      <c r="B81" s="272">
        <f>Volume!J82</f>
        <v>285.15</v>
      </c>
      <c r="C81" s="70">
        <v>285.2</v>
      </c>
      <c r="D81" s="264">
        <f t="shared" si="3"/>
        <v>0.05000000000001137</v>
      </c>
      <c r="E81" s="333">
        <f t="shared" si="4"/>
        <v>0.00017534630896023627</v>
      </c>
      <c r="F81" s="264">
        <v>0.05000000000001137</v>
      </c>
      <c r="G81" s="159">
        <f t="shared" si="5"/>
        <v>0</v>
      </c>
    </row>
    <row r="82" spans="1:7" s="69" customFormat="1" ht="13.5">
      <c r="A82" s="193" t="s">
        <v>168</v>
      </c>
      <c r="B82" s="272">
        <f>Volume!J83</f>
        <v>665.85</v>
      </c>
      <c r="C82" s="70">
        <v>660.95</v>
      </c>
      <c r="D82" s="264">
        <f t="shared" si="3"/>
        <v>-4.899999999999977</v>
      </c>
      <c r="E82" s="333">
        <f t="shared" si="4"/>
        <v>-0.0073590147931215395</v>
      </c>
      <c r="F82" s="264">
        <v>-2.5499999999999545</v>
      </c>
      <c r="G82" s="159">
        <f t="shared" si="5"/>
        <v>-2.3500000000000227</v>
      </c>
    </row>
    <row r="83" spans="1:7" s="69" customFormat="1" ht="13.5">
      <c r="A83" s="193" t="s">
        <v>132</v>
      </c>
      <c r="B83" s="272">
        <f>Volume!J84</f>
        <v>641.15</v>
      </c>
      <c r="C83" s="70">
        <v>640.45</v>
      </c>
      <c r="D83" s="264">
        <f t="shared" si="3"/>
        <v>-0.6999999999999318</v>
      </c>
      <c r="E83" s="333">
        <f t="shared" si="4"/>
        <v>-0.001091788193090434</v>
      </c>
      <c r="F83" s="264">
        <v>0.8999999999999773</v>
      </c>
      <c r="G83" s="159">
        <f t="shared" si="5"/>
        <v>-1.599999999999909</v>
      </c>
    </row>
    <row r="84" spans="1:7" s="69" customFormat="1" ht="13.5">
      <c r="A84" s="193" t="s">
        <v>144</v>
      </c>
      <c r="B84" s="272">
        <f>Volume!J85</f>
        <v>2534.45</v>
      </c>
      <c r="C84" s="70">
        <v>2536.6</v>
      </c>
      <c r="D84" s="264">
        <f t="shared" si="3"/>
        <v>2.150000000000091</v>
      </c>
      <c r="E84" s="333">
        <f t="shared" si="4"/>
        <v>0.0008483102842826219</v>
      </c>
      <c r="F84" s="264">
        <v>13.400000000000091</v>
      </c>
      <c r="G84" s="159">
        <f t="shared" si="5"/>
        <v>-11.25</v>
      </c>
    </row>
    <row r="85" spans="1:8" s="25" customFormat="1" ht="13.5">
      <c r="A85" s="193" t="s">
        <v>291</v>
      </c>
      <c r="B85" s="272">
        <f>Volume!J86</f>
        <v>573.65</v>
      </c>
      <c r="C85" s="70">
        <v>574.65</v>
      </c>
      <c r="D85" s="264">
        <f t="shared" si="3"/>
        <v>1</v>
      </c>
      <c r="E85" s="333">
        <f t="shared" si="4"/>
        <v>0.0017432232197332868</v>
      </c>
      <c r="F85" s="264">
        <v>2.75</v>
      </c>
      <c r="G85" s="159">
        <f t="shared" si="5"/>
        <v>-1.75</v>
      </c>
      <c r="H85" s="69"/>
    </row>
    <row r="86" spans="1:7" s="69" customFormat="1" ht="13.5">
      <c r="A86" s="193" t="s">
        <v>133</v>
      </c>
      <c r="B86" s="272">
        <f>Volume!J87</f>
        <v>30.95</v>
      </c>
      <c r="C86" s="70">
        <v>31.1</v>
      </c>
      <c r="D86" s="264">
        <f t="shared" si="3"/>
        <v>0.15000000000000213</v>
      </c>
      <c r="E86" s="333">
        <f t="shared" si="4"/>
        <v>0.004846526655896677</v>
      </c>
      <c r="F86" s="264">
        <v>0.1999999999999993</v>
      </c>
      <c r="G86" s="159">
        <f t="shared" si="5"/>
        <v>-0.04999999999999716</v>
      </c>
    </row>
    <row r="87" spans="1:7" s="69" customFormat="1" ht="13.5">
      <c r="A87" s="193" t="s">
        <v>169</v>
      </c>
      <c r="B87" s="272">
        <f>Volume!J88</f>
        <v>131.55</v>
      </c>
      <c r="C87" s="70">
        <v>132.1</v>
      </c>
      <c r="D87" s="264">
        <f t="shared" si="3"/>
        <v>0.549999999999983</v>
      </c>
      <c r="E87" s="333">
        <f t="shared" si="4"/>
        <v>0.004180919802356389</v>
      </c>
      <c r="F87" s="264">
        <v>0.5</v>
      </c>
      <c r="G87" s="159">
        <f t="shared" si="5"/>
        <v>0.04999999999998295</v>
      </c>
    </row>
    <row r="88" spans="1:7" s="69" customFormat="1" ht="13.5">
      <c r="A88" s="193" t="s">
        <v>292</v>
      </c>
      <c r="B88" s="272">
        <f>Volume!J89</f>
        <v>590</v>
      </c>
      <c r="C88" s="70">
        <v>591.4</v>
      </c>
      <c r="D88" s="264">
        <f t="shared" si="3"/>
        <v>1.3999999999999773</v>
      </c>
      <c r="E88" s="333">
        <f t="shared" si="4"/>
        <v>0.0023728813559321647</v>
      </c>
      <c r="F88" s="264">
        <v>1.1499999999999773</v>
      </c>
      <c r="G88" s="159">
        <f t="shared" si="5"/>
        <v>0.25</v>
      </c>
    </row>
    <row r="89" spans="1:7" s="69" customFormat="1" ht="13.5">
      <c r="A89" s="193" t="s">
        <v>293</v>
      </c>
      <c r="B89" s="272">
        <f>Volume!J90</f>
        <v>498.6</v>
      </c>
      <c r="C89" s="70">
        <v>500.4</v>
      </c>
      <c r="D89" s="264">
        <f t="shared" si="3"/>
        <v>1.7999999999999545</v>
      </c>
      <c r="E89" s="333">
        <f t="shared" si="4"/>
        <v>0.003610108303249006</v>
      </c>
      <c r="F89" s="264">
        <v>1.5499999999999545</v>
      </c>
      <c r="G89" s="159">
        <f t="shared" si="5"/>
        <v>0.25</v>
      </c>
    </row>
    <row r="90" spans="1:7" s="69" customFormat="1" ht="13.5">
      <c r="A90" s="193" t="s">
        <v>178</v>
      </c>
      <c r="B90" s="272">
        <f>Volume!J91</f>
        <v>164.5</v>
      </c>
      <c r="C90" s="70">
        <v>165.5</v>
      </c>
      <c r="D90" s="264">
        <f t="shared" si="3"/>
        <v>1</v>
      </c>
      <c r="E90" s="333">
        <f t="shared" si="4"/>
        <v>0.0060790273556231</v>
      </c>
      <c r="F90" s="264">
        <v>0.9499999999999886</v>
      </c>
      <c r="G90" s="159">
        <f t="shared" si="5"/>
        <v>0.05000000000001137</v>
      </c>
    </row>
    <row r="91" spans="1:7" s="69" customFormat="1" ht="13.5">
      <c r="A91" s="193" t="s">
        <v>145</v>
      </c>
      <c r="B91" s="272">
        <f>Volume!J92</f>
        <v>142.6</v>
      </c>
      <c r="C91" s="70">
        <v>142.9</v>
      </c>
      <c r="D91" s="264">
        <f t="shared" si="3"/>
        <v>0.30000000000001137</v>
      </c>
      <c r="E91" s="333">
        <f t="shared" si="4"/>
        <v>0.0021037868162693645</v>
      </c>
      <c r="F91" s="264">
        <v>0.3499999999999943</v>
      </c>
      <c r="G91" s="159">
        <f t="shared" si="5"/>
        <v>-0.04999999999998295</v>
      </c>
    </row>
    <row r="92" spans="1:7" s="69" customFormat="1" ht="13.5">
      <c r="A92" s="193" t="s">
        <v>272</v>
      </c>
      <c r="B92" s="272">
        <f>Volume!J93</f>
        <v>146.1</v>
      </c>
      <c r="C92" s="70">
        <v>147.2</v>
      </c>
      <c r="D92" s="264">
        <f t="shared" si="3"/>
        <v>1.0999999999999943</v>
      </c>
      <c r="E92" s="333">
        <f t="shared" si="4"/>
        <v>0.0075290896646132395</v>
      </c>
      <c r="F92" s="264">
        <v>0.700000000000017</v>
      </c>
      <c r="G92" s="159">
        <f t="shared" si="5"/>
        <v>0.39999999999997726</v>
      </c>
    </row>
    <row r="93" spans="1:7" s="69" customFormat="1" ht="13.5">
      <c r="A93" s="193" t="s">
        <v>210</v>
      </c>
      <c r="B93" s="272">
        <f>Volume!J94</f>
        <v>1661.45</v>
      </c>
      <c r="C93" s="70">
        <v>1659.95</v>
      </c>
      <c r="D93" s="264">
        <f t="shared" si="3"/>
        <v>-1.5</v>
      </c>
      <c r="E93" s="333">
        <f t="shared" si="4"/>
        <v>-0.0009028258448945198</v>
      </c>
      <c r="F93" s="264">
        <v>-4.7999999999999545</v>
      </c>
      <c r="G93" s="159">
        <f t="shared" si="5"/>
        <v>3.2999999999999545</v>
      </c>
    </row>
    <row r="94" spans="1:7" s="69" customFormat="1" ht="13.5">
      <c r="A94" s="193" t="s">
        <v>294</v>
      </c>
      <c r="B94" s="368">
        <f>Volume!J95</f>
        <v>666.25</v>
      </c>
      <c r="C94" s="70">
        <v>668.8</v>
      </c>
      <c r="D94" s="367">
        <f t="shared" si="3"/>
        <v>2.5499999999999545</v>
      </c>
      <c r="E94" s="333">
        <f t="shared" si="4"/>
        <v>0.003827392120074979</v>
      </c>
      <c r="F94" s="367">
        <v>4.100000000000023</v>
      </c>
      <c r="G94" s="159">
        <f t="shared" si="5"/>
        <v>-1.5500000000000682</v>
      </c>
    </row>
    <row r="95" spans="1:7" s="69" customFormat="1" ht="13.5">
      <c r="A95" s="193" t="s">
        <v>7</v>
      </c>
      <c r="B95" s="272">
        <f>Volume!J96</f>
        <v>733.9</v>
      </c>
      <c r="C95" s="70">
        <v>737.1</v>
      </c>
      <c r="D95" s="264">
        <f t="shared" si="3"/>
        <v>3.2000000000000455</v>
      </c>
      <c r="E95" s="333">
        <f t="shared" si="4"/>
        <v>0.004360267066357877</v>
      </c>
      <c r="F95" s="264">
        <v>1.5</v>
      </c>
      <c r="G95" s="159">
        <f t="shared" si="5"/>
        <v>1.7000000000000455</v>
      </c>
    </row>
    <row r="96" spans="1:7" s="69" customFormat="1" ht="13.5">
      <c r="A96" s="193" t="s">
        <v>170</v>
      </c>
      <c r="B96" s="272">
        <f>Volume!J97</f>
        <v>523.95</v>
      </c>
      <c r="C96" s="70">
        <v>526.85</v>
      </c>
      <c r="D96" s="264">
        <f t="shared" si="3"/>
        <v>2.8999999999999773</v>
      </c>
      <c r="E96" s="333">
        <f t="shared" si="4"/>
        <v>0.0055348792823742285</v>
      </c>
      <c r="F96" s="264">
        <v>1.3500000000000227</v>
      </c>
      <c r="G96" s="159">
        <f t="shared" si="5"/>
        <v>1.5499999999999545</v>
      </c>
    </row>
    <row r="97" spans="1:7" s="69" customFormat="1" ht="13.5">
      <c r="A97" s="193" t="s">
        <v>223</v>
      </c>
      <c r="B97" s="272">
        <f>Volume!J98</f>
        <v>771.9</v>
      </c>
      <c r="C97" s="70">
        <v>772.85</v>
      </c>
      <c r="D97" s="264">
        <f t="shared" si="3"/>
        <v>0.9500000000000455</v>
      </c>
      <c r="E97" s="333">
        <f t="shared" si="4"/>
        <v>0.0012307293690893193</v>
      </c>
      <c r="F97" s="264">
        <v>2.8999999999999773</v>
      </c>
      <c r="G97" s="159">
        <f t="shared" si="5"/>
        <v>-1.9499999999999318</v>
      </c>
    </row>
    <row r="98" spans="1:7" s="69" customFormat="1" ht="13.5">
      <c r="A98" s="193" t="s">
        <v>207</v>
      </c>
      <c r="B98" s="272">
        <f>Volume!J99</f>
        <v>186.95</v>
      </c>
      <c r="C98" s="70">
        <v>187.1</v>
      </c>
      <c r="D98" s="264">
        <f t="shared" si="3"/>
        <v>0.15000000000000568</v>
      </c>
      <c r="E98" s="333">
        <f t="shared" si="4"/>
        <v>0.000802353570473419</v>
      </c>
      <c r="F98" s="264">
        <v>-0.3499999999999943</v>
      </c>
      <c r="G98" s="159">
        <f t="shared" si="5"/>
        <v>0.5</v>
      </c>
    </row>
    <row r="99" spans="1:7" s="69" customFormat="1" ht="13.5">
      <c r="A99" s="193" t="s">
        <v>295</v>
      </c>
      <c r="B99" s="272">
        <f>Volume!J100</f>
        <v>856.1</v>
      </c>
      <c r="C99" s="70">
        <v>846.9</v>
      </c>
      <c r="D99" s="264">
        <f t="shared" si="3"/>
        <v>-9.200000000000045</v>
      </c>
      <c r="E99" s="333">
        <f t="shared" si="4"/>
        <v>-0.010746408129891421</v>
      </c>
      <c r="F99" s="264">
        <v>-4.949999999999932</v>
      </c>
      <c r="G99" s="159">
        <f t="shared" si="5"/>
        <v>-4.250000000000114</v>
      </c>
    </row>
    <row r="100" spans="1:7" s="69" customFormat="1" ht="13.5">
      <c r="A100" s="193" t="s">
        <v>277</v>
      </c>
      <c r="B100" s="272">
        <f>Volume!J101</f>
        <v>304.6</v>
      </c>
      <c r="C100" s="70">
        <v>305.85</v>
      </c>
      <c r="D100" s="264">
        <f t="shared" si="3"/>
        <v>1.25</v>
      </c>
      <c r="E100" s="333">
        <f t="shared" si="4"/>
        <v>0.004103742613263296</v>
      </c>
      <c r="F100" s="264">
        <v>0.5999999999999659</v>
      </c>
      <c r="G100" s="159">
        <f t="shared" si="5"/>
        <v>0.6500000000000341</v>
      </c>
    </row>
    <row r="101" spans="1:7" s="69" customFormat="1" ht="13.5">
      <c r="A101" s="193" t="s">
        <v>146</v>
      </c>
      <c r="B101" s="272">
        <f>Volume!J102</f>
        <v>36.5</v>
      </c>
      <c r="C101" s="70">
        <v>36.75</v>
      </c>
      <c r="D101" s="264">
        <f t="shared" si="3"/>
        <v>0.25</v>
      </c>
      <c r="E101" s="333">
        <f t="shared" si="4"/>
        <v>0.00684931506849315</v>
      </c>
      <c r="F101" s="264">
        <v>0.29999999999999716</v>
      </c>
      <c r="G101" s="159">
        <f t="shared" si="5"/>
        <v>-0.04999999999999716</v>
      </c>
    </row>
    <row r="102" spans="1:7" s="69" customFormat="1" ht="13.5">
      <c r="A102" s="193" t="s">
        <v>8</v>
      </c>
      <c r="B102" s="272">
        <f>Volume!J103</f>
        <v>162.5</v>
      </c>
      <c r="C102" s="70">
        <v>163.05</v>
      </c>
      <c r="D102" s="264">
        <f t="shared" si="3"/>
        <v>0.5500000000000114</v>
      </c>
      <c r="E102" s="333">
        <f t="shared" si="4"/>
        <v>0.0033846153846154546</v>
      </c>
      <c r="F102" s="264">
        <v>0.15000000000000568</v>
      </c>
      <c r="G102" s="159">
        <f t="shared" si="5"/>
        <v>0.4000000000000057</v>
      </c>
    </row>
    <row r="103" spans="1:7" s="69" customFormat="1" ht="13.5">
      <c r="A103" s="193" t="s">
        <v>296</v>
      </c>
      <c r="B103" s="272">
        <f>Volume!J104</f>
        <v>164.45</v>
      </c>
      <c r="C103" s="70">
        <v>164.95</v>
      </c>
      <c r="D103" s="264">
        <f t="shared" si="3"/>
        <v>0.5</v>
      </c>
      <c r="E103" s="333">
        <f t="shared" si="4"/>
        <v>0.003040437823046519</v>
      </c>
      <c r="F103" s="264">
        <v>0.950000000000017</v>
      </c>
      <c r="G103" s="159">
        <f t="shared" si="5"/>
        <v>-0.45000000000001705</v>
      </c>
    </row>
    <row r="104" spans="1:10" s="69" customFormat="1" ht="13.5">
      <c r="A104" s="193" t="s">
        <v>179</v>
      </c>
      <c r="B104" s="272">
        <f>Volume!J105</f>
        <v>14.9</v>
      </c>
      <c r="C104" s="70">
        <v>15</v>
      </c>
      <c r="D104" s="264">
        <f t="shared" si="3"/>
        <v>0.09999999999999964</v>
      </c>
      <c r="E104" s="333">
        <f t="shared" si="4"/>
        <v>0.00671140939597313</v>
      </c>
      <c r="F104" s="264">
        <v>0.05000000000000071</v>
      </c>
      <c r="G104" s="159">
        <f t="shared" si="5"/>
        <v>0.049999999999998934</v>
      </c>
      <c r="J104" s="14"/>
    </row>
    <row r="105" spans="1:10" s="69" customFormat="1" ht="13.5">
      <c r="A105" s="193" t="s">
        <v>202</v>
      </c>
      <c r="B105" s="272">
        <f>Volume!J106</f>
        <v>235.95</v>
      </c>
      <c r="C105" s="70">
        <v>232.6</v>
      </c>
      <c r="D105" s="264">
        <f t="shared" si="3"/>
        <v>-3.3499999999999943</v>
      </c>
      <c r="E105" s="333">
        <f t="shared" si="4"/>
        <v>-0.014197923288832357</v>
      </c>
      <c r="F105" s="264">
        <v>-0.8499999999999943</v>
      </c>
      <c r="G105" s="159">
        <f t="shared" si="5"/>
        <v>-2.5</v>
      </c>
      <c r="J105" s="14"/>
    </row>
    <row r="106" spans="1:7" s="69" customFormat="1" ht="13.5">
      <c r="A106" s="193" t="s">
        <v>171</v>
      </c>
      <c r="B106" s="272">
        <f>Volume!J107</f>
        <v>330.85</v>
      </c>
      <c r="C106" s="70">
        <v>331.85</v>
      </c>
      <c r="D106" s="264">
        <f t="shared" si="3"/>
        <v>1</v>
      </c>
      <c r="E106" s="333">
        <f t="shared" si="4"/>
        <v>0.003022517757291824</v>
      </c>
      <c r="F106" s="264">
        <v>0.5</v>
      </c>
      <c r="G106" s="159">
        <f t="shared" si="5"/>
        <v>0.5</v>
      </c>
    </row>
    <row r="107" spans="1:7" s="69" customFormat="1" ht="13.5">
      <c r="A107" s="193" t="s">
        <v>147</v>
      </c>
      <c r="B107" s="272">
        <f>Volume!J108</f>
        <v>56.8</v>
      </c>
      <c r="C107" s="70">
        <v>57.1</v>
      </c>
      <c r="D107" s="264">
        <f t="shared" si="3"/>
        <v>0.30000000000000426</v>
      </c>
      <c r="E107" s="333">
        <f t="shared" si="4"/>
        <v>0.005281690140845146</v>
      </c>
      <c r="F107" s="264">
        <v>0.10000000000000142</v>
      </c>
      <c r="G107" s="159">
        <f t="shared" si="5"/>
        <v>0.20000000000000284</v>
      </c>
    </row>
    <row r="108" spans="1:7" s="69" customFormat="1" ht="13.5">
      <c r="A108" s="193" t="s">
        <v>148</v>
      </c>
      <c r="B108" s="272">
        <f>Volume!J109</f>
        <v>256.25</v>
      </c>
      <c r="C108" s="70">
        <v>255.7</v>
      </c>
      <c r="D108" s="264">
        <f t="shared" si="3"/>
        <v>-0.5500000000000114</v>
      </c>
      <c r="E108" s="333">
        <f t="shared" si="4"/>
        <v>-0.0021463414634146786</v>
      </c>
      <c r="F108" s="264">
        <v>-0.4000000000000341</v>
      </c>
      <c r="G108" s="159">
        <f t="shared" si="5"/>
        <v>-0.14999999999997726</v>
      </c>
    </row>
    <row r="109" spans="1:8" s="25" customFormat="1" ht="13.5">
      <c r="A109" s="193" t="s">
        <v>122</v>
      </c>
      <c r="B109" s="272">
        <f>Volume!J110</f>
        <v>159.95</v>
      </c>
      <c r="C109" s="70">
        <v>160.6</v>
      </c>
      <c r="D109" s="264">
        <f t="shared" si="3"/>
        <v>0.6500000000000057</v>
      </c>
      <c r="E109" s="333">
        <f t="shared" si="4"/>
        <v>0.004063769928102568</v>
      </c>
      <c r="F109" s="264">
        <v>0.5999999999999943</v>
      </c>
      <c r="G109" s="159">
        <f t="shared" si="5"/>
        <v>0.05000000000001137</v>
      </c>
      <c r="H109" s="69"/>
    </row>
    <row r="110" spans="1:8" s="25" customFormat="1" ht="13.5">
      <c r="A110" s="201" t="s">
        <v>36</v>
      </c>
      <c r="B110" s="272">
        <f>Volume!J111</f>
        <v>895.55</v>
      </c>
      <c r="C110" s="70">
        <v>885.9</v>
      </c>
      <c r="D110" s="264">
        <f t="shared" si="3"/>
        <v>-9.649999999999977</v>
      </c>
      <c r="E110" s="333">
        <f t="shared" si="4"/>
        <v>-0.010775501088716406</v>
      </c>
      <c r="F110" s="264">
        <v>-5.25</v>
      </c>
      <c r="G110" s="159">
        <f t="shared" si="5"/>
        <v>-4.399999999999977</v>
      </c>
      <c r="H110" s="69"/>
    </row>
    <row r="111" spans="1:8" s="25" customFormat="1" ht="13.5">
      <c r="A111" s="193" t="s">
        <v>172</v>
      </c>
      <c r="B111" s="272">
        <f>Volume!J112</f>
        <v>265.3</v>
      </c>
      <c r="C111" s="70">
        <v>266.95</v>
      </c>
      <c r="D111" s="264">
        <f t="shared" si="3"/>
        <v>1.6499999999999773</v>
      </c>
      <c r="E111" s="333">
        <f t="shared" si="4"/>
        <v>0.006219374293252835</v>
      </c>
      <c r="F111" s="264">
        <v>1.5500000000000114</v>
      </c>
      <c r="G111" s="159">
        <f t="shared" si="5"/>
        <v>0.0999999999999659</v>
      </c>
      <c r="H111" s="69"/>
    </row>
    <row r="112" spans="1:7" s="69" customFormat="1" ht="13.5">
      <c r="A112" s="193" t="s">
        <v>80</v>
      </c>
      <c r="B112" s="272">
        <f>Volume!J113</f>
        <v>192.95</v>
      </c>
      <c r="C112" s="70">
        <v>193.8</v>
      </c>
      <c r="D112" s="264">
        <f t="shared" si="3"/>
        <v>0.8500000000000227</v>
      </c>
      <c r="E112" s="333">
        <f t="shared" si="4"/>
        <v>0.004405286343612453</v>
      </c>
      <c r="F112" s="264">
        <v>0.30000000000001137</v>
      </c>
      <c r="G112" s="159">
        <f t="shared" si="5"/>
        <v>0.5500000000000114</v>
      </c>
    </row>
    <row r="113" spans="1:7" s="69" customFormat="1" ht="13.5">
      <c r="A113" s="193" t="s">
        <v>274</v>
      </c>
      <c r="B113" s="272">
        <f>Volume!J114</f>
        <v>303.45</v>
      </c>
      <c r="C113" s="70">
        <v>305.55</v>
      </c>
      <c r="D113" s="264">
        <f t="shared" si="3"/>
        <v>2.1000000000000227</v>
      </c>
      <c r="E113" s="333">
        <f t="shared" si="4"/>
        <v>0.00692041522491357</v>
      </c>
      <c r="F113" s="264">
        <v>1.25</v>
      </c>
      <c r="G113" s="159">
        <f t="shared" si="5"/>
        <v>0.8500000000000227</v>
      </c>
    </row>
    <row r="114" spans="1:7" s="69" customFormat="1" ht="13.5">
      <c r="A114" s="193" t="s">
        <v>224</v>
      </c>
      <c r="B114" s="272">
        <f>Volume!J115</f>
        <v>430.75</v>
      </c>
      <c r="C114" s="70">
        <v>432.8</v>
      </c>
      <c r="D114" s="264">
        <f t="shared" si="3"/>
        <v>2.0500000000000114</v>
      </c>
      <c r="E114" s="333">
        <f t="shared" si="4"/>
        <v>0.004759141033081861</v>
      </c>
      <c r="F114" s="264">
        <v>3.099999999999966</v>
      </c>
      <c r="G114" s="159">
        <f t="shared" si="5"/>
        <v>-1.0499999999999545</v>
      </c>
    </row>
    <row r="115" spans="1:7" s="69" customFormat="1" ht="13.5">
      <c r="A115" s="193" t="s">
        <v>394</v>
      </c>
      <c r="B115" s="272">
        <f>Volume!J116</f>
        <v>109.95</v>
      </c>
      <c r="C115" s="70">
        <v>110.65</v>
      </c>
      <c r="D115" s="264">
        <f t="shared" si="3"/>
        <v>0.7000000000000028</v>
      </c>
      <c r="E115" s="333">
        <f t="shared" si="4"/>
        <v>0.006366530241018671</v>
      </c>
      <c r="F115" s="264">
        <v>0.6500000000000057</v>
      </c>
      <c r="G115" s="159">
        <f t="shared" si="5"/>
        <v>0.04999999999999716</v>
      </c>
    </row>
    <row r="116" spans="1:7" s="69" customFormat="1" ht="13.5">
      <c r="A116" s="193" t="s">
        <v>81</v>
      </c>
      <c r="B116" s="272">
        <f>Volume!J117</f>
        <v>480.85</v>
      </c>
      <c r="C116" s="70">
        <v>483.25</v>
      </c>
      <c r="D116" s="264">
        <f t="shared" si="3"/>
        <v>2.3999999999999773</v>
      </c>
      <c r="E116" s="333">
        <f t="shared" si="4"/>
        <v>0.0049911614848704945</v>
      </c>
      <c r="F116" s="264">
        <v>2.25</v>
      </c>
      <c r="G116" s="159">
        <f t="shared" si="5"/>
        <v>0.14999999999997726</v>
      </c>
    </row>
    <row r="117" spans="1:7" s="69" customFormat="1" ht="13.5">
      <c r="A117" s="193" t="s">
        <v>225</v>
      </c>
      <c r="B117" s="272">
        <f>Volume!J118</f>
        <v>195</v>
      </c>
      <c r="C117" s="70">
        <v>195.65</v>
      </c>
      <c r="D117" s="264">
        <f t="shared" si="3"/>
        <v>0.6500000000000057</v>
      </c>
      <c r="E117" s="333">
        <f t="shared" si="4"/>
        <v>0.0033333333333333626</v>
      </c>
      <c r="F117" s="264">
        <v>1.0500000000000114</v>
      </c>
      <c r="G117" s="159">
        <f t="shared" si="5"/>
        <v>-0.4000000000000057</v>
      </c>
    </row>
    <row r="118" spans="1:7" s="69" customFormat="1" ht="13.5">
      <c r="A118" s="193" t="s">
        <v>297</v>
      </c>
      <c r="B118" s="272">
        <f>Volume!J119</f>
        <v>462.45</v>
      </c>
      <c r="C118" s="70">
        <v>463.6</v>
      </c>
      <c r="D118" s="264">
        <f t="shared" si="3"/>
        <v>1.150000000000034</v>
      </c>
      <c r="E118" s="333">
        <f t="shared" si="4"/>
        <v>0.002486755324900063</v>
      </c>
      <c r="F118" s="264">
        <v>0.6999999999999886</v>
      </c>
      <c r="G118" s="159">
        <f t="shared" si="5"/>
        <v>0.4500000000000455</v>
      </c>
    </row>
    <row r="119" spans="1:7" s="69" customFormat="1" ht="13.5">
      <c r="A119" s="193" t="s">
        <v>226</v>
      </c>
      <c r="B119" s="272">
        <f>Volume!J120</f>
        <v>184.65</v>
      </c>
      <c r="C119" s="70">
        <v>185.5</v>
      </c>
      <c r="D119" s="264">
        <f t="shared" si="3"/>
        <v>0.8499999999999943</v>
      </c>
      <c r="E119" s="333">
        <f t="shared" si="4"/>
        <v>0.004603303547251526</v>
      </c>
      <c r="F119" s="264">
        <v>0.6999999999999886</v>
      </c>
      <c r="G119" s="159">
        <f t="shared" si="5"/>
        <v>0.15000000000000568</v>
      </c>
    </row>
    <row r="120" spans="1:7" s="69" customFormat="1" ht="13.5">
      <c r="A120" s="193" t="s">
        <v>227</v>
      </c>
      <c r="B120" s="272">
        <f>Volume!J121</f>
        <v>340.7</v>
      </c>
      <c r="C120" s="70">
        <v>342.45</v>
      </c>
      <c r="D120" s="264">
        <f t="shared" si="3"/>
        <v>1.75</v>
      </c>
      <c r="E120" s="333">
        <f t="shared" si="4"/>
        <v>0.005136483710008806</v>
      </c>
      <c r="F120" s="264">
        <v>1.1999999999999886</v>
      </c>
      <c r="G120" s="159">
        <f t="shared" si="5"/>
        <v>0.5500000000000114</v>
      </c>
    </row>
    <row r="121" spans="1:7" s="69" customFormat="1" ht="13.5">
      <c r="A121" s="193" t="s">
        <v>234</v>
      </c>
      <c r="B121" s="272">
        <f>Volume!J122</f>
        <v>434.95</v>
      </c>
      <c r="C121" s="70">
        <v>435.6</v>
      </c>
      <c r="D121" s="264">
        <f t="shared" si="3"/>
        <v>0.6500000000000341</v>
      </c>
      <c r="E121" s="333">
        <f t="shared" si="4"/>
        <v>0.0014944246465111717</v>
      </c>
      <c r="F121" s="264">
        <v>1.3000000000000114</v>
      </c>
      <c r="G121" s="159">
        <f t="shared" si="5"/>
        <v>-0.6499999999999773</v>
      </c>
    </row>
    <row r="122" spans="1:7" s="69" customFormat="1" ht="13.5">
      <c r="A122" s="193" t="s">
        <v>98</v>
      </c>
      <c r="B122" s="272">
        <f>Volume!J123</f>
        <v>505.8</v>
      </c>
      <c r="C122" s="70">
        <v>506.5</v>
      </c>
      <c r="D122" s="264">
        <f t="shared" si="3"/>
        <v>0.6999999999999886</v>
      </c>
      <c r="E122" s="333">
        <f t="shared" si="4"/>
        <v>0.0013839462238038525</v>
      </c>
      <c r="F122" s="264">
        <v>1.3500000000000227</v>
      </c>
      <c r="G122" s="159">
        <f t="shared" si="5"/>
        <v>-0.6500000000000341</v>
      </c>
    </row>
    <row r="123" spans="1:7" s="69" customFormat="1" ht="13.5">
      <c r="A123" s="193" t="s">
        <v>149</v>
      </c>
      <c r="B123" s="272">
        <f>Volume!J124</f>
        <v>704.6</v>
      </c>
      <c r="C123" s="70">
        <v>706.75</v>
      </c>
      <c r="D123" s="264">
        <f t="shared" si="3"/>
        <v>2.1499999999999773</v>
      </c>
      <c r="E123" s="333">
        <f t="shared" si="4"/>
        <v>0.0030513766676127977</v>
      </c>
      <c r="F123" s="264">
        <v>2.400000000000091</v>
      </c>
      <c r="G123" s="159">
        <f t="shared" si="5"/>
        <v>-0.2500000000001137</v>
      </c>
    </row>
    <row r="124" spans="1:7" s="69" customFormat="1" ht="13.5">
      <c r="A124" s="193" t="s">
        <v>203</v>
      </c>
      <c r="B124" s="272">
        <f>Volume!J125</f>
        <v>1492.35</v>
      </c>
      <c r="C124" s="70">
        <v>1488.05</v>
      </c>
      <c r="D124" s="264">
        <f t="shared" si="3"/>
        <v>-4.2999999999999545</v>
      </c>
      <c r="E124" s="333">
        <f t="shared" si="4"/>
        <v>-0.0028813616108821355</v>
      </c>
      <c r="F124" s="264">
        <v>-4.399999999999864</v>
      </c>
      <c r="G124" s="159">
        <f t="shared" si="5"/>
        <v>0.09999999999990905</v>
      </c>
    </row>
    <row r="125" spans="1:7" s="69" customFormat="1" ht="13.5">
      <c r="A125" s="193" t="s">
        <v>298</v>
      </c>
      <c r="B125" s="272">
        <f>Volume!J126</f>
        <v>443.75</v>
      </c>
      <c r="C125" s="70">
        <v>445.75</v>
      </c>
      <c r="D125" s="264">
        <f t="shared" si="3"/>
        <v>2</v>
      </c>
      <c r="E125" s="333">
        <f t="shared" si="4"/>
        <v>0.004507042253521127</v>
      </c>
      <c r="F125" s="264">
        <v>1.849999999999966</v>
      </c>
      <c r="G125" s="159">
        <f t="shared" si="5"/>
        <v>0.1500000000000341</v>
      </c>
    </row>
    <row r="126" spans="1:7" s="69" customFormat="1" ht="13.5">
      <c r="A126" s="193" t="s">
        <v>216</v>
      </c>
      <c r="B126" s="272">
        <f>Volume!J127</f>
        <v>76.3</v>
      </c>
      <c r="C126" s="70">
        <v>75.8</v>
      </c>
      <c r="D126" s="264">
        <f t="shared" si="3"/>
        <v>-0.5</v>
      </c>
      <c r="E126" s="333">
        <f t="shared" si="4"/>
        <v>-0.006553079947575361</v>
      </c>
      <c r="F126" s="264">
        <v>-0.25</v>
      </c>
      <c r="G126" s="159">
        <f t="shared" si="5"/>
        <v>-0.25</v>
      </c>
    </row>
    <row r="127" spans="1:7" s="69" customFormat="1" ht="13.5">
      <c r="A127" s="193" t="s">
        <v>235</v>
      </c>
      <c r="B127" s="272">
        <f>Volume!J128</f>
        <v>125.8</v>
      </c>
      <c r="C127" s="70">
        <v>125.7</v>
      </c>
      <c r="D127" s="264">
        <f t="shared" si="3"/>
        <v>-0.09999999999999432</v>
      </c>
      <c r="E127" s="333">
        <f t="shared" si="4"/>
        <v>-0.0007949125596183968</v>
      </c>
      <c r="F127" s="264">
        <v>0</v>
      </c>
      <c r="G127" s="159">
        <f t="shared" si="5"/>
        <v>-0.09999999999999432</v>
      </c>
    </row>
    <row r="128" spans="1:7" s="69" customFormat="1" ht="13.5">
      <c r="A128" s="193" t="s">
        <v>204</v>
      </c>
      <c r="B128" s="272">
        <f>Volume!J129</f>
        <v>447.8</v>
      </c>
      <c r="C128" s="70">
        <v>449.5</v>
      </c>
      <c r="D128" s="264">
        <f t="shared" si="3"/>
        <v>1.6999999999999886</v>
      </c>
      <c r="E128" s="333">
        <f t="shared" si="4"/>
        <v>0.003796337650736911</v>
      </c>
      <c r="F128" s="264">
        <v>1.349999999999966</v>
      </c>
      <c r="G128" s="159">
        <f t="shared" si="5"/>
        <v>0.35000000000002274</v>
      </c>
    </row>
    <row r="129" spans="1:7" s="69" customFormat="1" ht="13.5">
      <c r="A129" s="193" t="s">
        <v>205</v>
      </c>
      <c r="B129" s="272">
        <f>Volume!J130</f>
        <v>1053.25</v>
      </c>
      <c r="C129" s="70">
        <v>1056.15</v>
      </c>
      <c r="D129" s="264">
        <f t="shared" si="3"/>
        <v>2.900000000000091</v>
      </c>
      <c r="E129" s="333">
        <f t="shared" si="4"/>
        <v>0.002753382387847226</v>
      </c>
      <c r="F129" s="264">
        <v>3.5499999999999545</v>
      </c>
      <c r="G129" s="159">
        <f t="shared" si="5"/>
        <v>-0.6499999999998636</v>
      </c>
    </row>
    <row r="130" spans="1:7" s="69" customFormat="1" ht="13.5">
      <c r="A130" s="193" t="s">
        <v>37</v>
      </c>
      <c r="B130" s="272">
        <f>Volume!J131</f>
        <v>171.15</v>
      </c>
      <c r="C130" s="70">
        <v>169.85</v>
      </c>
      <c r="D130" s="264">
        <f t="shared" si="3"/>
        <v>-1.3000000000000114</v>
      </c>
      <c r="E130" s="333">
        <f t="shared" si="4"/>
        <v>-0.0075956763073328154</v>
      </c>
      <c r="F130" s="264">
        <v>0.3499999999999943</v>
      </c>
      <c r="G130" s="159">
        <f t="shared" si="5"/>
        <v>-1.6500000000000057</v>
      </c>
    </row>
    <row r="131" spans="1:12" s="69" customFormat="1" ht="13.5">
      <c r="A131" s="193" t="s">
        <v>299</v>
      </c>
      <c r="B131" s="272">
        <f>Volume!J132</f>
        <v>1726.65</v>
      </c>
      <c r="C131" s="70">
        <v>1735.35</v>
      </c>
      <c r="D131" s="264">
        <f aca="true" t="shared" si="6" ref="D131:D159">C131-B131</f>
        <v>8.699999999999818</v>
      </c>
      <c r="E131" s="333">
        <f aca="true" t="shared" si="7" ref="E131:E159">D131/B131</f>
        <v>0.005038658674311422</v>
      </c>
      <c r="F131" s="264">
        <v>7.2000000000000455</v>
      </c>
      <c r="G131" s="159">
        <f t="shared" si="5"/>
        <v>1.4999999999997726</v>
      </c>
      <c r="L131" s="267"/>
    </row>
    <row r="132" spans="1:12" s="69" customFormat="1" ht="13.5">
      <c r="A132" s="193" t="s">
        <v>228</v>
      </c>
      <c r="B132" s="272">
        <f>Volume!J133</f>
        <v>1051.5</v>
      </c>
      <c r="C132" s="70">
        <v>1053.95</v>
      </c>
      <c r="D132" s="264">
        <f t="shared" si="6"/>
        <v>2.4500000000000455</v>
      </c>
      <c r="E132" s="333">
        <f t="shared" si="7"/>
        <v>0.0023300047551117883</v>
      </c>
      <c r="F132" s="264">
        <v>4.350000000000136</v>
      </c>
      <c r="G132" s="159">
        <f aca="true" t="shared" si="8" ref="G132:G159">D132-F132</f>
        <v>-1.900000000000091</v>
      </c>
      <c r="L132" s="267"/>
    </row>
    <row r="133" spans="1:12" s="69" customFormat="1" ht="13.5">
      <c r="A133" s="193" t="s">
        <v>276</v>
      </c>
      <c r="B133" s="272">
        <f>Volume!J134</f>
        <v>809.25</v>
      </c>
      <c r="C133" s="70">
        <v>813.65</v>
      </c>
      <c r="D133" s="264">
        <f t="shared" si="6"/>
        <v>4.399999999999977</v>
      </c>
      <c r="E133" s="333">
        <f t="shared" si="7"/>
        <v>0.005437133147976493</v>
      </c>
      <c r="F133" s="264">
        <v>3.0499999999999545</v>
      </c>
      <c r="G133" s="159">
        <f t="shared" si="8"/>
        <v>1.3500000000000227</v>
      </c>
      <c r="L133" s="267"/>
    </row>
    <row r="134" spans="1:12" s="69" customFormat="1" ht="13.5">
      <c r="A134" s="193" t="s">
        <v>180</v>
      </c>
      <c r="B134" s="272">
        <f>Volume!J135</f>
        <v>147.8</v>
      </c>
      <c r="C134" s="70">
        <v>148.15</v>
      </c>
      <c r="D134" s="264">
        <f t="shared" si="6"/>
        <v>0.3499999999999943</v>
      </c>
      <c r="E134" s="333">
        <f t="shared" si="7"/>
        <v>0.0023680649526386624</v>
      </c>
      <c r="F134" s="264">
        <v>0.5999999999999943</v>
      </c>
      <c r="G134" s="159">
        <f t="shared" si="8"/>
        <v>-0.25</v>
      </c>
      <c r="L134" s="267"/>
    </row>
    <row r="135" spans="1:12" s="69" customFormat="1" ht="13.5">
      <c r="A135" s="193" t="s">
        <v>181</v>
      </c>
      <c r="B135" s="272">
        <f>Volume!J136</f>
        <v>347.5</v>
      </c>
      <c r="C135" s="70">
        <v>348.8</v>
      </c>
      <c r="D135" s="264">
        <f t="shared" si="6"/>
        <v>1.3000000000000114</v>
      </c>
      <c r="E135" s="333">
        <f t="shared" si="7"/>
        <v>0.003741007194244637</v>
      </c>
      <c r="F135" s="264">
        <v>2.25</v>
      </c>
      <c r="G135" s="159">
        <f t="shared" si="8"/>
        <v>-0.9499999999999886</v>
      </c>
      <c r="L135" s="267"/>
    </row>
    <row r="136" spans="1:12" s="69" customFormat="1" ht="13.5">
      <c r="A136" s="193" t="s">
        <v>150</v>
      </c>
      <c r="B136" s="272">
        <f>Volume!J137</f>
        <v>515.25</v>
      </c>
      <c r="C136" s="70">
        <v>517.45</v>
      </c>
      <c r="D136" s="264">
        <f t="shared" si="6"/>
        <v>2.2000000000000455</v>
      </c>
      <c r="E136" s="333">
        <f t="shared" si="7"/>
        <v>0.004269771955361564</v>
      </c>
      <c r="F136" s="264">
        <v>1.6000000000000227</v>
      </c>
      <c r="G136" s="159">
        <f t="shared" si="8"/>
        <v>0.6000000000000227</v>
      </c>
      <c r="L136" s="267"/>
    </row>
    <row r="137" spans="1:12" s="69" customFormat="1" ht="13.5">
      <c r="A137" s="193" t="s">
        <v>151</v>
      </c>
      <c r="B137" s="272">
        <f>Volume!J138</f>
        <v>1157.8</v>
      </c>
      <c r="C137" s="70">
        <v>1150.4</v>
      </c>
      <c r="D137" s="264">
        <f t="shared" si="6"/>
        <v>-7.399999999999864</v>
      </c>
      <c r="E137" s="333">
        <f t="shared" si="7"/>
        <v>-0.006391432026256576</v>
      </c>
      <c r="F137" s="264">
        <v>-5.399999999999864</v>
      </c>
      <c r="G137" s="159">
        <f t="shared" si="8"/>
        <v>-2</v>
      </c>
      <c r="L137" s="267"/>
    </row>
    <row r="138" spans="1:12" s="69" customFormat="1" ht="13.5">
      <c r="A138" s="193" t="s">
        <v>214</v>
      </c>
      <c r="B138" s="272">
        <f>Volume!J139</f>
        <v>1628.35</v>
      </c>
      <c r="C138" s="70">
        <v>1636.25</v>
      </c>
      <c r="D138" s="264">
        <f t="shared" si="6"/>
        <v>7.900000000000091</v>
      </c>
      <c r="E138" s="333">
        <f t="shared" si="7"/>
        <v>0.004851536831762269</v>
      </c>
      <c r="F138" s="264">
        <v>8.900000000000091</v>
      </c>
      <c r="G138" s="159">
        <f t="shared" si="8"/>
        <v>-1</v>
      </c>
      <c r="L138" s="267"/>
    </row>
    <row r="139" spans="1:12" s="69" customFormat="1" ht="13.5">
      <c r="A139" s="193" t="s">
        <v>229</v>
      </c>
      <c r="B139" s="272">
        <f>Volume!J140</f>
        <v>1180.2</v>
      </c>
      <c r="C139" s="70">
        <v>1177</v>
      </c>
      <c r="D139" s="264">
        <f t="shared" si="6"/>
        <v>-3.2000000000000455</v>
      </c>
      <c r="E139" s="333">
        <f t="shared" si="7"/>
        <v>-0.002711404846636202</v>
      </c>
      <c r="F139" s="264">
        <v>-19.59999999999991</v>
      </c>
      <c r="G139" s="159">
        <f t="shared" si="8"/>
        <v>16.399999999999864</v>
      </c>
      <c r="L139" s="267"/>
    </row>
    <row r="140" spans="1:12" s="69" customFormat="1" ht="13.5">
      <c r="A140" s="193" t="s">
        <v>91</v>
      </c>
      <c r="B140" s="272">
        <f>Volume!J141</f>
        <v>74.35</v>
      </c>
      <c r="C140" s="70">
        <v>74.3</v>
      </c>
      <c r="D140" s="264">
        <f t="shared" si="6"/>
        <v>-0.04999999999999716</v>
      </c>
      <c r="E140" s="333">
        <f t="shared" si="7"/>
        <v>-0.0006724949562877897</v>
      </c>
      <c r="F140" s="264">
        <v>-0.25</v>
      </c>
      <c r="G140" s="159">
        <f t="shared" si="8"/>
        <v>0.20000000000000284</v>
      </c>
      <c r="L140" s="267"/>
    </row>
    <row r="141" spans="1:12" s="69" customFormat="1" ht="13.5">
      <c r="A141" s="193" t="s">
        <v>152</v>
      </c>
      <c r="B141" s="272">
        <f>Volume!J142</f>
        <v>215.85</v>
      </c>
      <c r="C141" s="70">
        <v>216.05</v>
      </c>
      <c r="D141" s="264">
        <f t="shared" si="6"/>
        <v>0.20000000000001705</v>
      </c>
      <c r="E141" s="333">
        <f t="shared" si="7"/>
        <v>0.0009265693768821731</v>
      </c>
      <c r="F141" s="264">
        <v>0.30000000000001137</v>
      </c>
      <c r="G141" s="159">
        <f t="shared" si="8"/>
        <v>-0.09999999999999432</v>
      </c>
      <c r="L141" s="267"/>
    </row>
    <row r="142" spans="1:12" s="69" customFormat="1" ht="13.5">
      <c r="A142" s="193" t="s">
        <v>208</v>
      </c>
      <c r="B142" s="272">
        <f>Volume!J143</f>
        <v>713.1</v>
      </c>
      <c r="C142" s="70">
        <v>715.6</v>
      </c>
      <c r="D142" s="264">
        <f t="shared" si="6"/>
        <v>2.5</v>
      </c>
      <c r="E142" s="333">
        <f t="shared" si="7"/>
        <v>0.003505819660636657</v>
      </c>
      <c r="F142" s="264">
        <v>1.7999999999999545</v>
      </c>
      <c r="G142" s="159">
        <f t="shared" si="8"/>
        <v>0.7000000000000455</v>
      </c>
      <c r="L142" s="267"/>
    </row>
    <row r="143" spans="1:12" s="69" customFormat="1" ht="13.5">
      <c r="A143" s="193" t="s">
        <v>230</v>
      </c>
      <c r="B143" s="272">
        <f>Volume!J144</f>
        <v>533.35</v>
      </c>
      <c r="C143" s="70">
        <v>533.6</v>
      </c>
      <c r="D143" s="264">
        <f t="shared" si="6"/>
        <v>0.25</v>
      </c>
      <c r="E143" s="333">
        <f t="shared" si="7"/>
        <v>0.00046873535202024934</v>
      </c>
      <c r="F143" s="264">
        <v>4.449999999999932</v>
      </c>
      <c r="G143" s="159">
        <f t="shared" si="8"/>
        <v>-4.199999999999932</v>
      </c>
      <c r="L143" s="267"/>
    </row>
    <row r="144" spans="1:12" s="69" customFormat="1" ht="13.5">
      <c r="A144" s="193" t="s">
        <v>185</v>
      </c>
      <c r="B144" s="272">
        <f>Volume!J145</f>
        <v>505.8</v>
      </c>
      <c r="C144" s="70">
        <v>507.15</v>
      </c>
      <c r="D144" s="264">
        <f t="shared" si="6"/>
        <v>1.349999999999966</v>
      </c>
      <c r="E144" s="333">
        <f t="shared" si="7"/>
        <v>0.0026690391459074057</v>
      </c>
      <c r="F144" s="264">
        <v>1.4500000000000455</v>
      </c>
      <c r="G144" s="159">
        <f t="shared" si="8"/>
        <v>-0.10000000000007958</v>
      </c>
      <c r="L144" s="267"/>
    </row>
    <row r="145" spans="1:12" s="69" customFormat="1" ht="13.5">
      <c r="A145" s="193" t="s">
        <v>206</v>
      </c>
      <c r="B145" s="272">
        <f>Volume!J146</f>
        <v>685.4</v>
      </c>
      <c r="C145" s="70">
        <v>686.4</v>
      </c>
      <c r="D145" s="264">
        <f t="shared" si="6"/>
        <v>1</v>
      </c>
      <c r="E145" s="333">
        <f t="shared" si="7"/>
        <v>0.0014590020426028597</v>
      </c>
      <c r="F145" s="264">
        <v>3.6000000000000227</v>
      </c>
      <c r="G145" s="159">
        <f t="shared" si="8"/>
        <v>-2.6000000000000227</v>
      </c>
      <c r="L145" s="267"/>
    </row>
    <row r="146" spans="1:12" s="69" customFormat="1" ht="13.5">
      <c r="A146" s="193" t="s">
        <v>118</v>
      </c>
      <c r="B146" s="272">
        <f>Volume!J147</f>
        <v>1242.9</v>
      </c>
      <c r="C146" s="70">
        <v>1245.25</v>
      </c>
      <c r="D146" s="264">
        <f t="shared" si="6"/>
        <v>2.349999999999909</v>
      </c>
      <c r="E146" s="333">
        <f t="shared" si="7"/>
        <v>0.0018907393997907385</v>
      </c>
      <c r="F146" s="264">
        <v>1.7000000000000455</v>
      </c>
      <c r="G146" s="159">
        <f t="shared" si="8"/>
        <v>0.6499999999998636</v>
      </c>
      <c r="L146" s="267"/>
    </row>
    <row r="147" spans="1:12" s="69" customFormat="1" ht="13.5">
      <c r="A147" s="193" t="s">
        <v>231</v>
      </c>
      <c r="B147" s="272">
        <f>Volume!J148</f>
        <v>988</v>
      </c>
      <c r="C147" s="70">
        <v>990.8</v>
      </c>
      <c r="D147" s="264">
        <f t="shared" si="6"/>
        <v>2.7999999999999545</v>
      </c>
      <c r="E147" s="333">
        <f t="shared" si="7"/>
        <v>0.0028340080971659457</v>
      </c>
      <c r="F147" s="264">
        <v>4.550000000000068</v>
      </c>
      <c r="G147" s="159">
        <f t="shared" si="8"/>
        <v>-1.7500000000001137</v>
      </c>
      <c r="L147" s="267"/>
    </row>
    <row r="148" spans="1:12" s="69" customFormat="1" ht="13.5">
      <c r="A148" s="193" t="s">
        <v>300</v>
      </c>
      <c r="B148" s="272">
        <f>Volume!J149</f>
        <v>47.8</v>
      </c>
      <c r="C148" s="70">
        <v>48.05</v>
      </c>
      <c r="D148" s="264">
        <f t="shared" si="6"/>
        <v>0.25</v>
      </c>
      <c r="E148" s="333">
        <f t="shared" si="7"/>
        <v>0.005230125523012553</v>
      </c>
      <c r="F148" s="264">
        <v>0.20000000000000284</v>
      </c>
      <c r="G148" s="159">
        <f t="shared" si="8"/>
        <v>0.04999999999999716</v>
      </c>
      <c r="L148" s="267"/>
    </row>
    <row r="149" spans="1:12" s="69" customFormat="1" ht="13.5">
      <c r="A149" s="193" t="s">
        <v>301</v>
      </c>
      <c r="B149" s="272">
        <f>Volume!J150</f>
        <v>25.9</v>
      </c>
      <c r="C149" s="70">
        <v>26.05</v>
      </c>
      <c r="D149" s="264">
        <f t="shared" si="6"/>
        <v>0.15000000000000213</v>
      </c>
      <c r="E149" s="333">
        <f t="shared" si="7"/>
        <v>0.0057915057915058745</v>
      </c>
      <c r="F149" s="264">
        <v>0.09999999999999787</v>
      </c>
      <c r="G149" s="159">
        <f t="shared" si="8"/>
        <v>0.05000000000000426</v>
      </c>
      <c r="L149" s="267"/>
    </row>
    <row r="150" spans="1:12" s="69" customFormat="1" ht="13.5">
      <c r="A150" s="193" t="s">
        <v>173</v>
      </c>
      <c r="B150" s="272">
        <f>Volume!J151</f>
        <v>56.7</v>
      </c>
      <c r="C150" s="70">
        <v>56.95</v>
      </c>
      <c r="D150" s="264">
        <f t="shared" si="6"/>
        <v>0.25</v>
      </c>
      <c r="E150" s="333">
        <f t="shared" si="7"/>
        <v>0.004409171075837742</v>
      </c>
      <c r="F150" s="264">
        <v>0.14999999999999858</v>
      </c>
      <c r="G150" s="159">
        <f t="shared" si="8"/>
        <v>0.10000000000000142</v>
      </c>
      <c r="L150" s="267"/>
    </row>
    <row r="151" spans="1:12" s="69" customFormat="1" ht="13.5">
      <c r="A151" s="193" t="s">
        <v>302</v>
      </c>
      <c r="B151" s="272">
        <f>Volume!J152</f>
        <v>815.05</v>
      </c>
      <c r="C151" s="70">
        <v>816.85</v>
      </c>
      <c r="D151" s="264">
        <f t="shared" si="6"/>
        <v>1.8000000000000682</v>
      </c>
      <c r="E151" s="333">
        <f t="shared" si="7"/>
        <v>0.002208453469112408</v>
      </c>
      <c r="F151" s="264">
        <v>4.600000000000023</v>
      </c>
      <c r="G151" s="159">
        <f t="shared" si="8"/>
        <v>-2.7999999999999545</v>
      </c>
      <c r="L151" s="267"/>
    </row>
    <row r="152" spans="1:12" s="69" customFormat="1" ht="13.5">
      <c r="A152" s="193" t="s">
        <v>82</v>
      </c>
      <c r="B152" s="272">
        <f>Volume!J153</f>
        <v>105.6</v>
      </c>
      <c r="C152" s="70">
        <v>105.95</v>
      </c>
      <c r="D152" s="264">
        <f t="shared" si="6"/>
        <v>0.3500000000000085</v>
      </c>
      <c r="E152" s="333">
        <f t="shared" si="7"/>
        <v>0.00331439393939402</v>
      </c>
      <c r="F152" s="264">
        <v>0.30000000000001137</v>
      </c>
      <c r="G152" s="159">
        <f t="shared" si="8"/>
        <v>0.04999999999999716</v>
      </c>
      <c r="L152" s="267"/>
    </row>
    <row r="153" spans="1:12" s="69" customFormat="1" ht="13.5">
      <c r="A153" s="193" t="s">
        <v>153</v>
      </c>
      <c r="B153" s="272">
        <f>Volume!J154</f>
        <v>464.6</v>
      </c>
      <c r="C153" s="70">
        <v>467.3</v>
      </c>
      <c r="D153" s="264">
        <f t="shared" si="6"/>
        <v>2.6999999999999886</v>
      </c>
      <c r="E153" s="333">
        <f t="shared" si="7"/>
        <v>0.005811450710288395</v>
      </c>
      <c r="F153" s="264">
        <v>0.9499999999999886</v>
      </c>
      <c r="G153" s="159">
        <f t="shared" si="8"/>
        <v>1.75</v>
      </c>
      <c r="L153" s="267"/>
    </row>
    <row r="154" spans="1:12" s="69" customFormat="1" ht="13.5">
      <c r="A154" s="193" t="s">
        <v>154</v>
      </c>
      <c r="B154" s="272">
        <f>Volume!J155</f>
        <v>43.25</v>
      </c>
      <c r="C154" s="70">
        <v>43.3</v>
      </c>
      <c r="D154" s="264">
        <f t="shared" si="6"/>
        <v>0.04999999999999716</v>
      </c>
      <c r="E154" s="333">
        <f t="shared" si="7"/>
        <v>0.001156069364161784</v>
      </c>
      <c r="F154" s="264">
        <v>0.10000000000000142</v>
      </c>
      <c r="G154" s="159">
        <f t="shared" si="8"/>
        <v>-0.05000000000000426</v>
      </c>
      <c r="L154" s="267"/>
    </row>
    <row r="155" spans="1:12" s="69" customFormat="1" ht="13.5">
      <c r="A155" s="193" t="s">
        <v>303</v>
      </c>
      <c r="B155" s="272">
        <f>Volume!J156</f>
        <v>85</v>
      </c>
      <c r="C155" s="70">
        <v>85</v>
      </c>
      <c r="D155" s="264">
        <f t="shared" si="6"/>
        <v>0</v>
      </c>
      <c r="E155" s="333">
        <f t="shared" si="7"/>
        <v>0</v>
      </c>
      <c r="F155" s="264">
        <v>0.4000000000000057</v>
      </c>
      <c r="G155" s="159">
        <f t="shared" si="8"/>
        <v>-0.4000000000000057</v>
      </c>
      <c r="L155" s="267"/>
    </row>
    <row r="156" spans="1:12" s="69" customFormat="1" ht="13.5">
      <c r="A156" s="193" t="s">
        <v>155</v>
      </c>
      <c r="B156" s="272">
        <f>Volume!J157</f>
        <v>438.35</v>
      </c>
      <c r="C156" s="70">
        <v>434.05</v>
      </c>
      <c r="D156" s="264">
        <f t="shared" si="6"/>
        <v>-4.300000000000011</v>
      </c>
      <c r="E156" s="333">
        <f t="shared" si="7"/>
        <v>-0.009809512946275833</v>
      </c>
      <c r="F156" s="264">
        <v>-3.1999999999999886</v>
      </c>
      <c r="G156" s="159">
        <f t="shared" si="8"/>
        <v>-1.1000000000000227</v>
      </c>
      <c r="L156" s="267"/>
    </row>
    <row r="157" spans="1:12" s="69" customFormat="1" ht="13.5">
      <c r="A157" s="193" t="s">
        <v>38</v>
      </c>
      <c r="B157" s="272">
        <f>Volume!J158</f>
        <v>575.85</v>
      </c>
      <c r="C157" s="70">
        <v>575.35</v>
      </c>
      <c r="D157" s="264">
        <f t="shared" si="6"/>
        <v>-0.5</v>
      </c>
      <c r="E157" s="333">
        <f t="shared" si="7"/>
        <v>-0.0008682816705739341</v>
      </c>
      <c r="F157" s="264">
        <v>-3.25</v>
      </c>
      <c r="G157" s="159">
        <f t="shared" si="8"/>
        <v>2.75</v>
      </c>
      <c r="L157" s="267"/>
    </row>
    <row r="158" spans="1:7" ht="13.5">
      <c r="A158" s="193" t="s">
        <v>156</v>
      </c>
      <c r="B158" s="272">
        <f>Volume!J159</f>
        <v>414.9</v>
      </c>
      <c r="C158" s="70">
        <v>416.8</v>
      </c>
      <c r="D158" s="264">
        <f t="shared" si="6"/>
        <v>1.900000000000034</v>
      </c>
      <c r="E158" s="333">
        <f t="shared" si="7"/>
        <v>0.004579416726922233</v>
      </c>
      <c r="F158" s="264">
        <v>-1.1999999999999886</v>
      </c>
      <c r="G158" s="159">
        <f t="shared" si="8"/>
        <v>3.1000000000000227</v>
      </c>
    </row>
    <row r="159" spans="1:7" ht="14.25" thickBot="1">
      <c r="A159" s="194" t="s">
        <v>396</v>
      </c>
      <c r="B159" s="272">
        <f>Volume!J160</f>
        <v>265.65</v>
      </c>
      <c r="C159" s="70">
        <v>266.9</v>
      </c>
      <c r="D159" s="264">
        <f t="shared" si="6"/>
        <v>1.25</v>
      </c>
      <c r="E159" s="333">
        <f t="shared" si="7"/>
        <v>0.004705439488048184</v>
      </c>
      <c r="F159" s="264">
        <v>-0.0999999999999659</v>
      </c>
      <c r="G159" s="159">
        <f t="shared" si="8"/>
        <v>1.349999999999966</v>
      </c>
    </row>
    <row r="160" ht="11.25" hidden="1">
      <c r="C160" s="70">
        <v>226</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G136" sqref="G136"/>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16384" width="9.140625" style="70" customWidth="1"/>
  </cols>
  <sheetData>
    <row r="1" spans="1:5" s="133" customFormat="1" ht="19.5" customHeight="1" thickBot="1">
      <c r="A1" s="422" t="s">
        <v>209</v>
      </c>
      <c r="B1" s="423"/>
      <c r="C1" s="423"/>
      <c r="D1" s="423"/>
      <c r="E1" s="423"/>
    </row>
    <row r="2" spans="1:5" s="69" customFormat="1" ht="14.25" thickBot="1">
      <c r="A2" s="134" t="s">
        <v>113</v>
      </c>
      <c r="B2" s="268" t="s">
        <v>213</v>
      </c>
      <c r="C2" s="33" t="s">
        <v>99</v>
      </c>
      <c r="D2" s="268" t="s">
        <v>123</v>
      </c>
      <c r="E2" s="205" t="s">
        <v>215</v>
      </c>
    </row>
    <row r="3" spans="1:5" s="69" customFormat="1" ht="13.5">
      <c r="A3" s="271" t="s">
        <v>212</v>
      </c>
      <c r="B3" s="179">
        <f>VLOOKUP(A3,Margins!$A$2:$M$160,2,FALSE)</f>
        <v>50</v>
      </c>
      <c r="C3" s="270">
        <f>VLOOKUP(A3,Basis!$A$3:$G$159,2,FALSE)</f>
        <v>3997.65</v>
      </c>
      <c r="D3" s="270">
        <f>VLOOKUP(A3,Basis!$A$3:$G$159,3,FALSE)</f>
        <v>3977.35</v>
      </c>
      <c r="E3" s="179">
        <f>VLOOKUP(A3,Margins!$A$2:$M$160,7,FALSE)</f>
        <v>22925.475</v>
      </c>
    </row>
    <row r="4" spans="1:5" s="69" customFormat="1" ht="13.5">
      <c r="A4" s="201" t="s">
        <v>134</v>
      </c>
      <c r="B4" s="179">
        <f>VLOOKUP(A4,Margins!$A$2:$M$160,2,FALSE)</f>
        <v>100</v>
      </c>
      <c r="C4" s="272">
        <f>VLOOKUP(A4,Basis!$A$3:$G$159,2,FALSE)</f>
        <v>3754.4</v>
      </c>
      <c r="D4" s="273">
        <f>VLOOKUP(A4,Basis!$A$3:$G$159,3,FALSE)</f>
        <v>3738.8</v>
      </c>
      <c r="E4" s="376">
        <f>VLOOKUP(A4,Margins!$A$2:$M$160,7,FALSE)</f>
        <v>58664</v>
      </c>
    </row>
    <row r="5" spans="1:5" s="69" customFormat="1" ht="13.5">
      <c r="A5" s="201" t="s">
        <v>0</v>
      </c>
      <c r="B5" s="179">
        <f>VLOOKUP(A5,Margins!$A$2:$M$160,2,FALSE)</f>
        <v>375</v>
      </c>
      <c r="C5" s="272">
        <f>VLOOKUP(A5,Basis!$A$3:$G$159,2,FALSE)</f>
        <v>788.75</v>
      </c>
      <c r="D5" s="273">
        <f>VLOOKUP(A5,Basis!$A$3:$G$159,3,FALSE)</f>
        <v>790.15</v>
      </c>
      <c r="E5" s="376">
        <f>VLOOKUP(A5,Margins!$A$2:$M$160,7,FALSE)</f>
        <v>54677.8125</v>
      </c>
    </row>
    <row r="6" spans="1:5" s="69" customFormat="1" ht="13.5">
      <c r="A6" s="193" t="s">
        <v>193</v>
      </c>
      <c r="B6" s="179">
        <f>VLOOKUP(A6,Margins!$A$2:$M$160,2,FALSE)</f>
        <v>100</v>
      </c>
      <c r="C6" s="272">
        <f>VLOOKUP(A6,Basis!$A$3:$G$159,2,FALSE)</f>
        <v>2446.3</v>
      </c>
      <c r="D6" s="273">
        <f>VLOOKUP(A6,Basis!$A$3:$G$159,3,FALSE)</f>
        <v>2441.5</v>
      </c>
      <c r="E6" s="376">
        <f>VLOOKUP(A6,Margins!$A$2:$M$160,7,FALSE)</f>
        <v>39311.056000000004</v>
      </c>
    </row>
    <row r="7" spans="1:5" s="14" customFormat="1" ht="13.5">
      <c r="A7" s="201" t="s">
        <v>232</v>
      </c>
      <c r="B7" s="179">
        <f>VLOOKUP(A7,Margins!$A$2:$M$160,2,FALSE)</f>
        <v>500</v>
      </c>
      <c r="C7" s="272">
        <f>VLOOKUP(A7,Basis!$A$3:$G$159,2,FALSE)</f>
        <v>818.4</v>
      </c>
      <c r="D7" s="273">
        <f>VLOOKUP(A7,Basis!$A$3:$G$159,3,FALSE)</f>
        <v>808.55</v>
      </c>
      <c r="E7" s="376">
        <f>VLOOKUP(A7,Margins!$A$2:$M$160,7,FALSE)</f>
        <v>66435</v>
      </c>
    </row>
    <row r="8" spans="1:5" s="69" customFormat="1" ht="13.5">
      <c r="A8" s="201" t="s">
        <v>1</v>
      </c>
      <c r="B8" s="179">
        <f>VLOOKUP(A8,Margins!$A$2:$M$160,2,FALSE)</f>
        <v>150</v>
      </c>
      <c r="C8" s="272">
        <f>VLOOKUP(A8,Basis!$A$3:$G$159,2,FALSE)</f>
        <v>2503.9</v>
      </c>
      <c r="D8" s="273">
        <f>VLOOKUP(A8,Basis!$A$3:$G$159,3,FALSE)</f>
        <v>2512.05</v>
      </c>
      <c r="E8" s="376">
        <f>VLOOKUP(A8,Margins!$A$2:$M$160,7,FALSE)</f>
        <v>68099.25</v>
      </c>
    </row>
    <row r="9" spans="1:5" s="69" customFormat="1" ht="13.5">
      <c r="A9" s="201" t="s">
        <v>2</v>
      </c>
      <c r="B9" s="179">
        <f>VLOOKUP(A9,Margins!$A$2:$M$160,2,FALSE)</f>
        <v>1100</v>
      </c>
      <c r="C9" s="272">
        <f>VLOOKUP(A9,Basis!$A$3:$G$159,2,FALSE)</f>
        <v>318.75</v>
      </c>
      <c r="D9" s="273">
        <f>VLOOKUP(A9,Basis!$A$3:$G$159,3,FALSE)</f>
        <v>319.8</v>
      </c>
      <c r="E9" s="376">
        <f>VLOOKUP(A9,Margins!$A$2:$M$160,7,FALSE)</f>
        <v>63687.25</v>
      </c>
    </row>
    <row r="10" spans="1:5" s="69" customFormat="1" ht="13.5">
      <c r="A10" s="201" t="s">
        <v>3</v>
      </c>
      <c r="B10" s="179">
        <f>VLOOKUP(A10,Margins!$A$2:$M$160,2,FALSE)</f>
        <v>1250</v>
      </c>
      <c r="C10" s="272">
        <f>VLOOKUP(A10,Basis!$A$3:$G$159,2,FALSE)</f>
        <v>234.3</v>
      </c>
      <c r="D10" s="273">
        <f>VLOOKUP(A10,Basis!$A$3:$G$159,3,FALSE)</f>
        <v>232.9</v>
      </c>
      <c r="E10" s="376">
        <f>VLOOKUP(A10,Margins!$A$2:$M$160,7,FALSE)</f>
        <v>45993.75</v>
      </c>
    </row>
    <row r="11" spans="1:5" s="69" customFormat="1" ht="13.5">
      <c r="A11" s="201" t="s">
        <v>139</v>
      </c>
      <c r="B11" s="179">
        <f>VLOOKUP(A11,Margins!$A$2:$M$160,2,FALSE)</f>
        <v>2700</v>
      </c>
      <c r="C11" s="272">
        <f>VLOOKUP(A11,Basis!$A$3:$G$159,2,FALSE)</f>
        <v>100.15</v>
      </c>
      <c r="D11" s="273">
        <f>VLOOKUP(A11,Basis!$A$3:$G$159,3,FALSE)</f>
        <v>99.65</v>
      </c>
      <c r="E11" s="376">
        <f>VLOOKUP(A11,Margins!$A$2:$M$160,7,FALSE)</f>
        <v>46406.25</v>
      </c>
    </row>
    <row r="12" spans="1:5" s="69" customFormat="1" ht="13.5">
      <c r="A12" s="201" t="s">
        <v>304</v>
      </c>
      <c r="B12" s="179">
        <f>VLOOKUP(A12,Margins!$A$2:$M$160,2,FALSE)</f>
        <v>400</v>
      </c>
      <c r="C12" s="272">
        <f>VLOOKUP(A12,Basis!$A$3:$G$159,2,FALSE)</f>
        <v>709.7</v>
      </c>
      <c r="D12" s="273">
        <f>VLOOKUP(A12,Basis!$A$3:$G$159,3,FALSE)</f>
        <v>709.3</v>
      </c>
      <c r="E12" s="376">
        <f>VLOOKUP(A12,Margins!$A$2:$M$160,7,FALSE)</f>
        <v>45357.372</v>
      </c>
    </row>
    <row r="13" spans="1:5" s="69" customFormat="1" ht="13.5">
      <c r="A13" s="201" t="s">
        <v>89</v>
      </c>
      <c r="B13" s="179">
        <f>VLOOKUP(A13,Margins!$A$2:$M$160,2,FALSE)</f>
        <v>750</v>
      </c>
      <c r="C13" s="272">
        <f>VLOOKUP(A13,Basis!$A$3:$G$159,2,FALSE)</f>
        <v>288.3</v>
      </c>
      <c r="D13" s="273">
        <f>VLOOKUP(A13,Basis!$A$3:$G$159,3,FALSE)</f>
        <v>283.9</v>
      </c>
      <c r="E13" s="376">
        <f>VLOOKUP(A13,Margins!$A$2:$M$160,7,FALSE)</f>
        <v>35136.465</v>
      </c>
    </row>
    <row r="14" spans="1:5" s="69" customFormat="1" ht="13.5">
      <c r="A14" s="201" t="s">
        <v>140</v>
      </c>
      <c r="B14" s="179">
        <f>VLOOKUP(A14,Margins!$A$2:$M$160,2,FALSE)</f>
        <v>300</v>
      </c>
      <c r="C14" s="272">
        <f>VLOOKUP(A14,Basis!$A$3:$G$159,2,FALSE)</f>
        <v>1178.15</v>
      </c>
      <c r="D14" s="273">
        <f>VLOOKUP(A14,Basis!$A$3:$G$159,3,FALSE)</f>
        <v>1166.6</v>
      </c>
      <c r="E14" s="376">
        <f>VLOOKUP(A14,Margins!$A$2:$M$160,7,FALSE)</f>
        <v>55931.25</v>
      </c>
    </row>
    <row r="15" spans="1:5" s="69" customFormat="1" ht="13.5">
      <c r="A15" s="201" t="s">
        <v>24</v>
      </c>
      <c r="B15" s="179">
        <f>VLOOKUP(A15,Margins!$A$2:$M$160,2,FALSE)</f>
        <v>175</v>
      </c>
      <c r="C15" s="272">
        <f>VLOOKUP(A15,Basis!$A$3:$G$159,2,FALSE)</f>
        <v>2362.25</v>
      </c>
      <c r="D15" s="273">
        <f>VLOOKUP(A15,Basis!$A$3:$G$159,3,FALSE)</f>
        <v>2355.75</v>
      </c>
      <c r="E15" s="376">
        <f>VLOOKUP(A15,Margins!$A$2:$M$160,7,FALSE)</f>
        <v>68563.6875</v>
      </c>
    </row>
    <row r="16" spans="1:5" s="69" customFormat="1" ht="13.5">
      <c r="A16" s="193" t="s">
        <v>195</v>
      </c>
      <c r="B16" s="179">
        <f>VLOOKUP(A16,Margins!$A$2:$M$160,2,FALSE)</f>
        <v>2062</v>
      </c>
      <c r="C16" s="272">
        <f>VLOOKUP(A16,Basis!$A$3:$G$159,2,FALSE)</f>
        <v>113.6</v>
      </c>
      <c r="D16" s="273">
        <f>VLOOKUP(A16,Basis!$A$3:$G$159,3,FALSE)</f>
        <v>114.4</v>
      </c>
      <c r="E16" s="376">
        <f>VLOOKUP(A16,Margins!$A$2:$M$160,7,FALSE)</f>
        <v>41590.54</v>
      </c>
    </row>
    <row r="17" spans="1:5" s="69" customFormat="1" ht="13.5">
      <c r="A17" s="201" t="s">
        <v>197</v>
      </c>
      <c r="B17" s="179">
        <f>VLOOKUP(A17,Margins!$A$2:$M$160,2,FALSE)</f>
        <v>650</v>
      </c>
      <c r="C17" s="272">
        <f>VLOOKUP(A17,Basis!$A$3:$G$159,2,FALSE)</f>
        <v>322.4</v>
      </c>
      <c r="D17" s="273">
        <f>VLOOKUP(A17,Basis!$A$3:$G$159,3,FALSE)</f>
        <v>321.1</v>
      </c>
      <c r="E17" s="376">
        <f>VLOOKUP(A17,Margins!$A$2:$M$160,7,FALSE)</f>
        <v>46286.5</v>
      </c>
    </row>
    <row r="18" spans="1:5" s="69" customFormat="1" ht="13.5">
      <c r="A18" s="201" t="s">
        <v>4</v>
      </c>
      <c r="B18" s="179">
        <f>VLOOKUP(A18,Margins!$A$2:$M$160,2,FALSE)</f>
        <v>150</v>
      </c>
      <c r="C18" s="272">
        <f>VLOOKUP(A18,Basis!$A$3:$G$159,2,FALSE)</f>
        <v>1561.9</v>
      </c>
      <c r="D18" s="273">
        <f>VLOOKUP(A18,Basis!$A$3:$G$159,3,FALSE)</f>
        <v>1563.65</v>
      </c>
      <c r="E18" s="376">
        <f>VLOOKUP(A18,Margins!$A$2:$M$160,7,FALSE)</f>
        <v>39566.25</v>
      </c>
    </row>
    <row r="19" spans="1:5" s="69" customFormat="1" ht="13.5">
      <c r="A19" s="201" t="s">
        <v>79</v>
      </c>
      <c r="B19" s="179">
        <f>VLOOKUP(A19,Margins!$A$2:$M$160,2,FALSE)</f>
        <v>200</v>
      </c>
      <c r="C19" s="272">
        <f>VLOOKUP(A19,Basis!$A$3:$G$159,2,FALSE)</f>
        <v>982.45</v>
      </c>
      <c r="D19" s="273">
        <f>VLOOKUP(A19,Basis!$A$3:$G$159,3,FALSE)</f>
        <v>977.9</v>
      </c>
      <c r="E19" s="376">
        <f>VLOOKUP(A19,Margins!$A$2:$M$160,7,FALSE)</f>
        <v>33824.5</v>
      </c>
    </row>
    <row r="20" spans="1:5" s="69" customFormat="1" ht="13.5">
      <c r="A20" s="201" t="s">
        <v>196</v>
      </c>
      <c r="B20" s="179">
        <f>VLOOKUP(A20,Margins!$A$2:$M$160,2,FALSE)</f>
        <v>400</v>
      </c>
      <c r="C20" s="272">
        <f>VLOOKUP(A20,Basis!$A$3:$G$159,2,FALSE)</f>
        <v>657.15</v>
      </c>
      <c r="D20" s="273">
        <f>VLOOKUP(A20,Basis!$A$3:$G$159,3,FALSE)</f>
        <v>640.25</v>
      </c>
      <c r="E20" s="376">
        <f>VLOOKUP(A20,Margins!$A$2:$M$160,7,FALSE)</f>
        <v>42831</v>
      </c>
    </row>
    <row r="21" spans="1:5" s="69" customFormat="1" ht="13.5">
      <c r="A21" s="201" t="s">
        <v>5</v>
      </c>
      <c r="B21" s="179">
        <f>VLOOKUP(A21,Margins!$A$2:$M$160,2,FALSE)</f>
        <v>1595</v>
      </c>
      <c r="C21" s="272">
        <f>VLOOKUP(A21,Basis!$A$3:$G$159,2,FALSE)</f>
        <v>145.45</v>
      </c>
      <c r="D21" s="273">
        <f>VLOOKUP(A21,Basis!$A$3:$G$159,3,FALSE)</f>
        <v>145.2</v>
      </c>
      <c r="E21" s="376">
        <f>VLOOKUP(A21,Margins!$A$2:$M$160,7,FALSE)</f>
        <v>38268.0375</v>
      </c>
    </row>
    <row r="22" spans="1:5" s="69" customFormat="1" ht="13.5">
      <c r="A22" s="201" t="s">
        <v>198</v>
      </c>
      <c r="B22" s="179">
        <f>VLOOKUP(A22,Margins!$A$2:$M$160,2,FALSE)</f>
        <v>1000</v>
      </c>
      <c r="C22" s="272">
        <f>VLOOKUP(A22,Basis!$A$3:$G$159,2,FALSE)</f>
        <v>207.05</v>
      </c>
      <c r="D22" s="273">
        <f>VLOOKUP(A22,Basis!$A$3:$G$159,3,FALSE)</f>
        <v>204.15</v>
      </c>
      <c r="E22" s="376">
        <f>VLOOKUP(A22,Margins!$A$2:$M$160,7,FALSE)</f>
        <v>33822.5</v>
      </c>
    </row>
    <row r="23" spans="1:5" s="69" customFormat="1" ht="13.5">
      <c r="A23" s="201" t="s">
        <v>199</v>
      </c>
      <c r="B23" s="179">
        <f>VLOOKUP(A23,Margins!$A$2:$M$160,2,FALSE)</f>
        <v>1300</v>
      </c>
      <c r="C23" s="272">
        <f>VLOOKUP(A23,Basis!$A$3:$G$159,2,FALSE)</f>
        <v>257.6</v>
      </c>
      <c r="D23" s="273">
        <f>VLOOKUP(A23,Basis!$A$3:$G$159,3,FALSE)</f>
        <v>258</v>
      </c>
      <c r="E23" s="376">
        <f>VLOOKUP(A23,Margins!$A$2:$M$160,7,FALSE)</f>
        <v>55627</v>
      </c>
    </row>
    <row r="24" spans="1:5" s="69" customFormat="1" ht="13.5">
      <c r="A24" s="201" t="s">
        <v>305</v>
      </c>
      <c r="B24" s="179">
        <f>VLOOKUP(A24,Margins!$A$2:$M$160,2,FALSE)</f>
        <v>350</v>
      </c>
      <c r="C24" s="272">
        <f>VLOOKUP(A24,Basis!$A$3:$G$159,2,FALSE)</f>
        <v>905.15</v>
      </c>
      <c r="D24" s="273">
        <f>VLOOKUP(A24,Basis!$A$3:$G$159,3,FALSE)</f>
        <v>895.95</v>
      </c>
      <c r="E24" s="376">
        <f>VLOOKUP(A24,Margins!$A$2:$M$160,7,FALSE)</f>
        <v>54560.625</v>
      </c>
    </row>
    <row r="25" spans="1:5" s="69" customFormat="1" ht="13.5">
      <c r="A25" s="193" t="s">
        <v>201</v>
      </c>
      <c r="B25" s="179">
        <f>VLOOKUP(A25,Margins!$A$2:$M$160,2,FALSE)</f>
        <v>100</v>
      </c>
      <c r="C25" s="272">
        <f>VLOOKUP(A25,Basis!$A$3:$G$159,2,FALSE)</f>
        <v>2039.9</v>
      </c>
      <c r="D25" s="273">
        <f>VLOOKUP(A25,Basis!$A$3:$G$159,3,FALSE)</f>
        <v>2045.95</v>
      </c>
      <c r="E25" s="376">
        <f>VLOOKUP(A25,Margins!$A$2:$M$160,7,FALSE)</f>
        <v>32692.5</v>
      </c>
    </row>
    <row r="26" spans="1:5" s="69" customFormat="1" ht="13.5">
      <c r="A26" s="201" t="s">
        <v>35</v>
      </c>
      <c r="B26" s="179">
        <f>VLOOKUP(A26,Margins!$A$2:$M$160,2,FALSE)</f>
        <v>1100</v>
      </c>
      <c r="C26" s="272">
        <f>VLOOKUP(A26,Basis!$A$3:$G$159,2,FALSE)</f>
        <v>296.5</v>
      </c>
      <c r="D26" s="273">
        <f>VLOOKUP(A26,Basis!$A$3:$G$159,3,FALSE)</f>
        <v>294.75</v>
      </c>
      <c r="E26" s="376">
        <f>VLOOKUP(A26,Margins!$A$2:$M$160,7,FALSE)</f>
        <v>53971.5</v>
      </c>
    </row>
    <row r="27" spans="1:5" s="69" customFormat="1" ht="13.5">
      <c r="A27" s="201" t="s">
        <v>6</v>
      </c>
      <c r="B27" s="179">
        <f>VLOOKUP(A27,Margins!$A$2:$M$160,2,FALSE)</f>
        <v>1125</v>
      </c>
      <c r="C27" s="272">
        <f>VLOOKUP(A27,Basis!$A$3:$G$159,2,FALSE)</f>
        <v>159.1</v>
      </c>
      <c r="D27" s="273">
        <f>VLOOKUP(A27,Basis!$A$3:$G$159,3,FALSE)</f>
        <v>159.1</v>
      </c>
      <c r="E27" s="376">
        <f>VLOOKUP(A27,Margins!$A$2:$M$160,7,FALSE)</f>
        <v>50191.87499999999</v>
      </c>
    </row>
    <row r="28" spans="1:5" s="69" customFormat="1" ht="13.5">
      <c r="A28" s="201" t="s">
        <v>210</v>
      </c>
      <c r="B28" s="179">
        <f>VLOOKUP(A28,Margins!$A$2:$M$160,2,FALSE)</f>
        <v>200</v>
      </c>
      <c r="C28" s="272">
        <f>VLOOKUP(A28,Basis!$A$3:$G$159,2,FALSE)</f>
        <v>1661.45</v>
      </c>
      <c r="D28" s="273">
        <f>VLOOKUP(A28,Basis!$A$3:$G$159,3,FALSE)</f>
        <v>1659.95</v>
      </c>
      <c r="E28" s="376">
        <f>VLOOKUP(A28,Margins!$A$2:$M$160,7,FALSE)</f>
        <v>56882.5</v>
      </c>
    </row>
    <row r="29" spans="1:5" s="69" customFormat="1" ht="13.5">
      <c r="A29" s="201" t="s">
        <v>7</v>
      </c>
      <c r="B29" s="179">
        <f>VLOOKUP(A29,Margins!$A$2:$M$160,2,FALSE)</f>
        <v>625</v>
      </c>
      <c r="C29" s="272">
        <f>VLOOKUP(A29,Basis!$A$3:$G$159,2,FALSE)</f>
        <v>733.9</v>
      </c>
      <c r="D29" s="273">
        <f>VLOOKUP(A29,Basis!$A$3:$G$159,3,FALSE)</f>
        <v>737.1</v>
      </c>
      <c r="E29" s="376">
        <f>VLOOKUP(A29,Margins!$A$2:$M$160,7,FALSE)</f>
        <v>87015.625</v>
      </c>
    </row>
    <row r="30" spans="1:5" s="69" customFormat="1" ht="13.5">
      <c r="A30" s="201" t="s">
        <v>44</v>
      </c>
      <c r="B30" s="179">
        <f>VLOOKUP(A30,Margins!$A$2:$M$160,2,FALSE)</f>
        <v>400</v>
      </c>
      <c r="C30" s="272">
        <f>VLOOKUP(A30,Basis!$A$3:$G$159,2,FALSE)</f>
        <v>771.9</v>
      </c>
      <c r="D30" s="273">
        <f>VLOOKUP(A30,Basis!$A$3:$G$159,3,FALSE)</f>
        <v>772.85</v>
      </c>
      <c r="E30" s="376">
        <f>VLOOKUP(A30,Margins!$A$2:$M$160,7,FALSE)</f>
        <v>55250</v>
      </c>
    </row>
    <row r="31" spans="1:5" s="69" customFormat="1" ht="13.5">
      <c r="A31" s="201" t="s">
        <v>8</v>
      </c>
      <c r="B31" s="179">
        <f>VLOOKUP(A31,Margins!$A$2:$M$160,2,FALSE)</f>
        <v>1600</v>
      </c>
      <c r="C31" s="272">
        <f>VLOOKUP(A31,Basis!$A$3:$G$159,2,FALSE)</f>
        <v>162.5</v>
      </c>
      <c r="D31" s="273">
        <f>VLOOKUP(A31,Basis!$A$3:$G$159,3,FALSE)</f>
        <v>163.05</v>
      </c>
      <c r="E31" s="376">
        <f>VLOOKUP(A31,Margins!$A$2:$M$160,7,FALSE)</f>
        <v>44728</v>
      </c>
    </row>
    <row r="32" spans="1:5" s="69" customFormat="1" ht="13.5">
      <c r="A32" s="193" t="s">
        <v>202</v>
      </c>
      <c r="B32" s="179">
        <f>VLOOKUP(A32,Margins!$A$2:$M$160,2,FALSE)</f>
        <v>1150</v>
      </c>
      <c r="C32" s="272">
        <f>VLOOKUP(A32,Basis!$A$3:$G$159,2,FALSE)</f>
        <v>235.95</v>
      </c>
      <c r="D32" s="273">
        <f>VLOOKUP(A32,Basis!$A$3:$G$159,3,FALSE)</f>
        <v>232.6</v>
      </c>
      <c r="E32" s="376">
        <f>VLOOKUP(A32,Margins!$A$2:$M$160,7,FALSE)</f>
        <v>51172.125</v>
      </c>
    </row>
    <row r="33" spans="1:5" s="69" customFormat="1" ht="13.5">
      <c r="A33" s="201" t="s">
        <v>36</v>
      </c>
      <c r="B33" s="179">
        <f>VLOOKUP(A33,Margins!$A$2:$M$160,2,FALSE)</f>
        <v>225</v>
      </c>
      <c r="C33" s="272">
        <f>VLOOKUP(A33,Basis!$A$3:$G$159,2,FALSE)</f>
        <v>895.55</v>
      </c>
      <c r="D33" s="273">
        <f>VLOOKUP(A33,Basis!$A$3:$G$159,3,FALSE)</f>
        <v>885.9</v>
      </c>
      <c r="E33" s="376">
        <f>VLOOKUP(A33,Margins!$A$2:$M$160,7,FALSE)</f>
        <v>35868.9375</v>
      </c>
    </row>
    <row r="34" spans="1:5" s="69" customFormat="1" ht="13.5">
      <c r="A34" s="201" t="s">
        <v>81</v>
      </c>
      <c r="B34" s="179">
        <f>VLOOKUP(A34,Margins!$A$2:$M$160,2,FALSE)</f>
        <v>600</v>
      </c>
      <c r="C34" s="272">
        <f>VLOOKUP(A34,Basis!$A$3:$G$159,2,FALSE)</f>
        <v>480.85</v>
      </c>
      <c r="D34" s="273">
        <f>VLOOKUP(A34,Basis!$A$3:$G$159,3,FALSE)</f>
        <v>483.25</v>
      </c>
      <c r="E34" s="376">
        <f>VLOOKUP(A34,Margins!$A$2:$M$160,7,FALSE)</f>
        <v>58351.49999999999</v>
      </c>
    </row>
    <row r="35" spans="1:5" s="69" customFormat="1" ht="13.5">
      <c r="A35" s="201" t="s">
        <v>23</v>
      </c>
      <c r="B35" s="179">
        <f>VLOOKUP(A35,Margins!$A$2:$M$160,2,FALSE)</f>
        <v>800</v>
      </c>
      <c r="C35" s="272">
        <f>VLOOKUP(A35,Basis!$A$3:$G$159,2,FALSE)</f>
        <v>340.7</v>
      </c>
      <c r="D35" s="273">
        <f>VLOOKUP(A35,Basis!$A$3:$G$159,3,FALSE)</f>
        <v>342.45</v>
      </c>
      <c r="E35" s="376">
        <f>VLOOKUP(A35,Margins!$A$2:$M$160,7,FALSE)</f>
        <v>44724</v>
      </c>
    </row>
    <row r="36" spans="1:5" s="69" customFormat="1" ht="13.5">
      <c r="A36" s="201" t="s">
        <v>234</v>
      </c>
      <c r="B36" s="179">
        <f>VLOOKUP(A36,Margins!$A$2:$M$160,2,FALSE)</f>
        <v>700</v>
      </c>
      <c r="C36" s="272">
        <f>VLOOKUP(A36,Basis!$A$3:$G$159,2,FALSE)</f>
        <v>434.95</v>
      </c>
      <c r="D36" s="273">
        <f>VLOOKUP(A36,Basis!$A$3:$G$159,3,FALSE)</f>
        <v>435.6</v>
      </c>
      <c r="E36" s="376">
        <f>VLOOKUP(A36,Margins!$A$2:$M$160,7,FALSE)</f>
        <v>56145.25</v>
      </c>
    </row>
    <row r="37" spans="1:5" s="69" customFormat="1" ht="13.5">
      <c r="A37" s="201" t="s">
        <v>98</v>
      </c>
      <c r="B37" s="179">
        <f>VLOOKUP(A37,Margins!$A$2:$M$160,2,FALSE)</f>
        <v>550</v>
      </c>
      <c r="C37" s="272">
        <f>VLOOKUP(A37,Basis!$A$3:$G$159,2,FALSE)</f>
        <v>505.8</v>
      </c>
      <c r="D37" s="273">
        <f>VLOOKUP(A37,Basis!$A$3:$G$159,3,FALSE)</f>
        <v>506.5</v>
      </c>
      <c r="E37" s="376">
        <f>VLOOKUP(A37,Margins!$A$2:$M$160,7,FALSE)</f>
        <v>44049.5</v>
      </c>
    </row>
    <row r="38" spans="1:5" s="69" customFormat="1" ht="13.5">
      <c r="A38" s="193" t="s">
        <v>203</v>
      </c>
      <c r="B38" s="179">
        <f>VLOOKUP(A38,Margins!$A$2:$M$160,2,FALSE)</f>
        <v>150</v>
      </c>
      <c r="C38" s="272">
        <f>VLOOKUP(A38,Basis!$A$3:$G$159,2,FALSE)</f>
        <v>1492.35</v>
      </c>
      <c r="D38" s="273">
        <f>VLOOKUP(A38,Basis!$A$3:$G$159,3,FALSE)</f>
        <v>1488.05</v>
      </c>
      <c r="E38" s="376">
        <f>VLOOKUP(A38,Margins!$A$2:$M$160,7,FALSE)</f>
        <v>34961.625</v>
      </c>
    </row>
    <row r="39" spans="1:5" s="69" customFormat="1" ht="13.5">
      <c r="A39" s="201" t="s">
        <v>216</v>
      </c>
      <c r="B39" s="179">
        <f>VLOOKUP(A39,Margins!$A$2:$M$160,2,FALSE)</f>
        <v>3350</v>
      </c>
      <c r="C39" s="272">
        <f>VLOOKUP(A39,Basis!$A$3:$G$159,2,FALSE)</f>
        <v>76.3</v>
      </c>
      <c r="D39" s="273">
        <f>VLOOKUP(A39,Basis!$A$3:$G$159,3,FALSE)</f>
        <v>75.8</v>
      </c>
      <c r="E39" s="376">
        <f>VLOOKUP(A39,Margins!$A$2:$M$160,7,FALSE)</f>
        <v>40116.25</v>
      </c>
    </row>
    <row r="40" spans="1:5" s="69" customFormat="1" ht="13.5">
      <c r="A40" s="201" t="s">
        <v>211</v>
      </c>
      <c r="B40" s="179">
        <f>VLOOKUP(A40,Margins!$A$2:$M$160,2,FALSE)</f>
        <v>2700</v>
      </c>
      <c r="C40" s="272">
        <f>VLOOKUP(A40,Basis!$A$3:$G$159,2,FALSE)</f>
        <v>125.8</v>
      </c>
      <c r="D40" s="273">
        <f>VLOOKUP(A40,Basis!$A$3:$G$159,3,FALSE)</f>
        <v>125.7</v>
      </c>
      <c r="E40" s="376">
        <f>VLOOKUP(A40,Margins!$A$2:$M$160,7,FALSE)</f>
        <v>72360</v>
      </c>
    </row>
    <row r="41" spans="1:5" s="69" customFormat="1" ht="13.5">
      <c r="A41" s="201" t="s">
        <v>204</v>
      </c>
      <c r="B41" s="179">
        <f>VLOOKUP(A41,Margins!$A$2:$M$160,2,FALSE)</f>
        <v>600</v>
      </c>
      <c r="C41" s="272">
        <f>VLOOKUP(A41,Basis!$A$3:$G$159,2,FALSE)</f>
        <v>447.8</v>
      </c>
      <c r="D41" s="273">
        <f>VLOOKUP(A41,Basis!$A$3:$G$159,3,FALSE)</f>
        <v>449.5</v>
      </c>
      <c r="E41" s="376">
        <f>VLOOKUP(A41,Margins!$A$2:$M$160,7,FALSE)</f>
        <v>56214</v>
      </c>
    </row>
    <row r="42" spans="1:5" s="69" customFormat="1" ht="13.5">
      <c r="A42" s="193" t="s">
        <v>205</v>
      </c>
      <c r="B42" s="179">
        <f>VLOOKUP(A42,Margins!$A$2:$M$160,2,FALSE)</f>
        <v>250</v>
      </c>
      <c r="C42" s="272">
        <f>VLOOKUP(A42,Basis!$A$3:$G$159,2,FALSE)</f>
        <v>1053.25</v>
      </c>
      <c r="D42" s="273">
        <f>VLOOKUP(A42,Basis!$A$3:$G$159,3,FALSE)</f>
        <v>1056.15</v>
      </c>
      <c r="E42" s="376">
        <f>VLOOKUP(A42,Margins!$A$2:$M$160,7,FALSE)</f>
        <v>46803.125</v>
      </c>
    </row>
    <row r="43" spans="1:5" s="69" customFormat="1" ht="13.5">
      <c r="A43" s="201" t="s">
        <v>228</v>
      </c>
      <c r="B43" s="179">
        <f>VLOOKUP(A43,Margins!$A$2:$M$160,2,FALSE)</f>
        <v>375</v>
      </c>
      <c r="C43" s="272">
        <f>VLOOKUP(A43,Basis!$A$3:$G$159,2,FALSE)</f>
        <v>1051.5</v>
      </c>
      <c r="D43" s="273">
        <f>VLOOKUP(A43,Basis!$A$3:$G$159,3,FALSE)</f>
        <v>1053.95</v>
      </c>
      <c r="E43" s="376">
        <f>VLOOKUP(A43,Margins!$A$2:$M$160,7,FALSE)</f>
        <v>82145.6625</v>
      </c>
    </row>
    <row r="44" spans="1:5" s="69" customFormat="1" ht="13.5">
      <c r="A44" s="201" t="s">
        <v>150</v>
      </c>
      <c r="B44" s="179">
        <f>VLOOKUP(A44,Margins!$A$2:$M$160,2,FALSE)</f>
        <v>875</v>
      </c>
      <c r="C44" s="272">
        <f>VLOOKUP(A44,Basis!$A$3:$G$159,2,FALSE)</f>
        <v>515.25</v>
      </c>
      <c r="D44" s="273">
        <f>VLOOKUP(A44,Basis!$A$3:$G$159,3,FALSE)</f>
        <v>517.45</v>
      </c>
      <c r="E44" s="376">
        <f>VLOOKUP(A44,Margins!$A$2:$M$160,7,FALSE)</f>
        <v>97757.1875</v>
      </c>
    </row>
    <row r="45" spans="1:5" s="69" customFormat="1" ht="13.5">
      <c r="A45" s="201" t="s">
        <v>151</v>
      </c>
      <c r="B45" s="179">
        <f>VLOOKUP(A45,Margins!$A$2:$M$160,2,FALSE)</f>
        <v>225</v>
      </c>
      <c r="C45" s="272">
        <f>VLOOKUP(A45,Basis!$A$3:$G$159,2,FALSE)</f>
        <v>1157.8</v>
      </c>
      <c r="D45" s="273">
        <f>VLOOKUP(A45,Basis!$A$3:$G$159,3,FALSE)</f>
        <v>1150.4</v>
      </c>
      <c r="E45" s="376">
        <f>VLOOKUP(A45,Margins!$A$2:$M$160,7,FALSE)</f>
        <v>40835.25</v>
      </c>
    </row>
    <row r="46" spans="1:5" s="69" customFormat="1" ht="13.5">
      <c r="A46" s="201" t="s">
        <v>229</v>
      </c>
      <c r="B46" s="179">
        <f>VLOOKUP(A46,Margins!$A$2:$M$160,2,FALSE)</f>
        <v>200</v>
      </c>
      <c r="C46" s="272">
        <f>VLOOKUP(A46,Basis!$A$3:$G$159,2,FALSE)</f>
        <v>1180.2</v>
      </c>
      <c r="D46" s="273">
        <f>VLOOKUP(A46,Basis!$A$3:$G$159,3,FALSE)</f>
        <v>1177</v>
      </c>
      <c r="E46" s="376">
        <f>VLOOKUP(A46,Margins!$A$2:$M$160,7,FALSE)</f>
        <v>52654</v>
      </c>
    </row>
    <row r="47" spans="1:5" s="69" customFormat="1" ht="13.5">
      <c r="A47" s="201" t="s">
        <v>306</v>
      </c>
      <c r="B47" s="179">
        <f>VLOOKUP(A47,Margins!$A$2:$M$160,2,FALSE)</f>
        <v>412</v>
      </c>
      <c r="C47" s="272">
        <f>VLOOKUP(A47,Basis!$A$3:$G$159,2,FALSE)</f>
        <v>713.1</v>
      </c>
      <c r="D47" s="273">
        <f>VLOOKUP(A47,Basis!$A$3:$G$159,3,FALSE)</f>
        <v>715.6</v>
      </c>
      <c r="E47" s="376">
        <f>VLOOKUP(A47,Margins!$A$2:$M$160,7,FALSE)</f>
        <v>54695.06</v>
      </c>
    </row>
    <row r="48" spans="1:5" s="69" customFormat="1" ht="13.5">
      <c r="A48" s="201" t="s">
        <v>307</v>
      </c>
      <c r="B48" s="179">
        <f>VLOOKUP(A48,Margins!$A$2:$M$160,2,FALSE)</f>
        <v>400</v>
      </c>
      <c r="C48" s="272">
        <f>VLOOKUP(A48,Basis!$A$3:$G$159,2,FALSE)</f>
        <v>533.35</v>
      </c>
      <c r="D48" s="273">
        <f>VLOOKUP(A48,Basis!$A$3:$G$159,3,FALSE)</f>
        <v>533.6</v>
      </c>
      <c r="E48" s="376">
        <f>VLOOKUP(A48,Margins!$A$2:$M$160,7,FALSE)</f>
        <v>34035</v>
      </c>
    </row>
    <row r="49" spans="1:5" s="69" customFormat="1" ht="13.5">
      <c r="A49" s="201" t="s">
        <v>185</v>
      </c>
      <c r="B49" s="179">
        <f>VLOOKUP(A49,Margins!$A$2:$M$160,2,FALSE)</f>
        <v>675</v>
      </c>
      <c r="C49" s="272">
        <f>VLOOKUP(A49,Basis!$A$3:$G$159,2,FALSE)</f>
        <v>505.8</v>
      </c>
      <c r="D49" s="273">
        <f>VLOOKUP(A49,Basis!$A$3:$G$159,3,FALSE)</f>
        <v>507.15</v>
      </c>
      <c r="E49" s="376">
        <f>VLOOKUP(A49,Margins!$A$2:$M$160,7,FALSE)</f>
        <v>68937.75</v>
      </c>
    </row>
    <row r="50" spans="1:5" ht="13.5">
      <c r="A50" s="201" t="s">
        <v>118</v>
      </c>
      <c r="B50" s="179">
        <f>VLOOKUP(A50,Margins!$A$2:$M$160,2,FALSE)</f>
        <v>250</v>
      </c>
      <c r="C50" s="272">
        <f>VLOOKUP(A50,Basis!$A$3:$G$159,2,FALSE)</f>
        <v>1242.9</v>
      </c>
      <c r="D50" s="273">
        <f>VLOOKUP(A50,Basis!$A$3:$G$159,3,FALSE)</f>
        <v>1245.25</v>
      </c>
      <c r="E50" s="376">
        <f>VLOOKUP(A50,Margins!$A$2:$M$160,7,FALSE)</f>
        <v>53513.75</v>
      </c>
    </row>
    <row r="51" spans="1:5" ht="13.5">
      <c r="A51" s="201" t="s">
        <v>155</v>
      </c>
      <c r="B51" s="179">
        <f>VLOOKUP(A51,Margins!$A$2:$M$160,2,FALSE)</f>
        <v>525</v>
      </c>
      <c r="C51" s="272">
        <f>VLOOKUP(A51,Basis!$A$3:$G$159,2,FALSE)</f>
        <v>438.35</v>
      </c>
      <c r="D51" s="273">
        <f>VLOOKUP(A51,Basis!$A$3:$G$159,3,FALSE)</f>
        <v>434.05</v>
      </c>
      <c r="E51" s="376">
        <f>VLOOKUP(A51,Margins!$A$2:$M$160,7,FALSE)</f>
        <v>41830.6875</v>
      </c>
    </row>
    <row r="52" spans="1:5" ht="13.5">
      <c r="A52" s="201" t="s">
        <v>38</v>
      </c>
      <c r="B52" s="179">
        <f>VLOOKUP(A52,Margins!$A$2:$M$160,2,FALSE)</f>
        <v>600</v>
      </c>
      <c r="C52" s="272">
        <f>VLOOKUP(A52,Basis!$A$3:$G$159,2,FALSE)</f>
        <v>575.85</v>
      </c>
      <c r="D52" s="273">
        <f>VLOOKUP(A52,Basis!$A$3:$G$159,3,FALSE)</f>
        <v>575.35</v>
      </c>
      <c r="E52" s="376">
        <f>VLOOKUP(A52,Margins!$A$2:$M$160,7,FALSE)</f>
        <v>69355.5</v>
      </c>
    </row>
    <row r="53" spans="1:5" ht="14.25" thickBot="1">
      <c r="A53" s="201" t="s">
        <v>396</v>
      </c>
      <c r="B53" s="179">
        <f>VLOOKUP(A53,Margins!$A$2:$M$160,2,FALSE)</f>
        <v>700</v>
      </c>
      <c r="C53" s="166">
        <f>VLOOKUP(A53,Basis!$A$3:$G$159,2,FALSE)</f>
        <v>265.65</v>
      </c>
      <c r="D53" s="273">
        <f>VLOOKUP(A53,Basis!$A$3:$G$159,3,FALSE)</f>
        <v>266.9</v>
      </c>
      <c r="E53" s="376">
        <f>VLOOKUP(A53,Margins!$A$2:$M$160,7,FALSE)</f>
        <v>41042.75</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56"/>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F236" sqref="F236"/>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0" customWidth="1"/>
    <col min="9" max="9" width="12.57421875" style="110"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24" t="s">
        <v>26</v>
      </c>
      <c r="B1" s="425"/>
      <c r="C1" s="425"/>
      <c r="D1" s="425"/>
      <c r="E1" s="425"/>
      <c r="F1" s="425"/>
      <c r="G1" s="425"/>
      <c r="H1" s="425"/>
      <c r="I1" s="425"/>
      <c r="J1" s="425"/>
      <c r="K1" s="426"/>
    </row>
    <row r="2" spans="1:11" s="7" customFormat="1" ht="46.5" customHeight="1" thickBot="1">
      <c r="A2" s="220" t="s">
        <v>27</v>
      </c>
      <c r="B2" s="221" t="s">
        <v>57</v>
      </c>
      <c r="C2" s="222" t="s">
        <v>28</v>
      </c>
      <c r="D2" s="222" t="s">
        <v>29</v>
      </c>
      <c r="E2" s="223" t="s">
        <v>39</v>
      </c>
      <c r="F2" s="224" t="s">
        <v>40</v>
      </c>
      <c r="G2" s="225" t="s">
        <v>71</v>
      </c>
      <c r="H2" s="226" t="s">
        <v>30</v>
      </c>
      <c r="I2" s="227" t="s">
        <v>191</v>
      </c>
      <c r="J2" s="227" t="s">
        <v>192</v>
      </c>
      <c r="K2" s="120" t="s">
        <v>25</v>
      </c>
    </row>
    <row r="3" spans="1:14" s="7" customFormat="1" ht="15">
      <c r="A3" s="29" t="s">
        <v>279</v>
      </c>
      <c r="B3" s="234">
        <f>'Open Int.'!K7</f>
        <v>480400</v>
      </c>
      <c r="C3" s="236">
        <f>'Open Int.'!R7</f>
        <v>108.30618</v>
      </c>
      <c r="D3" s="239">
        <f>B3/H3</f>
        <v>0.17328109410923634</v>
      </c>
      <c r="E3" s="240">
        <f>'Open Int.'!B7/'Open Int.'!K7</f>
        <v>0.9933388842631141</v>
      </c>
      <c r="F3" s="241">
        <f>'Open Int.'!E7/'Open Int.'!K7</f>
        <v>0.005412156536219817</v>
      </c>
      <c r="G3" s="242">
        <f>'Open Int.'!H7/'Open Int.'!K7</f>
        <v>0.0012489592006661116</v>
      </c>
      <c r="H3" s="245">
        <v>2772374</v>
      </c>
      <c r="I3" s="246">
        <v>554400</v>
      </c>
      <c r="J3" s="355">
        <v>361400</v>
      </c>
      <c r="K3" s="369" t="str">
        <f>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c r="M3"/>
      <c r="N3"/>
    </row>
    <row r="4" spans="1:14" s="7" customFormat="1" ht="15">
      <c r="A4" s="201" t="s">
        <v>134</v>
      </c>
      <c r="B4" s="235">
        <f>'Open Int.'!K8</f>
        <v>272900</v>
      </c>
      <c r="C4" s="237">
        <f>'Open Int.'!R8</f>
        <v>102.457576</v>
      </c>
      <c r="D4" s="161">
        <f aca="true" t="shared" si="0" ref="D4:D66">B4/H4</f>
        <v>0.06722464683658647</v>
      </c>
      <c r="E4" s="243">
        <f>'Open Int.'!B8/'Open Int.'!K8</f>
        <v>0.9805789666544522</v>
      </c>
      <c r="F4" s="228">
        <f>'Open Int.'!E8/'Open Int.'!K8</f>
        <v>0.014657383657017223</v>
      </c>
      <c r="G4" s="244">
        <f>'Open Int.'!H8/'Open Int.'!K8</f>
        <v>0.004763649688530597</v>
      </c>
      <c r="H4" s="247">
        <v>4059523</v>
      </c>
      <c r="I4" s="231">
        <v>806300</v>
      </c>
      <c r="J4" s="356">
        <v>403100</v>
      </c>
      <c r="K4" s="117" t="str">
        <f aca="true" t="shared" si="1" ref="K4:K66">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1" t="s">
        <v>0</v>
      </c>
      <c r="B5" s="235">
        <f>'Open Int.'!K9</f>
        <v>4553625</v>
      </c>
      <c r="C5" s="237">
        <f>'Open Int.'!R9</f>
        <v>359.167171875</v>
      </c>
      <c r="D5" s="161">
        <f t="shared" si="0"/>
        <v>0.18816814956674166</v>
      </c>
      <c r="E5" s="243">
        <f>'Open Int.'!B9/'Open Int.'!K9</f>
        <v>0.8801778802602322</v>
      </c>
      <c r="F5" s="228">
        <f>'Open Int.'!E9/'Open Int.'!K9</f>
        <v>0.07831672568558017</v>
      </c>
      <c r="G5" s="244">
        <f>'Open Int.'!H9/'Open Int.'!K9</f>
        <v>0.0415053940541876</v>
      </c>
      <c r="H5" s="165">
        <v>24199765</v>
      </c>
      <c r="I5" s="230">
        <v>2760750</v>
      </c>
      <c r="J5" s="357">
        <v>1380375</v>
      </c>
      <c r="K5" s="117" t="str">
        <f t="shared" si="1"/>
        <v>Gross Exposure is less then 30%</v>
      </c>
      <c r="M5"/>
      <c r="N5"/>
    </row>
    <row r="6" spans="1:14" s="7" customFormat="1" ht="15">
      <c r="A6" s="201" t="s">
        <v>135</v>
      </c>
      <c r="B6" s="235">
        <f>'Open Int.'!K10</f>
        <v>2842000</v>
      </c>
      <c r="C6" s="237">
        <f>'Open Int.'!R10</f>
        <v>21.570780000000003</v>
      </c>
      <c r="D6" s="161">
        <f t="shared" si="0"/>
        <v>0.07105</v>
      </c>
      <c r="E6" s="243">
        <f>'Open Int.'!B10/'Open Int.'!K10</f>
        <v>0.9853448275862069</v>
      </c>
      <c r="F6" s="228">
        <f>'Open Int.'!E10/'Open Int.'!K10</f>
        <v>0.014655172413793103</v>
      </c>
      <c r="G6" s="244">
        <f>'Open Int.'!H10/'Open Int.'!K10</f>
        <v>0</v>
      </c>
      <c r="H6" s="188">
        <v>40000000</v>
      </c>
      <c r="I6" s="168">
        <v>7996800</v>
      </c>
      <c r="J6" s="358">
        <v>5615400</v>
      </c>
      <c r="K6" s="369" t="str">
        <f t="shared" si="1"/>
        <v>Gross Exposure is less then 30%</v>
      </c>
      <c r="M6"/>
      <c r="N6"/>
    </row>
    <row r="7" spans="1:14" s="7" customFormat="1" ht="15">
      <c r="A7" s="201" t="s">
        <v>174</v>
      </c>
      <c r="B7" s="235">
        <f>'Open Int.'!K11</f>
        <v>6277900</v>
      </c>
      <c r="C7" s="237">
        <f>'Open Int.'!R11</f>
        <v>37.8871265</v>
      </c>
      <c r="D7" s="161">
        <f t="shared" si="0"/>
        <v>0.2584440891067498</v>
      </c>
      <c r="E7" s="243">
        <f>'Open Int.'!B11/'Open Int.'!K11</f>
        <v>0.9631803628601922</v>
      </c>
      <c r="F7" s="228">
        <f>'Open Int.'!E11/'Open Int.'!K11</f>
        <v>0.03415154749199573</v>
      </c>
      <c r="G7" s="244">
        <f>'Open Int.'!H11/'Open Int.'!K11</f>
        <v>0.0026680896478121665</v>
      </c>
      <c r="H7" s="247">
        <v>24291134</v>
      </c>
      <c r="I7" s="231">
        <v>4857500</v>
      </c>
      <c r="J7" s="356">
        <v>4857500</v>
      </c>
      <c r="K7" s="117" t="str">
        <f t="shared" si="1"/>
        <v>Gross Exposure is less then 30%</v>
      </c>
      <c r="M7"/>
      <c r="N7"/>
    </row>
    <row r="8" spans="1:14" s="7" customFormat="1" ht="15">
      <c r="A8" s="201" t="s">
        <v>280</v>
      </c>
      <c r="B8" s="235">
        <f>'Open Int.'!K12</f>
        <v>1113000</v>
      </c>
      <c r="C8" s="237">
        <f>'Open Int.'!R12</f>
        <v>42.17157</v>
      </c>
      <c r="D8" s="161">
        <f t="shared" si="0"/>
        <v>0.06903310239600068</v>
      </c>
      <c r="E8" s="243">
        <f>'Open Int.'!B12/'Open Int.'!K12</f>
        <v>1</v>
      </c>
      <c r="F8" s="228">
        <f>'Open Int.'!E12/'Open Int.'!K12</f>
        <v>0</v>
      </c>
      <c r="G8" s="244">
        <f>'Open Int.'!H12/'Open Int.'!K12</f>
        <v>0</v>
      </c>
      <c r="H8" s="247">
        <v>16122700</v>
      </c>
      <c r="I8" s="231">
        <v>3224400</v>
      </c>
      <c r="J8" s="356">
        <v>1612200</v>
      </c>
      <c r="K8" s="117" t="str">
        <f t="shared" si="1"/>
        <v>Gross Exposure is less then 30%</v>
      </c>
      <c r="M8"/>
      <c r="N8"/>
    </row>
    <row r="9" spans="1:14" s="7" customFormat="1" ht="15">
      <c r="A9" s="201" t="s">
        <v>75</v>
      </c>
      <c r="B9" s="235">
        <f>'Open Int.'!K13</f>
        <v>2819800</v>
      </c>
      <c r="C9" s="237">
        <f>'Open Int.'!R13</f>
        <v>23.883706</v>
      </c>
      <c r="D9" s="161">
        <f t="shared" si="0"/>
        <v>0.05999574468085107</v>
      </c>
      <c r="E9" s="243">
        <f>'Open Int.'!B13/'Open Int.'!K13</f>
        <v>0.9796084828711256</v>
      </c>
      <c r="F9" s="228">
        <f>'Open Int.'!E13/'Open Int.'!K13</f>
        <v>0.01957585644371941</v>
      </c>
      <c r="G9" s="244">
        <f>'Open Int.'!H13/'Open Int.'!K13</f>
        <v>0.0008156606851549756</v>
      </c>
      <c r="H9" s="165">
        <v>47000000</v>
      </c>
      <c r="I9" s="230">
        <v>9397800</v>
      </c>
      <c r="J9" s="357">
        <v>5759200</v>
      </c>
      <c r="K9" s="117" t="str">
        <f t="shared" si="1"/>
        <v>Gross Exposure is less then 30%</v>
      </c>
      <c r="M9"/>
      <c r="N9"/>
    </row>
    <row r="10" spans="1:14" s="7" customFormat="1" ht="15">
      <c r="A10" s="201" t="s">
        <v>88</v>
      </c>
      <c r="B10" s="235">
        <f>'Open Int.'!K14</f>
        <v>22876000</v>
      </c>
      <c r="C10" s="237">
        <f>'Open Int.'!R14</f>
        <v>103.05637999999999</v>
      </c>
      <c r="D10" s="161">
        <f t="shared" si="0"/>
        <v>0.8352099940126733</v>
      </c>
      <c r="E10" s="243">
        <f>'Open Int.'!B14/'Open Int.'!K14</f>
        <v>0.8592105263157894</v>
      </c>
      <c r="F10" s="228">
        <f>'Open Int.'!E14/'Open Int.'!K14</f>
        <v>0.1287593984962406</v>
      </c>
      <c r="G10" s="244">
        <f>'Open Int.'!H14/'Open Int.'!K14</f>
        <v>0.012030075187969926</v>
      </c>
      <c r="H10" s="165">
        <v>27389519</v>
      </c>
      <c r="I10" s="230">
        <v>5473900</v>
      </c>
      <c r="J10" s="357">
        <v>5473900</v>
      </c>
      <c r="K10" s="369" t="str">
        <f t="shared" si="1"/>
        <v>Gross exposure has crossed 80%,Margin double</v>
      </c>
      <c r="M10"/>
      <c r="N10"/>
    </row>
    <row r="11" spans="1:14" s="7" customFormat="1" ht="15">
      <c r="A11" s="201" t="s">
        <v>136</v>
      </c>
      <c r="B11" s="235">
        <f>'Open Int.'!K15</f>
        <v>31042275</v>
      </c>
      <c r="C11" s="237">
        <f>'Open Int.'!R15</f>
        <v>115.942897125</v>
      </c>
      <c r="D11" s="161">
        <f t="shared" si="0"/>
        <v>0.25155639313661504</v>
      </c>
      <c r="E11" s="243">
        <f>'Open Int.'!B15/'Open Int.'!K15</f>
        <v>0.8244885402245808</v>
      </c>
      <c r="F11" s="228">
        <f>'Open Int.'!E15/'Open Int.'!K15</f>
        <v>0.14674665436086756</v>
      </c>
      <c r="G11" s="244">
        <f>'Open Int.'!H15/'Open Int.'!K15</f>
        <v>0.028764805414551606</v>
      </c>
      <c r="H11" s="247">
        <v>123400859</v>
      </c>
      <c r="I11" s="231">
        <v>24677200</v>
      </c>
      <c r="J11" s="356">
        <v>12338600</v>
      </c>
      <c r="K11" s="117" t="str">
        <f t="shared" si="1"/>
        <v>Gross Exposure is less then 30%</v>
      </c>
      <c r="M11"/>
      <c r="N11"/>
    </row>
    <row r="12" spans="1:14" s="7" customFormat="1" ht="15">
      <c r="A12" s="201" t="s">
        <v>157</v>
      </c>
      <c r="B12" s="235">
        <f>'Open Int.'!K16</f>
        <v>572250</v>
      </c>
      <c r="C12" s="237">
        <f>'Open Int.'!R16</f>
        <v>38.8500525</v>
      </c>
      <c r="D12" s="161">
        <f t="shared" si="0"/>
        <v>0.12046772422838029</v>
      </c>
      <c r="E12" s="243">
        <f>'Open Int.'!B16/'Open Int.'!K16</f>
        <v>0.9944954128440368</v>
      </c>
      <c r="F12" s="228">
        <f>'Open Int.'!E16/'Open Int.'!K16</f>
        <v>0.005504587155963303</v>
      </c>
      <c r="G12" s="244">
        <f>'Open Int.'!H16/'Open Int.'!K16</f>
        <v>0</v>
      </c>
      <c r="H12" s="247">
        <v>4750235</v>
      </c>
      <c r="I12" s="231">
        <v>949900</v>
      </c>
      <c r="J12" s="356">
        <v>708050</v>
      </c>
      <c r="K12" s="117" t="str">
        <f t="shared" si="1"/>
        <v>Gross Exposure is less then 30%</v>
      </c>
      <c r="M12"/>
      <c r="N12"/>
    </row>
    <row r="13" spans="1:14" s="7" customFormat="1" ht="15">
      <c r="A13" s="201" t="s">
        <v>193</v>
      </c>
      <c r="B13" s="235">
        <f>'Open Int.'!K17</f>
        <v>805100</v>
      </c>
      <c r="C13" s="237">
        <f>'Open Int.'!R17</f>
        <v>196.95161300000004</v>
      </c>
      <c r="D13" s="161">
        <f t="shared" si="0"/>
        <v>0.05830912236116095</v>
      </c>
      <c r="E13" s="243">
        <f>'Open Int.'!B17/'Open Int.'!K17</f>
        <v>0.9918022605887468</v>
      </c>
      <c r="F13" s="228">
        <f>'Open Int.'!E17/'Open Int.'!K17</f>
        <v>0.00782511489255993</v>
      </c>
      <c r="G13" s="244">
        <f>'Open Int.'!H17/'Open Int.'!K17</f>
        <v>0.00037262451869333004</v>
      </c>
      <c r="H13" s="247">
        <v>13807445</v>
      </c>
      <c r="I13" s="231">
        <v>1145400</v>
      </c>
      <c r="J13" s="356">
        <v>572700</v>
      </c>
      <c r="K13" s="117" t="str">
        <f t="shared" si="1"/>
        <v>Gross Exposure is less then 30%</v>
      </c>
      <c r="M13"/>
      <c r="N13"/>
    </row>
    <row r="14" spans="1:14" s="7" customFormat="1" ht="15">
      <c r="A14" s="201" t="s">
        <v>281</v>
      </c>
      <c r="B14" s="235">
        <f>'Open Int.'!K18</f>
        <v>5010300</v>
      </c>
      <c r="C14" s="237">
        <f>'Open Int.'!R18</f>
        <v>84.874482</v>
      </c>
      <c r="D14" s="161">
        <f t="shared" si="0"/>
        <v>0.2985638330583453</v>
      </c>
      <c r="E14" s="243">
        <f>'Open Int.'!B18/'Open Int.'!K18</f>
        <v>0.9040576412590065</v>
      </c>
      <c r="F14" s="228">
        <f>'Open Int.'!E18/'Open Int.'!K18</f>
        <v>0.07963594994311718</v>
      </c>
      <c r="G14" s="244">
        <f>'Open Int.'!H18/'Open Int.'!K18</f>
        <v>0.016306408797876374</v>
      </c>
      <c r="H14" s="247">
        <v>16781336</v>
      </c>
      <c r="I14" s="231">
        <v>3355400</v>
      </c>
      <c r="J14" s="356">
        <v>2272400</v>
      </c>
      <c r="K14" s="117" t="str">
        <f t="shared" si="1"/>
        <v>Gross Exposure is less then 30%</v>
      </c>
      <c r="M14"/>
      <c r="N14"/>
    </row>
    <row r="15" spans="1:14" s="8" customFormat="1" ht="15">
      <c r="A15" s="201" t="s">
        <v>282</v>
      </c>
      <c r="B15" s="235">
        <f>'Open Int.'!K19</f>
        <v>13689600</v>
      </c>
      <c r="C15" s="237">
        <f>'Open Int.'!R19</f>
        <v>87.134304</v>
      </c>
      <c r="D15" s="161">
        <f t="shared" si="0"/>
        <v>0.4061673131264976</v>
      </c>
      <c r="E15" s="243">
        <f>'Open Int.'!B19/'Open Int.'!K19</f>
        <v>0.8785063113604488</v>
      </c>
      <c r="F15" s="228">
        <f>'Open Int.'!E19/'Open Int.'!K19</f>
        <v>0.09835203366058906</v>
      </c>
      <c r="G15" s="244">
        <f>'Open Int.'!H19/'Open Int.'!K19</f>
        <v>0.02314165497896213</v>
      </c>
      <c r="H15" s="248">
        <v>33704337</v>
      </c>
      <c r="I15" s="232">
        <v>6739200</v>
      </c>
      <c r="J15" s="357">
        <v>5925600</v>
      </c>
      <c r="K15" s="117" t="str">
        <f t="shared" si="1"/>
        <v>Gross exposure is building up andcrpsses 40% mark</v>
      </c>
      <c r="M15"/>
      <c r="N15"/>
    </row>
    <row r="16" spans="1:14" s="8" customFormat="1" ht="15">
      <c r="A16" s="201" t="s">
        <v>76</v>
      </c>
      <c r="B16" s="235">
        <f>'Open Int.'!K20</f>
        <v>6406400</v>
      </c>
      <c r="C16" s="237">
        <f>'Open Int.'!R20</f>
        <v>148.9488</v>
      </c>
      <c r="D16" s="161">
        <f t="shared" si="0"/>
        <v>0.19036570754806686</v>
      </c>
      <c r="E16" s="243">
        <f>'Open Int.'!B20/'Open Int.'!K20</f>
        <v>0.9862325174825175</v>
      </c>
      <c r="F16" s="228">
        <f>'Open Int.'!E20/'Open Int.'!K20</f>
        <v>0.010708041958041958</v>
      </c>
      <c r="G16" s="244">
        <f>'Open Int.'!H20/'Open Int.'!K20</f>
        <v>0.0030594405594405595</v>
      </c>
      <c r="H16" s="248">
        <v>33653120</v>
      </c>
      <c r="I16" s="232">
        <v>6729800</v>
      </c>
      <c r="J16" s="357">
        <v>3364200</v>
      </c>
      <c r="K16" s="117" t="str">
        <f t="shared" si="1"/>
        <v>Gross Exposure is less then 30%</v>
      </c>
      <c r="M16"/>
      <c r="N16"/>
    </row>
    <row r="17" spans="1:14" s="7" customFormat="1" ht="15">
      <c r="A17" s="201" t="s">
        <v>77</v>
      </c>
      <c r="B17" s="235">
        <f>'Open Int.'!K21</f>
        <v>6036300</v>
      </c>
      <c r="C17" s="237">
        <f>'Open Int.'!R21</f>
        <v>112.7882655</v>
      </c>
      <c r="D17" s="161">
        <f t="shared" si="0"/>
        <v>0.2028032221129191</v>
      </c>
      <c r="E17" s="243">
        <f>'Open Int.'!B21/'Open Int.'!K21</f>
        <v>0.8910922253698458</v>
      </c>
      <c r="F17" s="228">
        <f>'Open Int.'!E21/'Open Int.'!K21</f>
        <v>0.0708215297450425</v>
      </c>
      <c r="G17" s="244">
        <f>'Open Int.'!H21/'Open Int.'!K21</f>
        <v>0.03808624488511174</v>
      </c>
      <c r="H17" s="247">
        <v>29764320</v>
      </c>
      <c r="I17" s="231">
        <v>5950800</v>
      </c>
      <c r="J17" s="356">
        <v>2975400</v>
      </c>
      <c r="K17" s="117" t="str">
        <f t="shared" si="1"/>
        <v>Gross Exposure is less then 30%</v>
      </c>
      <c r="M17"/>
      <c r="N17"/>
    </row>
    <row r="18" spans="1:14" s="7" customFormat="1" ht="15">
      <c r="A18" s="201" t="s">
        <v>283</v>
      </c>
      <c r="B18" s="235">
        <f>'Open Int.'!K22</f>
        <v>1270500</v>
      </c>
      <c r="C18" s="237">
        <f>'Open Int.'!R22</f>
        <v>19.4577075</v>
      </c>
      <c r="D18" s="161">
        <f t="shared" si="0"/>
        <v>0.20180267526336004</v>
      </c>
      <c r="E18" s="243">
        <f>'Open Int.'!B22/'Open Int.'!K22</f>
        <v>0.9983471074380166</v>
      </c>
      <c r="F18" s="228">
        <f>'Open Int.'!E22/'Open Int.'!K22</f>
        <v>0.001652892561983471</v>
      </c>
      <c r="G18" s="244">
        <f>'Open Int.'!H22/'Open Int.'!K22</f>
        <v>0</v>
      </c>
      <c r="H18" s="165">
        <v>6295754</v>
      </c>
      <c r="I18" s="229">
        <v>1258950</v>
      </c>
      <c r="J18" s="357">
        <v>1258950</v>
      </c>
      <c r="K18" s="369" t="str">
        <f t="shared" si="1"/>
        <v>Gross Exposure is less then 30%</v>
      </c>
      <c r="M18"/>
      <c r="N18"/>
    </row>
    <row r="19" spans="1:14" s="7" customFormat="1" ht="15">
      <c r="A19" s="201" t="s">
        <v>34</v>
      </c>
      <c r="B19" s="235">
        <f>'Open Int.'!K23</f>
        <v>524700</v>
      </c>
      <c r="C19" s="237">
        <f>'Open Int.'!R23</f>
        <v>91.061685</v>
      </c>
      <c r="D19" s="161">
        <f t="shared" si="0"/>
        <v>0.13585943325876212</v>
      </c>
      <c r="E19" s="243">
        <f>'Open Int.'!B23/'Open Int.'!K23</f>
        <v>0.9984276729559748</v>
      </c>
      <c r="F19" s="228">
        <f>'Open Int.'!E23/'Open Int.'!K23</f>
        <v>0.0015723270440251573</v>
      </c>
      <c r="G19" s="244">
        <f>'Open Int.'!H23/'Open Int.'!K23</f>
        <v>0</v>
      </c>
      <c r="H19" s="165">
        <v>3862080</v>
      </c>
      <c r="I19" s="229">
        <v>772200</v>
      </c>
      <c r="J19" s="357">
        <v>386100</v>
      </c>
      <c r="K19" s="369" t="str">
        <f t="shared" si="1"/>
        <v>Gross Exposure is less then 30%</v>
      </c>
      <c r="M19"/>
      <c r="N19"/>
    </row>
    <row r="20" spans="1:14" s="7" customFormat="1" ht="15">
      <c r="A20" s="201" t="s">
        <v>284</v>
      </c>
      <c r="B20" s="235">
        <f>'Open Int.'!K24</f>
        <v>647000</v>
      </c>
      <c r="C20" s="237">
        <f>'Open Int.'!R24</f>
        <v>61.617045</v>
      </c>
      <c r="D20" s="161">
        <f t="shared" si="0"/>
        <v>0.22710519849766578</v>
      </c>
      <c r="E20" s="243">
        <f>'Open Int.'!B24/'Open Int.'!K24</f>
        <v>0.9984544049459042</v>
      </c>
      <c r="F20" s="228">
        <f>'Open Int.'!E24/'Open Int.'!K24</f>
        <v>0.0015455950540958269</v>
      </c>
      <c r="G20" s="244">
        <f>'Open Int.'!H24/'Open Int.'!K24</f>
        <v>0</v>
      </c>
      <c r="H20" s="247">
        <v>2848900</v>
      </c>
      <c r="I20" s="231">
        <v>569750</v>
      </c>
      <c r="J20" s="356">
        <v>492500</v>
      </c>
      <c r="K20" s="117" t="str">
        <f t="shared" si="1"/>
        <v>Gross Exposure is less then 30%</v>
      </c>
      <c r="M20"/>
      <c r="N20"/>
    </row>
    <row r="21" spans="1:14" s="7" customFormat="1" ht="15">
      <c r="A21" s="201" t="s">
        <v>137</v>
      </c>
      <c r="B21" s="235">
        <f>'Open Int.'!K25</f>
        <v>3104000</v>
      </c>
      <c r="C21" s="237">
        <f>'Open Int.'!R25</f>
        <v>100.44544</v>
      </c>
      <c r="D21" s="161">
        <f t="shared" si="0"/>
        <v>0.10928765503689691</v>
      </c>
      <c r="E21" s="243">
        <f>'Open Int.'!B25/'Open Int.'!K25</f>
        <v>0.9948453608247423</v>
      </c>
      <c r="F21" s="228">
        <f>'Open Int.'!E25/'Open Int.'!K25</f>
        <v>0.003865979381443299</v>
      </c>
      <c r="G21" s="244">
        <f>'Open Int.'!H25/'Open Int.'!K25</f>
        <v>0.001288659793814433</v>
      </c>
      <c r="H21" s="247">
        <v>28402110</v>
      </c>
      <c r="I21" s="231">
        <v>5680000</v>
      </c>
      <c r="J21" s="356">
        <v>2840000</v>
      </c>
      <c r="K21" s="117" t="str">
        <f t="shared" si="1"/>
        <v>Gross Exposure is less then 30%</v>
      </c>
      <c r="M21"/>
      <c r="N21"/>
    </row>
    <row r="22" spans="1:14" s="7" customFormat="1" ht="15">
      <c r="A22" s="201" t="s">
        <v>232</v>
      </c>
      <c r="B22" s="235">
        <f>'Open Int.'!K26</f>
        <v>10047000</v>
      </c>
      <c r="C22" s="237">
        <f>'Open Int.'!R26</f>
        <v>822.24648</v>
      </c>
      <c r="D22" s="161">
        <f t="shared" si="0"/>
        <v>0.06789986252355992</v>
      </c>
      <c r="E22" s="243">
        <f>'Open Int.'!B26/'Open Int.'!K26</f>
        <v>0.9744699910421021</v>
      </c>
      <c r="F22" s="228">
        <f>'Open Int.'!E26/'Open Int.'!K26</f>
        <v>0.021847317607245943</v>
      </c>
      <c r="G22" s="244">
        <f>'Open Int.'!H26/'Open Int.'!K26</f>
        <v>0.003682691350651936</v>
      </c>
      <c r="H22" s="165">
        <v>147967899</v>
      </c>
      <c r="I22" s="230">
        <v>4762000</v>
      </c>
      <c r="J22" s="357">
        <v>2381000</v>
      </c>
      <c r="K22" s="117" t="str">
        <f t="shared" si="1"/>
        <v>Gross Exposure is less then 30%</v>
      </c>
      <c r="M22"/>
      <c r="N22"/>
    </row>
    <row r="23" spans="1:14" s="7" customFormat="1" ht="15">
      <c r="A23" s="201" t="s">
        <v>1</v>
      </c>
      <c r="B23" s="235">
        <f>'Open Int.'!K27</f>
        <v>1489350</v>
      </c>
      <c r="C23" s="237">
        <f>'Open Int.'!R27</f>
        <v>372.9183465</v>
      </c>
      <c r="D23" s="161">
        <f t="shared" si="0"/>
        <v>0.09425849415006857</v>
      </c>
      <c r="E23" s="243">
        <f>'Open Int.'!B27/'Open Int.'!K27</f>
        <v>0.9841877329036157</v>
      </c>
      <c r="F23" s="228">
        <f>'Open Int.'!E27/'Open Int.'!K27</f>
        <v>0.011985094168597039</v>
      </c>
      <c r="G23" s="244">
        <f>'Open Int.'!H27/'Open Int.'!K27</f>
        <v>0.00382717292778729</v>
      </c>
      <c r="H23" s="249">
        <v>15800698</v>
      </c>
      <c r="I23" s="233">
        <v>1304700</v>
      </c>
      <c r="J23" s="357">
        <v>652350</v>
      </c>
      <c r="K23" s="369" t="str">
        <f t="shared" si="1"/>
        <v>Gross Exposure is less then 30%</v>
      </c>
      <c r="M23"/>
      <c r="N23"/>
    </row>
    <row r="24" spans="1:14" s="7" customFormat="1" ht="15">
      <c r="A24" s="201" t="s">
        <v>158</v>
      </c>
      <c r="B24" s="235">
        <f>'Open Int.'!K28</f>
        <v>2553600</v>
      </c>
      <c r="C24" s="237">
        <f>'Open Int.'!R28</f>
        <v>27.604416</v>
      </c>
      <c r="D24" s="161">
        <f t="shared" si="0"/>
        <v>0.1382148910307434</v>
      </c>
      <c r="E24" s="243">
        <f>'Open Int.'!B28/'Open Int.'!K28</f>
        <v>0.9717261904761905</v>
      </c>
      <c r="F24" s="228">
        <f>'Open Int.'!E28/'Open Int.'!K28</f>
        <v>0.027529761904761904</v>
      </c>
      <c r="G24" s="244">
        <f>'Open Int.'!H28/'Open Int.'!K28</f>
        <v>0.000744047619047619</v>
      </c>
      <c r="H24" s="249">
        <v>18475578</v>
      </c>
      <c r="I24" s="233">
        <v>3693600</v>
      </c>
      <c r="J24" s="357">
        <v>3693600</v>
      </c>
      <c r="K24" s="369" t="str">
        <f t="shared" si="1"/>
        <v>Gross Exposure is less then 30%</v>
      </c>
      <c r="M24"/>
      <c r="N24"/>
    </row>
    <row r="25" spans="1:14" s="7" customFormat="1" ht="15">
      <c r="A25" s="201" t="s">
        <v>285</v>
      </c>
      <c r="B25" s="235">
        <f>'Open Int.'!K29</f>
        <v>578700</v>
      </c>
      <c r="C25" s="237">
        <f>'Open Int.'!R29</f>
        <v>31.180356</v>
      </c>
      <c r="D25" s="161">
        <f t="shared" si="0"/>
        <v>0.13521448213227186</v>
      </c>
      <c r="E25" s="243">
        <f>'Open Int.'!B29/'Open Int.'!K29</f>
        <v>0.9984447900466563</v>
      </c>
      <c r="F25" s="228">
        <f>'Open Int.'!E29/'Open Int.'!K29</f>
        <v>0.0015552099533437014</v>
      </c>
      <c r="G25" s="244">
        <f>'Open Int.'!H29/'Open Int.'!K29</f>
        <v>0</v>
      </c>
      <c r="H25" s="247">
        <v>4279867</v>
      </c>
      <c r="I25" s="231">
        <v>855900</v>
      </c>
      <c r="J25" s="356">
        <v>651600</v>
      </c>
      <c r="K25" s="117" t="str">
        <f t="shared" si="1"/>
        <v>Gross Exposure is less then 30%</v>
      </c>
      <c r="M25"/>
      <c r="N25"/>
    </row>
    <row r="26" spans="1:14" s="7" customFormat="1" ht="15">
      <c r="A26" s="201" t="s">
        <v>159</v>
      </c>
      <c r="B26" s="235">
        <f>'Open Int.'!K30</f>
        <v>3222000</v>
      </c>
      <c r="C26" s="237">
        <f>'Open Int.'!R30</f>
        <v>14.11236</v>
      </c>
      <c r="D26" s="161">
        <f t="shared" si="0"/>
        <v>0.31573333918677987</v>
      </c>
      <c r="E26" s="243">
        <f>'Open Int.'!B30/'Open Int.'!K30</f>
        <v>0.9231843575418994</v>
      </c>
      <c r="F26" s="228">
        <f>'Open Int.'!E30/'Open Int.'!K30</f>
        <v>0.07681564245810056</v>
      </c>
      <c r="G26" s="244">
        <f>'Open Int.'!H30/'Open Int.'!K30</f>
        <v>0</v>
      </c>
      <c r="H26" s="165">
        <v>10204814</v>
      </c>
      <c r="I26" s="230">
        <v>2038500</v>
      </c>
      <c r="J26" s="357">
        <v>2038500</v>
      </c>
      <c r="K26" s="117" t="str">
        <f t="shared" si="1"/>
        <v>Some sign of build up Gross exposure crosses 30%</v>
      </c>
      <c r="M26"/>
      <c r="N26"/>
    </row>
    <row r="27" spans="1:14" s="7" customFormat="1" ht="15">
      <c r="A27" s="201" t="s">
        <v>2</v>
      </c>
      <c r="B27" s="235">
        <f>'Open Int.'!K31</f>
        <v>2274800</v>
      </c>
      <c r="C27" s="237">
        <f>'Open Int.'!R31</f>
        <v>72.50925</v>
      </c>
      <c r="D27" s="161">
        <f t="shared" si="0"/>
        <v>0.11216969161914692</v>
      </c>
      <c r="E27" s="243">
        <f>'Open Int.'!B31/'Open Int.'!K31</f>
        <v>0.9821083172147002</v>
      </c>
      <c r="F27" s="228">
        <f>'Open Int.'!E31/'Open Int.'!K31</f>
        <v>0.016924564796905222</v>
      </c>
      <c r="G27" s="244">
        <f>'Open Int.'!H31/'Open Int.'!K31</f>
        <v>0.0009671179883945841</v>
      </c>
      <c r="H27" s="249">
        <v>20279988</v>
      </c>
      <c r="I27" s="233">
        <v>4055700</v>
      </c>
      <c r="J27" s="357">
        <v>2027300</v>
      </c>
      <c r="K27" s="369" t="str">
        <f t="shared" si="1"/>
        <v>Gross Exposure is less then 30%</v>
      </c>
      <c r="M27"/>
      <c r="N27"/>
    </row>
    <row r="28" spans="1:14" s="7" customFormat="1" ht="15">
      <c r="A28" s="201" t="s">
        <v>391</v>
      </c>
      <c r="B28" s="235">
        <f>'Open Int.'!K32</f>
        <v>3177500</v>
      </c>
      <c r="C28" s="237">
        <f>'Open Int.'!R32</f>
        <v>41.593475</v>
      </c>
      <c r="D28" s="161">
        <f t="shared" si="0"/>
        <v>0.027801080960273748</v>
      </c>
      <c r="E28" s="243">
        <f>'Open Int.'!B32/'Open Int.'!K32</f>
        <v>0.946498819826908</v>
      </c>
      <c r="F28" s="228">
        <f>'Open Int.'!E32/'Open Int.'!K32</f>
        <v>0.04838709677419355</v>
      </c>
      <c r="G28" s="244">
        <f>'Open Int.'!H32/'Open Int.'!K32</f>
        <v>0.0051140833988985055</v>
      </c>
      <c r="H28" s="249">
        <v>114294117</v>
      </c>
      <c r="I28" s="233">
        <v>18750000</v>
      </c>
      <c r="J28" s="357">
        <v>9375000</v>
      </c>
      <c r="K28" s="369" t="str">
        <f t="shared" si="1"/>
        <v>Gross Exposure is less then 30%</v>
      </c>
      <c r="M28"/>
      <c r="N28"/>
    </row>
    <row r="29" spans="1:14" s="7" customFormat="1" ht="15">
      <c r="A29" s="201" t="s">
        <v>78</v>
      </c>
      <c r="B29" s="235">
        <f>'Open Int.'!K33</f>
        <v>2392000</v>
      </c>
      <c r="C29" s="237">
        <f>'Open Int.'!R33</f>
        <v>48.92836</v>
      </c>
      <c r="D29" s="161">
        <f t="shared" si="0"/>
        <v>0.10872727272727273</v>
      </c>
      <c r="E29" s="243">
        <f>'Open Int.'!B33/'Open Int.'!K33</f>
        <v>0.979933110367893</v>
      </c>
      <c r="F29" s="228">
        <f>'Open Int.'!E33/'Open Int.'!K33</f>
        <v>0.016722408026755852</v>
      </c>
      <c r="G29" s="244">
        <f>'Open Int.'!H33/'Open Int.'!K33</f>
        <v>0.0033444816053511705</v>
      </c>
      <c r="H29" s="165">
        <v>22000000</v>
      </c>
      <c r="I29" s="230">
        <v>4400000</v>
      </c>
      <c r="J29" s="357">
        <v>2200000</v>
      </c>
      <c r="K29" s="117" t="str">
        <f t="shared" si="1"/>
        <v>Gross Exposure is less then 30%</v>
      </c>
      <c r="M29"/>
      <c r="N29"/>
    </row>
    <row r="30" spans="1:14" s="7" customFormat="1" ht="15">
      <c r="A30" s="201" t="s">
        <v>138</v>
      </c>
      <c r="B30" s="235">
        <f>'Open Int.'!K34</f>
        <v>5061750</v>
      </c>
      <c r="C30" s="237">
        <f>'Open Int.'!R34</f>
        <v>283.48330875</v>
      </c>
      <c r="D30" s="161">
        <f t="shared" si="0"/>
        <v>0.4747534433517635</v>
      </c>
      <c r="E30" s="243">
        <f>'Open Int.'!B34/'Open Int.'!K34</f>
        <v>0.9824517212426532</v>
      </c>
      <c r="F30" s="228">
        <f>'Open Int.'!E34/'Open Int.'!K34</f>
        <v>0.0126784214945424</v>
      </c>
      <c r="G30" s="244">
        <f>'Open Int.'!H34/'Open Int.'!K34</f>
        <v>0.004869857262804366</v>
      </c>
      <c r="H30" s="165">
        <v>10661850</v>
      </c>
      <c r="I30" s="230">
        <v>2131800</v>
      </c>
      <c r="J30" s="357">
        <v>1065900</v>
      </c>
      <c r="K30" s="117" t="str">
        <f t="shared" si="1"/>
        <v>Gross exposure is building up andcrpsses 40% mark</v>
      </c>
      <c r="M30"/>
      <c r="N30"/>
    </row>
    <row r="31" spans="1:14" s="7" customFormat="1" ht="15">
      <c r="A31" s="201" t="s">
        <v>160</v>
      </c>
      <c r="B31" s="235">
        <f>'Open Int.'!K35</f>
        <v>3140500</v>
      </c>
      <c r="C31" s="237">
        <f>'Open Int.'!R35</f>
        <v>119.2604875</v>
      </c>
      <c r="D31" s="161">
        <f t="shared" si="0"/>
        <v>0.3162481141421565</v>
      </c>
      <c r="E31" s="243">
        <f>'Open Int.'!B35/'Open Int.'!K35</f>
        <v>0.9774080560420315</v>
      </c>
      <c r="F31" s="228">
        <f>'Open Int.'!E35/'Open Int.'!K35</f>
        <v>0.021891418563922942</v>
      </c>
      <c r="G31" s="244">
        <f>'Open Int.'!H35/'Open Int.'!K35</f>
        <v>0.0007005253940455342</v>
      </c>
      <c r="H31" s="249">
        <v>9930494</v>
      </c>
      <c r="I31" s="233">
        <v>1985500</v>
      </c>
      <c r="J31" s="357">
        <v>1573000</v>
      </c>
      <c r="K31" s="369" t="str">
        <f t="shared" si="1"/>
        <v>Some sign of build up Gross exposure crosses 30%</v>
      </c>
      <c r="M31"/>
      <c r="N31"/>
    </row>
    <row r="32" spans="1:14" s="7" customFormat="1" ht="15">
      <c r="A32" s="201" t="s">
        <v>161</v>
      </c>
      <c r="B32" s="235">
        <f>'Open Int.'!K36</f>
        <v>3946800</v>
      </c>
      <c r="C32" s="237">
        <f>'Open Int.'!R36</f>
        <v>12.886302</v>
      </c>
      <c r="D32" s="161">
        <f t="shared" si="0"/>
        <v>0.08904049526440513</v>
      </c>
      <c r="E32" s="243">
        <f>'Open Int.'!B36/'Open Int.'!K36</f>
        <v>0.9615384615384616</v>
      </c>
      <c r="F32" s="228">
        <f>'Open Int.'!E36/'Open Int.'!K36</f>
        <v>0.038461538461538464</v>
      </c>
      <c r="G32" s="244">
        <f>'Open Int.'!H36/'Open Int.'!K36</f>
        <v>0</v>
      </c>
      <c r="H32" s="247">
        <v>44325899</v>
      </c>
      <c r="I32" s="231">
        <v>8859600</v>
      </c>
      <c r="J32" s="356">
        <v>8859600</v>
      </c>
      <c r="K32" s="117" t="str">
        <f t="shared" si="1"/>
        <v>Gross Exposure is less then 30%</v>
      </c>
      <c r="M32"/>
      <c r="N32"/>
    </row>
    <row r="33" spans="1:14" s="7" customFormat="1" ht="15">
      <c r="A33" s="201" t="s">
        <v>393</v>
      </c>
      <c r="B33" s="235">
        <f>'Open Int.'!K37</f>
        <v>26100</v>
      </c>
      <c r="C33" s="237">
        <f>'Open Int.'!R37</f>
        <v>0.5276115</v>
      </c>
      <c r="D33" s="161">
        <f t="shared" si="0"/>
        <v>0.002678939837785574</v>
      </c>
      <c r="E33" s="243">
        <f>'Open Int.'!B37/'Open Int.'!K37</f>
        <v>1</v>
      </c>
      <c r="F33" s="228">
        <f>'Open Int.'!E37/'Open Int.'!K37</f>
        <v>0</v>
      </c>
      <c r="G33" s="244">
        <f>'Open Int.'!H37/'Open Int.'!K37</f>
        <v>0</v>
      </c>
      <c r="H33" s="247">
        <v>9742660</v>
      </c>
      <c r="I33" s="231">
        <v>1948500</v>
      </c>
      <c r="J33" s="356">
        <v>1948500</v>
      </c>
      <c r="K33" s="117" t="str">
        <f t="shared" si="1"/>
        <v>Gross Exposure is less then 30%</v>
      </c>
      <c r="M33"/>
      <c r="N33"/>
    </row>
    <row r="34" spans="1:14" s="7" customFormat="1" ht="15">
      <c r="A34" s="201" t="s">
        <v>3</v>
      </c>
      <c r="B34" s="235">
        <f>'Open Int.'!K38</f>
        <v>3411250</v>
      </c>
      <c r="C34" s="237">
        <f>'Open Int.'!R38</f>
        <v>79.9255875</v>
      </c>
      <c r="D34" s="161">
        <f t="shared" si="0"/>
        <v>0.03694041391304691</v>
      </c>
      <c r="E34" s="243">
        <f>'Open Int.'!B38/'Open Int.'!K38</f>
        <v>0.9926713081714914</v>
      </c>
      <c r="F34" s="228">
        <f>'Open Int.'!E38/'Open Int.'!K38</f>
        <v>0.00659582264565775</v>
      </c>
      <c r="G34" s="244">
        <f>'Open Int.'!H38/'Open Int.'!K38</f>
        <v>0.0007328691828508611</v>
      </c>
      <c r="H34" s="188">
        <v>92344661</v>
      </c>
      <c r="I34" s="168">
        <v>11935000</v>
      </c>
      <c r="J34" s="358">
        <v>5967500</v>
      </c>
      <c r="K34" s="369" t="str">
        <f t="shared" si="1"/>
        <v>Gross Exposure is less then 30%</v>
      </c>
      <c r="M34"/>
      <c r="N34"/>
    </row>
    <row r="35" spans="1:14" s="7" customFormat="1" ht="15">
      <c r="A35" s="201" t="s">
        <v>218</v>
      </c>
      <c r="B35" s="235">
        <f>'Open Int.'!K39</f>
        <v>324975</v>
      </c>
      <c r="C35" s="237">
        <f>'Open Int.'!R39</f>
        <v>11.42287125</v>
      </c>
      <c r="D35" s="161">
        <f t="shared" si="0"/>
        <v>0.024384166150432915</v>
      </c>
      <c r="E35" s="243">
        <f>'Open Int.'!B39/'Open Int.'!K39</f>
        <v>0.9903069466882067</v>
      </c>
      <c r="F35" s="228">
        <f>'Open Int.'!E39/'Open Int.'!K39</f>
        <v>0.009693053311793215</v>
      </c>
      <c r="G35" s="244">
        <f>'Open Int.'!H39/'Open Int.'!K39</f>
        <v>0</v>
      </c>
      <c r="H35" s="249">
        <v>13327296</v>
      </c>
      <c r="I35" s="233">
        <v>2665425</v>
      </c>
      <c r="J35" s="357">
        <v>1332450</v>
      </c>
      <c r="K35" s="369" t="str">
        <f t="shared" si="1"/>
        <v>Gross Exposure is less then 30%</v>
      </c>
      <c r="M35"/>
      <c r="N35"/>
    </row>
    <row r="36" spans="1:14" s="7" customFormat="1" ht="15">
      <c r="A36" s="201" t="s">
        <v>162</v>
      </c>
      <c r="B36" s="235">
        <f>'Open Int.'!K40</f>
        <v>484800</v>
      </c>
      <c r="C36" s="237">
        <f>'Open Int.'!R40</f>
        <v>14.973048</v>
      </c>
      <c r="D36" s="161">
        <f t="shared" si="0"/>
        <v>0.039453125</v>
      </c>
      <c r="E36" s="243">
        <f>'Open Int.'!B40/'Open Int.'!K40</f>
        <v>1</v>
      </c>
      <c r="F36" s="228">
        <f>'Open Int.'!E40/'Open Int.'!K40</f>
        <v>0</v>
      </c>
      <c r="G36" s="244">
        <f>'Open Int.'!H40/'Open Int.'!K40</f>
        <v>0</v>
      </c>
      <c r="H36" s="249">
        <v>12288000</v>
      </c>
      <c r="I36" s="233">
        <v>2457600</v>
      </c>
      <c r="J36" s="357">
        <v>1440000</v>
      </c>
      <c r="K36" s="369" t="str">
        <f t="shared" si="1"/>
        <v>Gross Exposure is less then 30%</v>
      </c>
      <c r="M36"/>
      <c r="N36"/>
    </row>
    <row r="37" spans="1:14" s="7" customFormat="1" ht="15">
      <c r="A37" s="201" t="s">
        <v>286</v>
      </c>
      <c r="B37" s="235">
        <f>'Open Int.'!K41</f>
        <v>360000</v>
      </c>
      <c r="C37" s="237">
        <f>'Open Int.'!R41</f>
        <v>7.5798</v>
      </c>
      <c r="D37" s="161">
        <f t="shared" si="0"/>
        <v>0.0114245343970675</v>
      </c>
      <c r="E37" s="243">
        <f>'Open Int.'!B41/'Open Int.'!K41</f>
        <v>0.9916666666666667</v>
      </c>
      <c r="F37" s="228">
        <f>'Open Int.'!E41/'Open Int.'!K41</f>
        <v>0.008333333333333333</v>
      </c>
      <c r="G37" s="244">
        <f>'Open Int.'!H41/'Open Int.'!K41</f>
        <v>0</v>
      </c>
      <c r="H37" s="247">
        <v>31511131</v>
      </c>
      <c r="I37" s="231">
        <v>6302000</v>
      </c>
      <c r="J37" s="356">
        <v>3151000</v>
      </c>
      <c r="K37" s="117" t="str">
        <f t="shared" si="1"/>
        <v>Gross Exposure is less then 30%</v>
      </c>
      <c r="M37"/>
      <c r="N37"/>
    </row>
    <row r="38" spans="1:14" s="7" customFormat="1" ht="15">
      <c r="A38" s="201" t="s">
        <v>183</v>
      </c>
      <c r="B38" s="235">
        <f>'Open Int.'!K42</f>
        <v>1303400</v>
      </c>
      <c r="C38" s="237">
        <f>'Open Int.'!R42</f>
        <v>36.514751</v>
      </c>
      <c r="D38" s="161">
        <f t="shared" si="0"/>
        <v>0.06717171717171717</v>
      </c>
      <c r="E38" s="243">
        <f>'Open Int.'!B42/'Open Int.'!K42</f>
        <v>0.9970845481049563</v>
      </c>
      <c r="F38" s="228">
        <f>'Open Int.'!E42/'Open Int.'!K42</f>
        <v>0.0029154518950437317</v>
      </c>
      <c r="G38" s="244">
        <f>'Open Int.'!H42/'Open Int.'!K42</f>
        <v>0</v>
      </c>
      <c r="H38" s="247">
        <v>19404000</v>
      </c>
      <c r="I38" s="231">
        <v>3879800</v>
      </c>
      <c r="J38" s="356">
        <v>1939900</v>
      </c>
      <c r="K38" s="117" t="str">
        <f t="shared" si="1"/>
        <v>Gross Exposure is less then 30%</v>
      </c>
      <c r="M38"/>
      <c r="N38"/>
    </row>
    <row r="39" spans="1:14" s="7" customFormat="1" ht="15">
      <c r="A39" s="201" t="s">
        <v>219</v>
      </c>
      <c r="B39" s="235">
        <f>'Open Int.'!K43</f>
        <v>6531300</v>
      </c>
      <c r="C39" s="237">
        <f>'Open Int.'!R43</f>
        <v>65.4109695</v>
      </c>
      <c r="D39" s="161">
        <f t="shared" si="0"/>
        <v>0.21887766858637459</v>
      </c>
      <c r="E39" s="243">
        <f>'Open Int.'!B43/'Open Int.'!K43</f>
        <v>0.9768499379909054</v>
      </c>
      <c r="F39" s="228">
        <f>'Open Int.'!E43/'Open Int.'!K43</f>
        <v>0.02315006200909467</v>
      </c>
      <c r="G39" s="244">
        <f>'Open Int.'!H43/'Open Int.'!K43</f>
        <v>0</v>
      </c>
      <c r="H39" s="247">
        <v>29839956</v>
      </c>
      <c r="I39" s="231">
        <v>5967000</v>
      </c>
      <c r="J39" s="356">
        <v>3402000</v>
      </c>
      <c r="K39" s="117" t="str">
        <f t="shared" si="1"/>
        <v>Gross Exposure is less then 30%</v>
      </c>
      <c r="M39"/>
      <c r="N39"/>
    </row>
    <row r="40" spans="1:14" s="7" customFormat="1" ht="15">
      <c r="A40" s="201" t="s">
        <v>163</v>
      </c>
      <c r="B40" s="235">
        <f>'Open Int.'!K44</f>
        <v>619500</v>
      </c>
      <c r="C40" s="237">
        <f>'Open Int.'!R44</f>
        <v>212.4110625</v>
      </c>
      <c r="D40" s="161">
        <f t="shared" si="0"/>
        <v>0.5244932861472814</v>
      </c>
      <c r="E40" s="243">
        <f>'Open Int.'!B44/'Open Int.'!K44</f>
        <v>0.9753833736884584</v>
      </c>
      <c r="F40" s="228">
        <f>'Open Int.'!E44/'Open Int.'!K44</f>
        <v>0.020177562550443905</v>
      </c>
      <c r="G40" s="244">
        <f>'Open Int.'!H44/'Open Int.'!K44</f>
        <v>0.00443906376109766</v>
      </c>
      <c r="H40" s="247">
        <v>1181140</v>
      </c>
      <c r="I40" s="231">
        <v>236000</v>
      </c>
      <c r="J40" s="356">
        <v>163500</v>
      </c>
      <c r="K40" s="117" t="str">
        <f t="shared" si="1"/>
        <v>Gross exposure is building up andcrpsses 40% mark</v>
      </c>
      <c r="M40"/>
      <c r="N40"/>
    </row>
    <row r="41" spans="1:14" s="7" customFormat="1" ht="15">
      <c r="A41" s="201" t="s">
        <v>194</v>
      </c>
      <c r="B41" s="235">
        <f>'Open Int.'!K45</f>
        <v>2224800</v>
      </c>
      <c r="C41" s="237">
        <f>'Open Int.'!R45</f>
        <v>157.894056</v>
      </c>
      <c r="D41" s="161">
        <f t="shared" si="0"/>
        <v>0.1257237109561704</v>
      </c>
      <c r="E41" s="243">
        <f>'Open Int.'!B45/'Open Int.'!K45</f>
        <v>0.9750089895720964</v>
      </c>
      <c r="F41" s="228">
        <f>'Open Int.'!E45/'Open Int.'!K45</f>
        <v>0.021395181589356348</v>
      </c>
      <c r="G41" s="244">
        <f>'Open Int.'!H45/'Open Int.'!K45</f>
        <v>0.003595828838547285</v>
      </c>
      <c r="H41" s="247">
        <v>17695946</v>
      </c>
      <c r="I41" s="231">
        <v>3538800</v>
      </c>
      <c r="J41" s="356">
        <v>1769200</v>
      </c>
      <c r="K41" s="117" t="str">
        <f t="shared" si="1"/>
        <v>Gross Exposure is less then 30%</v>
      </c>
      <c r="M41"/>
      <c r="N41"/>
    </row>
    <row r="42" spans="1:14" s="7" customFormat="1" ht="15">
      <c r="A42" s="201" t="s">
        <v>220</v>
      </c>
      <c r="B42" s="235">
        <f>'Open Int.'!K46</f>
        <v>4209600</v>
      </c>
      <c r="C42" s="237">
        <f>'Open Int.'!R46</f>
        <v>51.546552</v>
      </c>
      <c r="D42" s="161">
        <f t="shared" si="0"/>
        <v>0.41537605811317874</v>
      </c>
      <c r="E42" s="243">
        <f>'Open Int.'!B46/'Open Int.'!K46</f>
        <v>0.943557582668187</v>
      </c>
      <c r="F42" s="228">
        <f>'Open Int.'!E46/'Open Int.'!K46</f>
        <v>0.05017103762827822</v>
      </c>
      <c r="G42" s="244">
        <f>'Open Int.'!H46/'Open Int.'!K46</f>
        <v>0.006271379703534778</v>
      </c>
      <c r="H42" s="247">
        <v>10134431</v>
      </c>
      <c r="I42" s="231">
        <v>2025600</v>
      </c>
      <c r="J42" s="356">
        <v>2025600</v>
      </c>
      <c r="K42" s="117" t="str">
        <f t="shared" si="1"/>
        <v>Gross exposure is building up andcrpsses 40% mark</v>
      </c>
      <c r="M42"/>
      <c r="N42"/>
    </row>
    <row r="43" spans="1:14" s="7" customFormat="1" ht="15">
      <c r="A43" s="201" t="s">
        <v>164</v>
      </c>
      <c r="B43" s="235">
        <f>'Open Int.'!K47</f>
        <v>22667800</v>
      </c>
      <c r="C43" s="237">
        <f>'Open Int.'!R47</f>
        <v>125.126256</v>
      </c>
      <c r="D43" s="161">
        <f t="shared" si="0"/>
        <v>0.8263073983962467</v>
      </c>
      <c r="E43" s="243">
        <f>'Open Int.'!B47/'Open Int.'!K47</f>
        <v>0.9685942173479561</v>
      </c>
      <c r="F43" s="228">
        <f>'Open Int.'!E47/'Open Int.'!K47</f>
        <v>0.029162512462612162</v>
      </c>
      <c r="G43" s="244">
        <f>'Open Int.'!H47/'Open Int.'!K47</f>
        <v>0.002243270189431705</v>
      </c>
      <c r="H43" s="247">
        <v>27432648</v>
      </c>
      <c r="I43" s="231">
        <v>5486150</v>
      </c>
      <c r="J43" s="356">
        <v>5486150</v>
      </c>
      <c r="K43" s="117" t="str">
        <f t="shared" si="1"/>
        <v>Gross exposure has crossed 80%,Margin double</v>
      </c>
      <c r="M43"/>
      <c r="N43"/>
    </row>
    <row r="44" spans="1:14" s="7" customFormat="1" ht="15">
      <c r="A44" s="201" t="s">
        <v>165</v>
      </c>
      <c r="B44" s="235">
        <f>'Open Int.'!K48</f>
        <v>253500</v>
      </c>
      <c r="C44" s="237">
        <f>'Open Int.'!R48</f>
        <v>6.1131525</v>
      </c>
      <c r="D44" s="161">
        <f t="shared" si="0"/>
        <v>0.01669786015769367</v>
      </c>
      <c r="E44" s="243">
        <f>'Open Int.'!B48/'Open Int.'!K48</f>
        <v>0.9743589743589743</v>
      </c>
      <c r="F44" s="228">
        <f>'Open Int.'!E48/'Open Int.'!K48</f>
        <v>0.02564102564102564</v>
      </c>
      <c r="G44" s="244">
        <f>'Open Int.'!H48/'Open Int.'!K48</f>
        <v>0</v>
      </c>
      <c r="H44" s="247">
        <v>15181586</v>
      </c>
      <c r="I44" s="231">
        <v>3035500</v>
      </c>
      <c r="J44" s="356">
        <v>2281500</v>
      </c>
      <c r="K44" s="117" t="str">
        <f t="shared" si="1"/>
        <v>Gross Exposure is less then 30%</v>
      </c>
      <c r="M44"/>
      <c r="N44"/>
    </row>
    <row r="45" spans="1:14" s="7" customFormat="1" ht="15">
      <c r="A45" s="201" t="s">
        <v>89</v>
      </c>
      <c r="B45" s="235">
        <f>'Open Int.'!K49</f>
        <v>4958250</v>
      </c>
      <c r="C45" s="237">
        <f>'Open Int.'!R49</f>
        <v>142.9463475</v>
      </c>
      <c r="D45" s="161">
        <f t="shared" si="0"/>
        <v>0.0799962517563237</v>
      </c>
      <c r="E45" s="243">
        <f>'Open Int.'!B49/'Open Int.'!K49</f>
        <v>0.9754953864770837</v>
      </c>
      <c r="F45" s="228">
        <f>'Open Int.'!E49/'Open Int.'!K49</f>
        <v>0.02238693087278778</v>
      </c>
      <c r="G45" s="244">
        <f>'Open Int.'!H49/'Open Int.'!K49</f>
        <v>0.0021176826501285734</v>
      </c>
      <c r="H45" s="247">
        <v>61981029</v>
      </c>
      <c r="I45" s="231">
        <v>11472000</v>
      </c>
      <c r="J45" s="356">
        <v>5736000</v>
      </c>
      <c r="K45" s="117" t="str">
        <f t="shared" si="1"/>
        <v>Gross Exposure is less then 30%</v>
      </c>
      <c r="M45"/>
      <c r="N45"/>
    </row>
    <row r="46" spans="1:14" s="7" customFormat="1" ht="15">
      <c r="A46" s="201" t="s">
        <v>287</v>
      </c>
      <c r="B46" s="235">
        <f>'Open Int.'!K50</f>
        <v>1421000</v>
      </c>
      <c r="C46" s="237">
        <f>'Open Int.'!R50</f>
        <v>23.85859</v>
      </c>
      <c r="D46" s="161">
        <f t="shared" si="0"/>
        <v>0.12930818754692086</v>
      </c>
      <c r="E46" s="243">
        <f>'Open Int.'!B50/'Open Int.'!K50</f>
        <v>0.9894440534834623</v>
      </c>
      <c r="F46" s="228">
        <f>'Open Int.'!E50/'Open Int.'!K50</f>
        <v>0.01055594651653765</v>
      </c>
      <c r="G46" s="244">
        <f>'Open Int.'!H50/'Open Int.'!K50</f>
        <v>0</v>
      </c>
      <c r="H46" s="247">
        <v>10989250</v>
      </c>
      <c r="I46" s="231">
        <v>2197000</v>
      </c>
      <c r="J46" s="356">
        <v>2197000</v>
      </c>
      <c r="K46" s="117" t="str">
        <f t="shared" si="1"/>
        <v>Gross Exposure is less then 30%</v>
      </c>
      <c r="M46"/>
      <c r="N46"/>
    </row>
    <row r="47" spans="1:14" s="7" customFormat="1" ht="15">
      <c r="A47" s="201" t="s">
        <v>271</v>
      </c>
      <c r="B47" s="235">
        <f>'Open Int.'!K51</f>
        <v>517800</v>
      </c>
      <c r="C47" s="237">
        <f>'Open Int.'!R51</f>
        <v>12.409077</v>
      </c>
      <c r="D47" s="161">
        <f t="shared" si="0"/>
        <v>0.02343011021654164</v>
      </c>
      <c r="E47" s="243">
        <f>'Open Int.'!B51/'Open Int.'!K51</f>
        <v>0.9745075318655851</v>
      </c>
      <c r="F47" s="228">
        <f>'Open Int.'!E51/'Open Int.'!K51</f>
        <v>0.02433371958285052</v>
      </c>
      <c r="G47" s="244">
        <f>'Open Int.'!H51/'Open Int.'!K51</f>
        <v>0.0011587485515643105</v>
      </c>
      <c r="H47" s="247">
        <v>22099768</v>
      </c>
      <c r="I47" s="231">
        <v>4419600</v>
      </c>
      <c r="J47" s="356">
        <v>2487600</v>
      </c>
      <c r="K47" s="117" t="str">
        <f t="shared" si="1"/>
        <v>Gross Exposure is less then 30%</v>
      </c>
      <c r="M47"/>
      <c r="N47"/>
    </row>
    <row r="48" spans="1:14" s="7" customFormat="1" ht="15">
      <c r="A48" s="201" t="s">
        <v>221</v>
      </c>
      <c r="B48" s="235">
        <f>'Open Int.'!K52</f>
        <v>483000</v>
      </c>
      <c r="C48" s="237">
        <f>'Open Int.'!R52</f>
        <v>56.904645</v>
      </c>
      <c r="D48" s="161">
        <f t="shared" si="0"/>
        <v>0.057795133601887254</v>
      </c>
      <c r="E48" s="243">
        <f>'Open Int.'!B52/'Open Int.'!K52</f>
        <v>0.9919254658385093</v>
      </c>
      <c r="F48" s="228">
        <f>'Open Int.'!E52/'Open Int.'!K52</f>
        <v>0.008074534161490683</v>
      </c>
      <c r="G48" s="244">
        <f>'Open Int.'!H52/'Open Int.'!K52</f>
        <v>0</v>
      </c>
      <c r="H48" s="247">
        <v>8357105</v>
      </c>
      <c r="I48" s="231">
        <v>1671300</v>
      </c>
      <c r="J48" s="356">
        <v>835500</v>
      </c>
      <c r="K48" s="117" t="str">
        <f t="shared" si="1"/>
        <v>Gross Exposure is less then 30%</v>
      </c>
      <c r="M48"/>
      <c r="N48"/>
    </row>
    <row r="49" spans="1:14" s="7" customFormat="1" ht="15">
      <c r="A49" s="201" t="s">
        <v>233</v>
      </c>
      <c r="B49" s="235">
        <f>'Open Int.'!K53</f>
        <v>2515000</v>
      </c>
      <c r="C49" s="237">
        <f>'Open Int.'!R53</f>
        <v>96.286775</v>
      </c>
      <c r="D49" s="161">
        <f t="shared" si="0"/>
        <v>0.18225381223886164</v>
      </c>
      <c r="E49" s="243">
        <f>'Open Int.'!B53/'Open Int.'!K53</f>
        <v>0.9801192842942346</v>
      </c>
      <c r="F49" s="228">
        <f>'Open Int.'!E53/'Open Int.'!K53</f>
        <v>0.017892644135188866</v>
      </c>
      <c r="G49" s="244">
        <f>'Open Int.'!H53/'Open Int.'!K53</f>
        <v>0.0019880715705765406</v>
      </c>
      <c r="H49" s="247">
        <v>13799437</v>
      </c>
      <c r="I49" s="231">
        <v>2759000</v>
      </c>
      <c r="J49" s="356">
        <v>1404000</v>
      </c>
      <c r="K49" s="117" t="str">
        <f t="shared" si="1"/>
        <v>Gross Exposure is less then 30%</v>
      </c>
      <c r="M49"/>
      <c r="N49"/>
    </row>
    <row r="50" spans="1:14" s="7" customFormat="1" ht="15">
      <c r="A50" s="201" t="s">
        <v>166</v>
      </c>
      <c r="B50" s="235">
        <f>'Open Int.'!K54</f>
        <v>4109350</v>
      </c>
      <c r="C50" s="237">
        <f>'Open Int.'!R54</f>
        <v>38.48406275</v>
      </c>
      <c r="D50" s="161">
        <f t="shared" si="0"/>
        <v>0.2510614982909844</v>
      </c>
      <c r="E50" s="243">
        <f>'Open Int.'!B54/'Open Int.'!K54</f>
        <v>0.9576453697056713</v>
      </c>
      <c r="F50" s="228">
        <f>'Open Int.'!E54/'Open Int.'!K54</f>
        <v>0.040918880114860015</v>
      </c>
      <c r="G50" s="244">
        <f>'Open Int.'!H54/'Open Int.'!K54</f>
        <v>0.0014357501794687725</v>
      </c>
      <c r="H50" s="247">
        <v>16367902</v>
      </c>
      <c r="I50" s="231">
        <v>3271550</v>
      </c>
      <c r="J50" s="356">
        <v>3271550</v>
      </c>
      <c r="K50" s="117" t="str">
        <f t="shared" si="1"/>
        <v>Gross Exposure is less then 30%</v>
      </c>
      <c r="M50"/>
      <c r="N50"/>
    </row>
    <row r="51" spans="1:14" s="7" customFormat="1" ht="15">
      <c r="A51" s="201" t="s">
        <v>222</v>
      </c>
      <c r="B51" s="235">
        <f>'Open Int.'!K55</f>
        <v>766500</v>
      </c>
      <c r="C51" s="237">
        <f>'Open Int.'!R55</f>
        <v>181.0664625</v>
      </c>
      <c r="D51" s="161">
        <f t="shared" si="0"/>
        <v>0.06545652789882753</v>
      </c>
      <c r="E51" s="243">
        <f>'Open Int.'!B55/'Open Int.'!K55</f>
        <v>0.9990867579908675</v>
      </c>
      <c r="F51" s="228">
        <f>'Open Int.'!E55/'Open Int.'!K55</f>
        <v>0.0006849315068493151</v>
      </c>
      <c r="G51" s="244">
        <f>'Open Int.'!H55/'Open Int.'!K55</f>
        <v>0.00022831050228310502</v>
      </c>
      <c r="H51" s="247">
        <v>11710062</v>
      </c>
      <c r="I51" s="231">
        <v>1070825</v>
      </c>
      <c r="J51" s="356">
        <v>535325</v>
      </c>
      <c r="K51" s="117" t="str">
        <f t="shared" si="1"/>
        <v>Gross Exposure is less then 30%</v>
      </c>
      <c r="M51"/>
      <c r="N51"/>
    </row>
    <row r="52" spans="1:14" s="7" customFormat="1" ht="15">
      <c r="A52" s="201" t="s">
        <v>288</v>
      </c>
      <c r="B52" s="235">
        <f>'Open Int.'!K56</f>
        <v>8419500</v>
      </c>
      <c r="C52" s="237">
        <f>'Open Int.'!R56</f>
        <v>139.005945</v>
      </c>
      <c r="D52" s="161">
        <f t="shared" si="0"/>
        <v>0.6740577242235667</v>
      </c>
      <c r="E52" s="243">
        <f>'Open Int.'!B56/'Open Int.'!K56</f>
        <v>0.9160876536611438</v>
      </c>
      <c r="F52" s="228">
        <f>'Open Int.'!E56/'Open Int.'!K56</f>
        <v>0.07429182255478353</v>
      </c>
      <c r="G52" s="244">
        <f>'Open Int.'!H56/'Open Int.'!K56</f>
        <v>0.009620523784072688</v>
      </c>
      <c r="H52" s="247">
        <v>12490770</v>
      </c>
      <c r="I52" s="231">
        <v>2497500</v>
      </c>
      <c r="J52" s="356">
        <v>2497500</v>
      </c>
      <c r="K52" s="117" t="str">
        <f t="shared" si="1"/>
        <v>Gross exposure is Substantial as Open interest has crossed 60%</v>
      </c>
      <c r="M52"/>
      <c r="N52"/>
    </row>
    <row r="53" spans="1:14" s="7" customFormat="1" ht="15">
      <c r="A53" s="201" t="s">
        <v>289</v>
      </c>
      <c r="B53" s="235">
        <f>'Open Int.'!K57</f>
        <v>1898400</v>
      </c>
      <c r="C53" s="237">
        <f>'Open Int.'!R57</f>
        <v>25.068372000000004</v>
      </c>
      <c r="D53" s="161">
        <f t="shared" si="0"/>
        <v>0.204252572120234</v>
      </c>
      <c r="E53" s="243">
        <f>'Open Int.'!B57/'Open Int.'!K57</f>
        <v>0.9970501474926253</v>
      </c>
      <c r="F53" s="228">
        <f>'Open Int.'!E57/'Open Int.'!K57</f>
        <v>0.0029498525073746312</v>
      </c>
      <c r="G53" s="244">
        <f>'Open Int.'!H57/'Open Int.'!K57</f>
        <v>0</v>
      </c>
      <c r="H53" s="247">
        <v>9294375</v>
      </c>
      <c r="I53" s="231">
        <v>1857800</v>
      </c>
      <c r="J53" s="356">
        <v>1857800</v>
      </c>
      <c r="K53" s="117" t="str">
        <f t="shared" si="1"/>
        <v>Gross Exposure is less then 30%</v>
      </c>
      <c r="M53"/>
      <c r="N53"/>
    </row>
    <row r="54" spans="1:14" s="7" customFormat="1" ht="15">
      <c r="A54" s="201" t="s">
        <v>195</v>
      </c>
      <c r="B54" s="235">
        <f>'Open Int.'!K58</f>
        <v>36493276</v>
      </c>
      <c r="C54" s="237">
        <f>'Open Int.'!R58</f>
        <v>414.56361536</v>
      </c>
      <c r="D54" s="161">
        <f t="shared" si="0"/>
        <v>0.18687798045285345</v>
      </c>
      <c r="E54" s="243">
        <f>'Open Int.'!B58/'Open Int.'!K58</f>
        <v>0.9423098655215278</v>
      </c>
      <c r="F54" s="228">
        <f>'Open Int.'!E58/'Open Int.'!K58</f>
        <v>0.04169962707650582</v>
      </c>
      <c r="G54" s="244">
        <f>'Open Int.'!H58/'Open Int.'!K58</f>
        <v>0.015990507401966322</v>
      </c>
      <c r="H54" s="247">
        <v>195278630</v>
      </c>
      <c r="I54" s="231">
        <v>21267468</v>
      </c>
      <c r="J54" s="356">
        <v>10633734</v>
      </c>
      <c r="K54" s="117" t="str">
        <f t="shared" si="1"/>
        <v>Gross Exposure is less then 30%</v>
      </c>
      <c r="M54"/>
      <c r="N54"/>
    </row>
    <row r="55" spans="1:14" s="7" customFormat="1" ht="15">
      <c r="A55" s="201" t="s">
        <v>290</v>
      </c>
      <c r="B55" s="235">
        <f>'Open Int.'!K59</f>
        <v>7977200</v>
      </c>
      <c r="C55" s="237">
        <f>'Open Int.'!R59</f>
        <v>76.18226</v>
      </c>
      <c r="D55" s="161">
        <f t="shared" si="0"/>
        <v>0.31488208224164843</v>
      </c>
      <c r="E55" s="243">
        <f>'Open Int.'!B59/'Open Int.'!K59</f>
        <v>0.9571779571779572</v>
      </c>
      <c r="F55" s="228">
        <f>'Open Int.'!E59/'Open Int.'!K59</f>
        <v>0.03667953667953668</v>
      </c>
      <c r="G55" s="244">
        <f>'Open Int.'!H59/'Open Int.'!K59</f>
        <v>0.006142506142506142</v>
      </c>
      <c r="H55" s="247">
        <v>25333928</v>
      </c>
      <c r="I55" s="231">
        <v>5066600</v>
      </c>
      <c r="J55" s="356">
        <v>3399200</v>
      </c>
      <c r="K55" s="117" t="str">
        <f t="shared" si="1"/>
        <v>Some sign of build up Gross exposure crosses 30%</v>
      </c>
      <c r="M55"/>
      <c r="N55"/>
    </row>
    <row r="56" spans="1:14" s="7" customFormat="1" ht="15">
      <c r="A56" s="201" t="s">
        <v>197</v>
      </c>
      <c r="B56" s="235">
        <f>'Open Int.'!K60</f>
        <v>5317650</v>
      </c>
      <c r="C56" s="237">
        <f>'Open Int.'!R60</f>
        <v>171.44103599999997</v>
      </c>
      <c r="D56" s="161">
        <f t="shared" si="0"/>
        <v>0.26586485986654784</v>
      </c>
      <c r="E56" s="243">
        <f>'Open Int.'!B60/'Open Int.'!K60</f>
        <v>0.993643808825327</v>
      </c>
      <c r="F56" s="228">
        <f>'Open Int.'!E60/'Open Int.'!K60</f>
        <v>0.006111722283339445</v>
      </c>
      <c r="G56" s="244">
        <f>'Open Int.'!H60/'Open Int.'!K60</f>
        <v>0.0002444688913335778</v>
      </c>
      <c r="H56" s="247">
        <v>20001327</v>
      </c>
      <c r="I56" s="231">
        <v>4000100</v>
      </c>
      <c r="J56" s="356">
        <v>2000050</v>
      </c>
      <c r="K56" s="117" t="str">
        <f t="shared" si="1"/>
        <v>Gross Exposure is less then 30%</v>
      </c>
      <c r="M56"/>
      <c r="N56"/>
    </row>
    <row r="57" spans="1:14" s="7" customFormat="1" ht="15">
      <c r="A57" s="201" t="s">
        <v>4</v>
      </c>
      <c r="B57" s="235">
        <f>'Open Int.'!K61</f>
        <v>1279950</v>
      </c>
      <c r="C57" s="237">
        <f>'Open Int.'!R61</f>
        <v>199.9153905</v>
      </c>
      <c r="D57" s="161">
        <f t="shared" si="0"/>
        <v>0.025642222016586717</v>
      </c>
      <c r="E57" s="243">
        <f>'Open Int.'!B61/'Open Int.'!K61</f>
        <v>0.9990624633774757</v>
      </c>
      <c r="F57" s="228">
        <f>'Open Int.'!E61/'Open Int.'!K61</f>
        <v>0.0005859603890776984</v>
      </c>
      <c r="G57" s="244">
        <f>'Open Int.'!H61/'Open Int.'!K61</f>
        <v>0.000351576233446619</v>
      </c>
      <c r="H57" s="247">
        <v>49915721</v>
      </c>
      <c r="I57" s="231">
        <v>1843800</v>
      </c>
      <c r="J57" s="356">
        <v>921900</v>
      </c>
      <c r="K57" s="117" t="str">
        <f t="shared" si="1"/>
        <v>Gross Exposure is less then 30%</v>
      </c>
      <c r="M57"/>
      <c r="N57"/>
    </row>
    <row r="58" spans="1:14" s="7" customFormat="1" ht="15">
      <c r="A58" s="201" t="s">
        <v>79</v>
      </c>
      <c r="B58" s="235">
        <f>'Open Int.'!K62</f>
        <v>2047600</v>
      </c>
      <c r="C58" s="237">
        <f>'Open Int.'!R62</f>
        <v>201.166462</v>
      </c>
      <c r="D58" s="161">
        <f t="shared" si="0"/>
        <v>0.055288073652916186</v>
      </c>
      <c r="E58" s="243">
        <f>'Open Int.'!B62/'Open Int.'!K62</f>
        <v>0.9994139480367259</v>
      </c>
      <c r="F58" s="228">
        <f>'Open Int.'!E62/'Open Int.'!K62</f>
        <v>0.0004883766360617308</v>
      </c>
      <c r="G58" s="244">
        <f>'Open Int.'!H62/'Open Int.'!K62</f>
        <v>9.767532721234616E-05</v>
      </c>
      <c r="H58" s="247">
        <v>37035112</v>
      </c>
      <c r="I58" s="231">
        <v>2808800</v>
      </c>
      <c r="J58" s="356">
        <v>1404400</v>
      </c>
      <c r="K58" s="117" t="str">
        <f t="shared" si="1"/>
        <v>Gross Exposure is less then 30%</v>
      </c>
      <c r="M58"/>
      <c r="N58"/>
    </row>
    <row r="59" spans="1:14" s="7" customFormat="1" ht="15">
      <c r="A59" s="201" t="s">
        <v>196</v>
      </c>
      <c r="B59" s="235">
        <f>'Open Int.'!K63</f>
        <v>2718000</v>
      </c>
      <c r="C59" s="237">
        <f>'Open Int.'!R63</f>
        <v>178.61337</v>
      </c>
      <c r="D59" s="161">
        <f t="shared" si="0"/>
        <v>0.15107206137327506</v>
      </c>
      <c r="E59" s="243">
        <f>'Open Int.'!B63/'Open Int.'!K63</f>
        <v>0.999411331861663</v>
      </c>
      <c r="F59" s="228">
        <f>'Open Int.'!E63/'Open Int.'!K63</f>
        <v>0.00029433406916850625</v>
      </c>
      <c r="G59" s="244">
        <f>'Open Int.'!H63/'Open Int.'!K63</f>
        <v>0.00029433406916850625</v>
      </c>
      <c r="H59" s="247">
        <v>17991414</v>
      </c>
      <c r="I59" s="231">
        <v>3598000</v>
      </c>
      <c r="J59" s="356">
        <v>1798800</v>
      </c>
      <c r="K59" s="117" t="str">
        <f t="shared" si="1"/>
        <v>Gross Exposure is less then 30%</v>
      </c>
      <c r="M59"/>
      <c r="N59"/>
    </row>
    <row r="60" spans="1:14" s="7" customFormat="1" ht="15">
      <c r="A60" s="201" t="s">
        <v>5</v>
      </c>
      <c r="B60" s="235">
        <f>'Open Int.'!K64</f>
        <v>30718105</v>
      </c>
      <c r="C60" s="237">
        <f>'Open Int.'!R64</f>
        <v>446.794837225</v>
      </c>
      <c r="D60" s="161">
        <f t="shared" si="0"/>
        <v>0.21566206141489427</v>
      </c>
      <c r="E60" s="243">
        <f>'Open Int.'!B64/'Open Int.'!K64</f>
        <v>0.8902331377537774</v>
      </c>
      <c r="F60" s="228">
        <f>'Open Int.'!E64/'Open Int.'!K64</f>
        <v>0.09180123578586635</v>
      </c>
      <c r="G60" s="244">
        <f>'Open Int.'!H64/'Open Int.'!K64</f>
        <v>0.017965626460356196</v>
      </c>
      <c r="H60" s="247">
        <v>142436295</v>
      </c>
      <c r="I60" s="231">
        <v>17221215</v>
      </c>
      <c r="J60" s="356">
        <v>8609810</v>
      </c>
      <c r="K60" s="117" t="str">
        <f t="shared" si="1"/>
        <v>Gross Exposure is less then 30%</v>
      </c>
      <c r="M60"/>
      <c r="N60"/>
    </row>
    <row r="61" spans="1:14" s="7" customFormat="1" ht="15">
      <c r="A61" s="201" t="s">
        <v>198</v>
      </c>
      <c r="B61" s="235">
        <f>'Open Int.'!K65</f>
        <v>11091000</v>
      </c>
      <c r="C61" s="237">
        <f>'Open Int.'!R65</f>
        <v>229.639155</v>
      </c>
      <c r="D61" s="161">
        <f t="shared" si="0"/>
        <v>0.051751861884168124</v>
      </c>
      <c r="E61" s="243">
        <f>'Open Int.'!B65/'Open Int.'!K65</f>
        <v>0.8660174916599044</v>
      </c>
      <c r="F61" s="228">
        <f>'Open Int.'!E65/'Open Int.'!K65</f>
        <v>0.11342529979262465</v>
      </c>
      <c r="G61" s="244">
        <f>'Open Int.'!H65/'Open Int.'!K65</f>
        <v>0.020557208547470923</v>
      </c>
      <c r="H61" s="247">
        <v>214311130</v>
      </c>
      <c r="I61" s="231">
        <v>13863000</v>
      </c>
      <c r="J61" s="356">
        <v>6931000</v>
      </c>
      <c r="K61" s="117" t="str">
        <f t="shared" si="1"/>
        <v>Gross Exposure is less then 30%</v>
      </c>
      <c r="M61"/>
      <c r="N61"/>
    </row>
    <row r="62" spans="1:14" s="7" customFormat="1" ht="15">
      <c r="A62" s="201" t="s">
        <v>199</v>
      </c>
      <c r="B62" s="235">
        <f>'Open Int.'!K66</f>
        <v>3851900</v>
      </c>
      <c r="C62" s="237">
        <f>'Open Int.'!R66</f>
        <v>99.22494400000001</v>
      </c>
      <c r="D62" s="161">
        <f t="shared" si="0"/>
        <v>0.11584435191492497</v>
      </c>
      <c r="E62" s="243">
        <f>'Open Int.'!B66/'Open Int.'!K66</f>
        <v>0.9692878839014513</v>
      </c>
      <c r="F62" s="228">
        <f>'Open Int.'!E66/'Open Int.'!K66</f>
        <v>0.02564967937900776</v>
      </c>
      <c r="G62" s="244">
        <f>'Open Int.'!H66/'Open Int.'!K66</f>
        <v>0.005062436719541006</v>
      </c>
      <c r="H62" s="247">
        <v>33250650</v>
      </c>
      <c r="I62" s="231">
        <v>6649500</v>
      </c>
      <c r="J62" s="356">
        <v>3324100</v>
      </c>
      <c r="K62" s="117" t="str">
        <f t="shared" si="1"/>
        <v>Gross Exposure is less then 30%</v>
      </c>
      <c r="M62"/>
      <c r="N62"/>
    </row>
    <row r="63" spans="1:14" s="7" customFormat="1" ht="15">
      <c r="A63" s="201" t="s">
        <v>43</v>
      </c>
      <c r="B63" s="235">
        <f>'Open Int.'!K67</f>
        <v>358650</v>
      </c>
      <c r="C63" s="237">
        <f>'Open Int.'!R67</f>
        <v>87.53749875</v>
      </c>
      <c r="D63" s="161">
        <f t="shared" si="0"/>
        <v>0.049282026893572396</v>
      </c>
      <c r="E63" s="243">
        <f>'Open Int.'!B67/'Open Int.'!K67</f>
        <v>0.9974905897114178</v>
      </c>
      <c r="F63" s="228">
        <f>'Open Int.'!E67/'Open Int.'!K67</f>
        <v>0.002509410288582183</v>
      </c>
      <c r="G63" s="244">
        <f>'Open Int.'!H67/'Open Int.'!K67</f>
        <v>0</v>
      </c>
      <c r="H63" s="247">
        <v>7277501</v>
      </c>
      <c r="I63" s="231">
        <v>1455300</v>
      </c>
      <c r="J63" s="356">
        <v>727500</v>
      </c>
      <c r="K63" s="117" t="str">
        <f t="shared" si="1"/>
        <v>Gross Exposure is less then 30%</v>
      </c>
      <c r="M63"/>
      <c r="N63"/>
    </row>
    <row r="64" spans="1:14" s="7" customFormat="1" ht="15">
      <c r="A64" s="201" t="s">
        <v>200</v>
      </c>
      <c r="B64" s="235">
        <f>'Open Int.'!K68</f>
        <v>8559600</v>
      </c>
      <c r="C64" s="237">
        <f>'Open Int.'!R68</f>
        <v>774.772194</v>
      </c>
      <c r="D64" s="161">
        <f t="shared" si="0"/>
        <v>0.06541122397180289</v>
      </c>
      <c r="E64" s="243">
        <f>'Open Int.'!B68/'Open Int.'!K68</f>
        <v>0.9708456002616944</v>
      </c>
      <c r="F64" s="228">
        <f>'Open Int.'!E68/'Open Int.'!K68</f>
        <v>0.021262675825973177</v>
      </c>
      <c r="G64" s="244">
        <f>'Open Int.'!H68/'Open Int.'!K68</f>
        <v>0.007891723912332352</v>
      </c>
      <c r="H64" s="247">
        <v>130858276</v>
      </c>
      <c r="I64" s="231">
        <v>3364900</v>
      </c>
      <c r="J64" s="356">
        <v>1682100</v>
      </c>
      <c r="K64" s="117" t="str">
        <f t="shared" si="1"/>
        <v>Gross Exposure is less then 30%</v>
      </c>
      <c r="M64"/>
      <c r="N64"/>
    </row>
    <row r="65" spans="1:14" s="7" customFormat="1" ht="15">
      <c r="A65" s="201" t="s">
        <v>141</v>
      </c>
      <c r="B65" s="235">
        <f>'Open Int.'!K69</f>
        <v>32784000</v>
      </c>
      <c r="C65" s="237">
        <f>'Open Int.'!R69</f>
        <v>274.566</v>
      </c>
      <c r="D65" s="161">
        <f t="shared" si="0"/>
        <v>0.4788757078129586</v>
      </c>
      <c r="E65" s="243">
        <f>'Open Int.'!B69/'Open Int.'!K69</f>
        <v>0.8348462664714494</v>
      </c>
      <c r="F65" s="228">
        <f>'Open Int.'!E69/'Open Int.'!K69</f>
        <v>0.1274524158125915</v>
      </c>
      <c r="G65" s="244">
        <f>'Open Int.'!H69/'Open Int.'!K69</f>
        <v>0.037701317715959005</v>
      </c>
      <c r="H65" s="247">
        <v>68460353</v>
      </c>
      <c r="I65" s="231">
        <v>13689600</v>
      </c>
      <c r="J65" s="356">
        <v>6844800</v>
      </c>
      <c r="K65" s="117" t="str">
        <f t="shared" si="1"/>
        <v>Gross exposure is building up andcrpsses 40% mark</v>
      </c>
      <c r="M65"/>
      <c r="N65"/>
    </row>
    <row r="66" spans="1:14" s="7" customFormat="1" ht="15">
      <c r="A66" s="201" t="s">
        <v>399</v>
      </c>
      <c r="B66" s="235">
        <f>'Open Int.'!K70</f>
        <v>20042100</v>
      </c>
      <c r="C66" s="237">
        <f>'Open Int.'!R70</f>
        <v>208.3376295</v>
      </c>
      <c r="D66" s="161" t="e">
        <f t="shared" si="0"/>
        <v>#DIV/0!</v>
      </c>
      <c r="E66" s="243">
        <f>'Open Int.'!B70/'Open Int.'!K70</f>
        <v>0.7975212178364542</v>
      </c>
      <c r="F66" s="228">
        <f>'Open Int.'!E70/'Open Int.'!K70</f>
        <v>0.16516233328842786</v>
      </c>
      <c r="G66" s="244">
        <f>'Open Int.'!H70/'Open Int.'!K70</f>
        <v>0.037316448875117876</v>
      </c>
      <c r="H66" s="247"/>
      <c r="I66" s="231"/>
      <c r="J66" s="356"/>
      <c r="K66" s="117" t="e">
        <f t="shared" si="1"/>
        <v>#DIV/0!</v>
      </c>
      <c r="M66"/>
      <c r="N66"/>
    </row>
    <row r="67" spans="1:14" s="7" customFormat="1" ht="15">
      <c r="A67" s="201" t="s">
        <v>184</v>
      </c>
      <c r="B67" s="235">
        <f>'Open Int.'!K71</f>
        <v>20983350</v>
      </c>
      <c r="C67" s="237">
        <f>'Open Int.'!R71</f>
        <v>202.69916099999998</v>
      </c>
      <c r="D67" s="161">
        <f aca="true" t="shared" si="2" ref="D67:D130">B67/H67</f>
        <v>0.09322612784394871</v>
      </c>
      <c r="E67" s="243">
        <f>'Open Int.'!B71/'Open Int.'!K71</f>
        <v>0.8393083087304934</v>
      </c>
      <c r="F67" s="228">
        <f>'Open Int.'!E71/'Open Int.'!K71</f>
        <v>0.10923660902572754</v>
      </c>
      <c r="G67" s="244">
        <f>'Open Int.'!H71/'Open Int.'!K71</f>
        <v>0.051455082243778996</v>
      </c>
      <c r="H67" s="247">
        <v>225080141</v>
      </c>
      <c r="I67" s="231">
        <v>38509300</v>
      </c>
      <c r="J67" s="356">
        <v>19251700</v>
      </c>
      <c r="K67" s="117" t="str">
        <f aca="true" t="shared" si="3" ref="K67:K130">IF(D67&gt;=80%,"Gross exposure has crossed 80%,Margin double",IF(D67&gt;=60%,"Gross exposure is Substantial as Open interest has crossed 60%",IF(D67&gt;=40%,"Gross exposure is building up andcrpsses 40% mark",IF(D67&gt;=30%,"Some sign of build up Gross exposure crosses 30%","Gross Exposure is less then 30%"))))</f>
        <v>Gross Exposure is less then 30%</v>
      </c>
      <c r="M67"/>
      <c r="N67"/>
    </row>
    <row r="68" spans="1:14" s="7" customFormat="1" ht="15">
      <c r="A68" s="201" t="s">
        <v>175</v>
      </c>
      <c r="B68" s="235">
        <f>'Open Int.'!K72</f>
        <v>99855000</v>
      </c>
      <c r="C68" s="237">
        <f>'Open Int.'!R72</f>
        <v>369.96277499999997</v>
      </c>
      <c r="D68" s="161">
        <f t="shared" si="2"/>
        <v>0.7817346942993422</v>
      </c>
      <c r="E68" s="243">
        <f>'Open Int.'!B72/'Open Int.'!K72</f>
        <v>0.7281545741324921</v>
      </c>
      <c r="F68" s="228">
        <f>'Open Int.'!E72/'Open Int.'!K72</f>
        <v>0.1975552050473186</v>
      </c>
      <c r="G68" s="244">
        <f>'Open Int.'!H72/'Open Int.'!K72</f>
        <v>0.07429022082018927</v>
      </c>
      <c r="H68" s="247">
        <v>127735152</v>
      </c>
      <c r="I68" s="231">
        <v>25546500</v>
      </c>
      <c r="J68" s="356">
        <v>25546500</v>
      </c>
      <c r="K68" s="117" t="str">
        <f t="shared" si="3"/>
        <v>Gross exposure is Substantial as Open interest has crossed 60%</v>
      </c>
      <c r="M68"/>
      <c r="N68"/>
    </row>
    <row r="69" spans="1:14" s="7" customFormat="1" ht="15">
      <c r="A69" s="201" t="s">
        <v>142</v>
      </c>
      <c r="B69" s="235">
        <f>'Open Int.'!K73</f>
        <v>5103000</v>
      </c>
      <c r="C69" s="237">
        <f>'Open Int.'!R73</f>
        <v>74.478285</v>
      </c>
      <c r="D69" s="161">
        <f t="shared" si="2"/>
        <v>0.06155407501968934</v>
      </c>
      <c r="E69" s="243">
        <f>'Open Int.'!B73/'Open Int.'!K73</f>
        <v>0.9835390946502057</v>
      </c>
      <c r="F69" s="228">
        <f>'Open Int.'!E73/'Open Int.'!K73</f>
        <v>0.016117969821673524</v>
      </c>
      <c r="G69" s="244">
        <f>'Open Int.'!H73/'Open Int.'!K73</f>
        <v>0.0003429355281207133</v>
      </c>
      <c r="H69" s="247">
        <v>82902716</v>
      </c>
      <c r="I69" s="231">
        <v>16579500</v>
      </c>
      <c r="J69" s="356">
        <v>8289750</v>
      </c>
      <c r="K69" s="117" t="str">
        <f t="shared" si="3"/>
        <v>Gross Exposure is less then 30%</v>
      </c>
      <c r="M69"/>
      <c r="N69"/>
    </row>
    <row r="70" spans="1:14" s="7" customFormat="1" ht="15">
      <c r="A70" s="201" t="s">
        <v>176</v>
      </c>
      <c r="B70" s="235">
        <f>'Open Int.'!K74</f>
        <v>16615550</v>
      </c>
      <c r="C70" s="237">
        <f>'Open Int.'!R74</f>
        <v>284.04282725</v>
      </c>
      <c r="D70" s="161">
        <f t="shared" si="2"/>
        <v>0.5387730783988266</v>
      </c>
      <c r="E70" s="243">
        <f>'Open Int.'!B74/'Open Int.'!K74</f>
        <v>0.8620298455362597</v>
      </c>
      <c r="F70" s="228">
        <f>'Open Int.'!E74/'Open Int.'!K74</f>
        <v>0.10585565930709485</v>
      </c>
      <c r="G70" s="244">
        <f>'Open Int.'!H74/'Open Int.'!K74</f>
        <v>0.03211449515664543</v>
      </c>
      <c r="H70" s="247">
        <v>30839607</v>
      </c>
      <c r="I70" s="231">
        <v>6166850</v>
      </c>
      <c r="J70" s="356">
        <v>3082700</v>
      </c>
      <c r="K70" s="117" t="str">
        <f t="shared" si="3"/>
        <v>Gross exposure is building up andcrpsses 40% mark</v>
      </c>
      <c r="M70"/>
      <c r="N70"/>
    </row>
    <row r="71" spans="1:14" s="7" customFormat="1" ht="15">
      <c r="A71" s="201" t="s">
        <v>398</v>
      </c>
      <c r="B71" s="235">
        <f>'Open Int.'!K75</f>
        <v>1993200</v>
      </c>
      <c r="C71" s="237">
        <f>'Open Int.'!R75</f>
        <v>19.304142</v>
      </c>
      <c r="D71" s="161">
        <f t="shared" si="2"/>
        <v>0.11595113438045375</v>
      </c>
      <c r="E71" s="243">
        <f>'Open Int.'!B75/'Open Int.'!K75</f>
        <v>1</v>
      </c>
      <c r="F71" s="228">
        <f>'Open Int.'!E75/'Open Int.'!K75</f>
        <v>0</v>
      </c>
      <c r="G71" s="244">
        <f>'Open Int.'!H75/'Open Int.'!K75</f>
        <v>0</v>
      </c>
      <c r="H71" s="247">
        <v>17190000</v>
      </c>
      <c r="I71" s="231">
        <v>3436400</v>
      </c>
      <c r="J71" s="356">
        <v>3436400</v>
      </c>
      <c r="K71" s="117" t="str">
        <f t="shared" si="3"/>
        <v>Gross Exposure is less then 30%</v>
      </c>
      <c r="M71"/>
      <c r="N71"/>
    </row>
    <row r="72" spans="1:14" s="7" customFormat="1" ht="15">
      <c r="A72" s="201" t="s">
        <v>167</v>
      </c>
      <c r="B72" s="235">
        <f>'Open Int.'!K76</f>
        <v>15434650</v>
      </c>
      <c r="C72" s="237">
        <f>'Open Int.'!R76</f>
        <v>64.13097075</v>
      </c>
      <c r="D72" s="161">
        <f t="shared" si="2"/>
        <v>0.38718723605260247</v>
      </c>
      <c r="E72" s="243">
        <f>'Open Int.'!B76/'Open Int.'!K76</f>
        <v>0.9593414816662509</v>
      </c>
      <c r="F72" s="228">
        <f>'Open Int.'!E76/'Open Int.'!K76</f>
        <v>0.039411324519830385</v>
      </c>
      <c r="G72" s="244">
        <f>'Open Int.'!H76/'Open Int.'!K76</f>
        <v>0.001247193813918683</v>
      </c>
      <c r="H72" s="247">
        <v>39863530</v>
      </c>
      <c r="I72" s="231">
        <v>7969500</v>
      </c>
      <c r="J72" s="356">
        <v>7969500</v>
      </c>
      <c r="K72" s="117" t="str">
        <f t="shared" si="3"/>
        <v>Some sign of build up Gross exposure crosses 30%</v>
      </c>
      <c r="M72"/>
      <c r="N72"/>
    </row>
    <row r="73" spans="1:14" s="7" customFormat="1" ht="15">
      <c r="A73" s="201" t="s">
        <v>201</v>
      </c>
      <c r="B73" s="235">
        <f>'Open Int.'!K77</f>
        <v>5997300</v>
      </c>
      <c r="C73" s="237">
        <f>'Open Int.'!R77</f>
        <v>1223.389227</v>
      </c>
      <c r="D73" s="161">
        <f t="shared" si="2"/>
        <v>0.08086569563469789</v>
      </c>
      <c r="E73" s="243">
        <f>'Open Int.'!B77/'Open Int.'!K77</f>
        <v>0.6765544495022761</v>
      </c>
      <c r="F73" s="228">
        <f>'Open Int.'!E77/'Open Int.'!K77</f>
        <v>0.21032798092474947</v>
      </c>
      <c r="G73" s="244">
        <f>'Open Int.'!H77/'Open Int.'!K77</f>
        <v>0.1131175695729745</v>
      </c>
      <c r="H73" s="247">
        <v>74163710</v>
      </c>
      <c r="I73" s="231">
        <v>1338200</v>
      </c>
      <c r="J73" s="356">
        <v>669000</v>
      </c>
      <c r="K73" s="117" t="str">
        <f t="shared" si="3"/>
        <v>Gross Exposure is less then 30%</v>
      </c>
      <c r="M73"/>
      <c r="N73"/>
    </row>
    <row r="74" spans="1:14" s="7" customFormat="1" ht="15">
      <c r="A74" s="201" t="s">
        <v>143</v>
      </c>
      <c r="B74" s="235">
        <f>'Open Int.'!K78</f>
        <v>1654950</v>
      </c>
      <c r="C74" s="237">
        <f>'Open Int.'!R78</f>
        <v>17.1949305</v>
      </c>
      <c r="D74" s="161">
        <f t="shared" si="2"/>
        <v>0.0391796875</v>
      </c>
      <c r="E74" s="243">
        <f>'Open Int.'!B78/'Open Int.'!K78</f>
        <v>1</v>
      </c>
      <c r="F74" s="228">
        <f>'Open Int.'!E78/'Open Int.'!K78</f>
        <v>0</v>
      </c>
      <c r="G74" s="244">
        <f>'Open Int.'!H78/'Open Int.'!K78</f>
        <v>0</v>
      </c>
      <c r="H74" s="247">
        <v>42240000</v>
      </c>
      <c r="I74" s="231">
        <v>8445850</v>
      </c>
      <c r="J74" s="356">
        <v>4472200</v>
      </c>
      <c r="K74" s="117" t="str">
        <f t="shared" si="3"/>
        <v>Gross Exposure is less then 30%</v>
      </c>
      <c r="M74"/>
      <c r="N74"/>
    </row>
    <row r="75" spans="1:14" s="7" customFormat="1" ht="15">
      <c r="A75" s="201" t="s">
        <v>90</v>
      </c>
      <c r="B75" s="235">
        <f>'Open Int.'!K79</f>
        <v>1140000</v>
      </c>
      <c r="C75" s="237">
        <f>'Open Int.'!R79</f>
        <v>46.3011</v>
      </c>
      <c r="D75" s="161">
        <f t="shared" si="2"/>
        <v>0.027151345817188702</v>
      </c>
      <c r="E75" s="243">
        <f>'Open Int.'!B79/'Open Int.'!K79</f>
        <v>0.9994736842105263</v>
      </c>
      <c r="F75" s="228">
        <f>'Open Int.'!E79/'Open Int.'!K79</f>
        <v>0.0005263157894736842</v>
      </c>
      <c r="G75" s="244">
        <f>'Open Int.'!H79/'Open Int.'!K79</f>
        <v>0</v>
      </c>
      <c r="H75" s="247">
        <v>41986869</v>
      </c>
      <c r="I75" s="231">
        <v>6664800</v>
      </c>
      <c r="J75" s="356">
        <v>3332400</v>
      </c>
      <c r="K75" s="117" t="str">
        <f t="shared" si="3"/>
        <v>Gross Exposure is less then 30%</v>
      </c>
      <c r="M75"/>
      <c r="N75"/>
    </row>
    <row r="76" spans="1:14" s="7" customFormat="1" ht="15">
      <c r="A76" s="201" t="s">
        <v>35</v>
      </c>
      <c r="B76" s="235">
        <f>'Open Int.'!K80</f>
        <v>3084400</v>
      </c>
      <c r="C76" s="237">
        <f>'Open Int.'!R80</f>
        <v>91.45246</v>
      </c>
      <c r="D76" s="161">
        <f t="shared" si="2"/>
        <v>0.11635806353382654</v>
      </c>
      <c r="E76" s="243">
        <f>'Open Int.'!B80/'Open Int.'!K80</f>
        <v>0.9671897289586305</v>
      </c>
      <c r="F76" s="228">
        <f>'Open Int.'!E80/'Open Int.'!K80</f>
        <v>0.03245363766048502</v>
      </c>
      <c r="G76" s="244">
        <f>'Open Int.'!H80/'Open Int.'!K80</f>
        <v>0.0003566333808844508</v>
      </c>
      <c r="H76" s="247">
        <v>26507832</v>
      </c>
      <c r="I76" s="231">
        <v>5300900</v>
      </c>
      <c r="J76" s="356">
        <v>2649900</v>
      </c>
      <c r="K76" s="117" t="str">
        <f t="shared" si="3"/>
        <v>Gross Exposure is less then 30%</v>
      </c>
      <c r="M76"/>
      <c r="N76"/>
    </row>
    <row r="77" spans="1:14" s="7" customFormat="1" ht="15">
      <c r="A77" s="201" t="s">
        <v>6</v>
      </c>
      <c r="B77" s="235">
        <f>'Open Int.'!K81</f>
        <v>17601750</v>
      </c>
      <c r="C77" s="237">
        <f>'Open Int.'!R81</f>
        <v>280.0438425</v>
      </c>
      <c r="D77" s="161">
        <f t="shared" si="2"/>
        <v>0.02380866028390279</v>
      </c>
      <c r="E77" s="243">
        <f>'Open Int.'!B81/'Open Int.'!K81</f>
        <v>0.8710852614086667</v>
      </c>
      <c r="F77" s="228">
        <f>'Open Int.'!E81/'Open Int.'!K81</f>
        <v>0.10411606800460181</v>
      </c>
      <c r="G77" s="244">
        <f>'Open Int.'!H81/'Open Int.'!K81</f>
        <v>0.024798670586731433</v>
      </c>
      <c r="H77" s="247">
        <v>739300313</v>
      </c>
      <c r="I77" s="231">
        <v>17034750</v>
      </c>
      <c r="J77" s="356">
        <v>8517375</v>
      </c>
      <c r="K77" s="117" t="str">
        <f t="shared" si="3"/>
        <v>Gross Exposure is less then 30%</v>
      </c>
      <c r="M77"/>
      <c r="N77"/>
    </row>
    <row r="78" spans="1:14" s="7" customFormat="1" ht="15">
      <c r="A78" s="201" t="s">
        <v>177</v>
      </c>
      <c r="B78" s="235">
        <f>'Open Int.'!K82</f>
        <v>5575500</v>
      </c>
      <c r="C78" s="237">
        <f>'Open Int.'!R82</f>
        <v>158.9853825</v>
      </c>
      <c r="D78" s="161">
        <f t="shared" si="2"/>
        <v>0.2919095275751494</v>
      </c>
      <c r="E78" s="243">
        <f>'Open Int.'!B82/'Open Int.'!K82</f>
        <v>0.9429647565240785</v>
      </c>
      <c r="F78" s="228">
        <f>'Open Int.'!E82/'Open Int.'!K82</f>
        <v>0.05317908707739216</v>
      </c>
      <c r="G78" s="244">
        <f>'Open Int.'!H82/'Open Int.'!K82</f>
        <v>0.00385615639852928</v>
      </c>
      <c r="H78" s="247">
        <v>19100096</v>
      </c>
      <c r="I78" s="231">
        <v>3820000</v>
      </c>
      <c r="J78" s="356">
        <v>1910000</v>
      </c>
      <c r="K78" s="117" t="str">
        <f t="shared" si="3"/>
        <v>Gross Exposure is less then 30%</v>
      </c>
      <c r="M78"/>
      <c r="N78"/>
    </row>
    <row r="79" spans="1:14" s="7" customFormat="1" ht="15">
      <c r="A79" s="201" t="s">
        <v>168</v>
      </c>
      <c r="B79" s="235">
        <f>'Open Int.'!K83</f>
        <v>154200</v>
      </c>
      <c r="C79" s="237">
        <f>'Open Int.'!R83</f>
        <v>10.267407</v>
      </c>
      <c r="D79" s="161">
        <f t="shared" si="2"/>
        <v>0.033961114743858975</v>
      </c>
      <c r="E79" s="243">
        <f>'Open Int.'!B83/'Open Int.'!K83</f>
        <v>1</v>
      </c>
      <c r="F79" s="228">
        <f>'Open Int.'!E83/'Open Int.'!K83</f>
        <v>0</v>
      </c>
      <c r="G79" s="244">
        <f>'Open Int.'!H83/'Open Int.'!K83</f>
        <v>0</v>
      </c>
      <c r="H79" s="247">
        <v>4540487</v>
      </c>
      <c r="I79" s="231">
        <v>907800</v>
      </c>
      <c r="J79" s="356">
        <v>806400</v>
      </c>
      <c r="K79" s="117" t="str">
        <f t="shared" si="3"/>
        <v>Gross Exposure is less then 30%</v>
      </c>
      <c r="M79"/>
      <c r="N79"/>
    </row>
    <row r="80" spans="1:14" s="7" customFormat="1" ht="15">
      <c r="A80" s="201" t="s">
        <v>132</v>
      </c>
      <c r="B80" s="235">
        <f>'Open Int.'!K84</f>
        <v>2238400</v>
      </c>
      <c r="C80" s="237">
        <f>'Open Int.'!R84</f>
        <v>143.515016</v>
      </c>
      <c r="D80" s="161">
        <f t="shared" si="2"/>
        <v>0.6482009701006298</v>
      </c>
      <c r="E80" s="243">
        <f>'Open Int.'!B84/'Open Int.'!K84</f>
        <v>0.9710507505360972</v>
      </c>
      <c r="F80" s="228">
        <f>'Open Int.'!E84/'Open Int.'!K84</f>
        <v>0.027519656897784132</v>
      </c>
      <c r="G80" s="244">
        <f>'Open Int.'!H84/'Open Int.'!K84</f>
        <v>0.0014295925661186562</v>
      </c>
      <c r="H80" s="247">
        <v>3453250</v>
      </c>
      <c r="I80" s="231">
        <v>690400</v>
      </c>
      <c r="J80" s="356">
        <v>690400</v>
      </c>
      <c r="K80" s="117" t="str">
        <f t="shared" si="3"/>
        <v>Gross exposure is Substantial as Open interest has crossed 60%</v>
      </c>
      <c r="M80"/>
      <c r="N80"/>
    </row>
    <row r="81" spans="1:14" s="7" customFormat="1" ht="15">
      <c r="A81" s="201" t="s">
        <v>144</v>
      </c>
      <c r="B81" s="235">
        <f>'Open Int.'!K85</f>
        <v>231750</v>
      </c>
      <c r="C81" s="237">
        <f>'Open Int.'!R85</f>
        <v>58.73587875</v>
      </c>
      <c r="D81" s="161">
        <f t="shared" si="2"/>
        <v>0.09209661978581128</v>
      </c>
      <c r="E81" s="243">
        <f>'Open Int.'!B85/'Open Int.'!K85</f>
        <v>0.9994606256742179</v>
      </c>
      <c r="F81" s="228">
        <f>'Open Int.'!E85/'Open Int.'!K85</f>
        <v>0.0005393743257820927</v>
      </c>
      <c r="G81" s="244">
        <f>'Open Int.'!H85/'Open Int.'!K85</f>
        <v>0</v>
      </c>
      <c r="H81" s="247">
        <v>2516379</v>
      </c>
      <c r="I81" s="231">
        <v>503250</v>
      </c>
      <c r="J81" s="356">
        <v>251500</v>
      </c>
      <c r="K81" s="117" t="str">
        <f t="shared" si="3"/>
        <v>Gross Exposure is less then 30%</v>
      </c>
      <c r="M81"/>
      <c r="N81"/>
    </row>
    <row r="82" spans="1:14" s="7" customFormat="1" ht="15">
      <c r="A82" s="201" t="s">
        <v>291</v>
      </c>
      <c r="B82" s="235">
        <f>'Open Int.'!K86</f>
        <v>1294200</v>
      </c>
      <c r="C82" s="237">
        <f>'Open Int.'!R86</f>
        <v>74.241783</v>
      </c>
      <c r="D82" s="161">
        <f t="shared" si="2"/>
        <v>0.0577709235129846</v>
      </c>
      <c r="E82" s="243">
        <f>'Open Int.'!B86/'Open Int.'!K86</f>
        <v>0.9976819656930923</v>
      </c>
      <c r="F82" s="228">
        <f>'Open Int.'!E86/'Open Int.'!K86</f>
        <v>0.0023180343069077423</v>
      </c>
      <c r="G82" s="244">
        <f>'Open Int.'!H86/'Open Int.'!K86</f>
        <v>0</v>
      </c>
      <c r="H82" s="247">
        <v>22402273</v>
      </c>
      <c r="I82" s="231">
        <v>4129200</v>
      </c>
      <c r="J82" s="356">
        <v>2064600</v>
      </c>
      <c r="K82" s="117" t="str">
        <f t="shared" si="3"/>
        <v>Gross Exposure is less then 30%</v>
      </c>
      <c r="M82"/>
      <c r="N82"/>
    </row>
    <row r="83" spans="1:14" s="7" customFormat="1" ht="15">
      <c r="A83" s="201" t="s">
        <v>133</v>
      </c>
      <c r="B83" s="235">
        <f>'Open Int.'!K87</f>
        <v>28031250</v>
      </c>
      <c r="C83" s="237">
        <f>'Open Int.'!R87</f>
        <v>86.75671875</v>
      </c>
      <c r="D83" s="161">
        <f t="shared" si="2"/>
        <v>0.7786458333333334</v>
      </c>
      <c r="E83" s="243">
        <f>'Open Int.'!B87/'Open Int.'!K87</f>
        <v>0.8869565217391304</v>
      </c>
      <c r="F83" s="228">
        <f>'Open Int.'!E87/'Open Int.'!K87</f>
        <v>0.10234113712374582</v>
      </c>
      <c r="G83" s="244">
        <f>'Open Int.'!H87/'Open Int.'!K87</f>
        <v>0.010702341137123745</v>
      </c>
      <c r="H83" s="247">
        <v>36000000</v>
      </c>
      <c r="I83" s="231">
        <v>7200000</v>
      </c>
      <c r="J83" s="356">
        <v>7200000</v>
      </c>
      <c r="K83" s="117" t="str">
        <f t="shared" si="3"/>
        <v>Gross exposure is Substantial as Open interest has crossed 60%</v>
      </c>
      <c r="M83"/>
      <c r="N83"/>
    </row>
    <row r="84" spans="1:14" s="7" customFormat="1" ht="15">
      <c r="A84" s="201" t="s">
        <v>169</v>
      </c>
      <c r="B84" s="235">
        <f>'Open Int.'!K88</f>
        <v>7648000</v>
      </c>
      <c r="C84" s="237">
        <f>'Open Int.'!R88</f>
        <v>100.60944</v>
      </c>
      <c r="D84" s="161">
        <f t="shared" si="2"/>
        <v>0.628453649858791</v>
      </c>
      <c r="E84" s="243">
        <f>'Open Int.'!B88/'Open Int.'!K88</f>
        <v>0.9968619246861925</v>
      </c>
      <c r="F84" s="228">
        <f>'Open Int.'!E88/'Open Int.'!K88</f>
        <v>0.0031380753138075313</v>
      </c>
      <c r="G84" s="244">
        <f>'Open Int.'!H88/'Open Int.'!K88</f>
        <v>0</v>
      </c>
      <c r="H84" s="247">
        <v>12169553</v>
      </c>
      <c r="I84" s="231">
        <v>2432000</v>
      </c>
      <c r="J84" s="356">
        <v>2432000</v>
      </c>
      <c r="K84" s="117" t="str">
        <f t="shared" si="3"/>
        <v>Gross exposure is Substantial as Open interest has crossed 60%</v>
      </c>
      <c r="M84"/>
      <c r="N84"/>
    </row>
    <row r="85" spans="1:14" s="7" customFormat="1" ht="15">
      <c r="A85" s="201" t="s">
        <v>292</v>
      </c>
      <c r="B85" s="235">
        <f>'Open Int.'!K89</f>
        <v>3103650</v>
      </c>
      <c r="C85" s="237">
        <f>'Open Int.'!R89</f>
        <v>183.11535</v>
      </c>
      <c r="D85" s="161">
        <f t="shared" si="2"/>
        <v>0.1809025666289336</v>
      </c>
      <c r="E85" s="243">
        <f>'Open Int.'!B89/'Open Int.'!K89</f>
        <v>0.9945064681906787</v>
      </c>
      <c r="F85" s="228">
        <f>'Open Int.'!E89/'Open Int.'!K89</f>
        <v>0.004961899698741804</v>
      </c>
      <c r="G85" s="244">
        <f>'Open Int.'!H89/'Open Int.'!K89</f>
        <v>0.000531632110579479</v>
      </c>
      <c r="H85" s="247">
        <v>17156473</v>
      </c>
      <c r="I85" s="231">
        <v>3430900</v>
      </c>
      <c r="J85" s="356">
        <v>1715450</v>
      </c>
      <c r="K85" s="117" t="str">
        <f t="shared" si="3"/>
        <v>Gross Exposure is less then 30%</v>
      </c>
      <c r="M85"/>
      <c r="N85"/>
    </row>
    <row r="86" spans="1:14" s="7" customFormat="1" ht="15">
      <c r="A86" s="201" t="s">
        <v>293</v>
      </c>
      <c r="B86" s="235">
        <f>'Open Int.'!K90</f>
        <v>1652750</v>
      </c>
      <c r="C86" s="237">
        <f>'Open Int.'!R90</f>
        <v>82.406115</v>
      </c>
      <c r="D86" s="161">
        <f t="shared" si="2"/>
        <v>0.05954794722165726</v>
      </c>
      <c r="E86" s="243">
        <f>'Open Int.'!B90/'Open Int.'!K90</f>
        <v>0.9966722129783694</v>
      </c>
      <c r="F86" s="228">
        <f>'Open Int.'!E90/'Open Int.'!K90</f>
        <v>0.0033277870216306157</v>
      </c>
      <c r="G86" s="244">
        <f>'Open Int.'!H90/'Open Int.'!K90</f>
        <v>0</v>
      </c>
      <c r="H86" s="247">
        <v>27754945</v>
      </c>
      <c r="I86" s="231">
        <v>5550600</v>
      </c>
      <c r="J86" s="356">
        <v>2775300</v>
      </c>
      <c r="K86" s="117" t="str">
        <f t="shared" si="3"/>
        <v>Gross Exposure is less then 30%</v>
      </c>
      <c r="M86"/>
      <c r="N86"/>
    </row>
    <row r="87" spans="1:14" s="7" customFormat="1" ht="15">
      <c r="A87" s="201" t="s">
        <v>178</v>
      </c>
      <c r="B87" s="235">
        <f>'Open Int.'!K91</f>
        <v>2437500</v>
      </c>
      <c r="C87" s="237">
        <f>'Open Int.'!R91</f>
        <v>40.096875</v>
      </c>
      <c r="D87" s="161">
        <f t="shared" si="2"/>
        <v>0.10050688871122707</v>
      </c>
      <c r="E87" s="243">
        <f>'Open Int.'!B91/'Open Int.'!K91</f>
        <v>0.9917948717948718</v>
      </c>
      <c r="F87" s="228">
        <f>'Open Int.'!E91/'Open Int.'!K91</f>
        <v>0.008205128205128205</v>
      </c>
      <c r="G87" s="244">
        <f>'Open Int.'!H91/'Open Int.'!K91</f>
        <v>0</v>
      </c>
      <c r="H87" s="247">
        <v>24252069</v>
      </c>
      <c r="I87" s="231">
        <v>4850000</v>
      </c>
      <c r="J87" s="356">
        <v>3312500</v>
      </c>
      <c r="K87" s="117" t="str">
        <f t="shared" si="3"/>
        <v>Gross Exposure is less then 30%</v>
      </c>
      <c r="M87"/>
      <c r="N87"/>
    </row>
    <row r="88" spans="1:14" s="7" customFormat="1" ht="15">
      <c r="A88" s="201" t="s">
        <v>145</v>
      </c>
      <c r="B88" s="235">
        <f>'Open Int.'!K92</f>
        <v>2160700</v>
      </c>
      <c r="C88" s="237">
        <f>'Open Int.'!R92</f>
        <v>30.811582</v>
      </c>
      <c r="D88" s="161">
        <f t="shared" si="2"/>
        <v>0.20978541632603762</v>
      </c>
      <c r="E88" s="243">
        <f>'Open Int.'!B92/'Open Int.'!K92</f>
        <v>0.978756884343037</v>
      </c>
      <c r="F88" s="228">
        <f>'Open Int.'!E92/'Open Int.'!K92</f>
        <v>0.01888276947285602</v>
      </c>
      <c r="G88" s="244">
        <f>'Open Int.'!H92/'Open Int.'!K92</f>
        <v>0.0023603461841070024</v>
      </c>
      <c r="H88" s="247">
        <v>10299572</v>
      </c>
      <c r="I88" s="231">
        <v>2058700</v>
      </c>
      <c r="J88" s="356">
        <v>2058700</v>
      </c>
      <c r="K88" s="117" t="str">
        <f t="shared" si="3"/>
        <v>Gross Exposure is less then 30%</v>
      </c>
      <c r="M88"/>
      <c r="N88"/>
    </row>
    <row r="89" spans="1:14" s="7" customFormat="1" ht="15">
      <c r="A89" s="201" t="s">
        <v>272</v>
      </c>
      <c r="B89" s="235">
        <f>'Open Int.'!K93</f>
        <v>4329900</v>
      </c>
      <c r="C89" s="237">
        <f>'Open Int.'!R93</f>
        <v>63.259839</v>
      </c>
      <c r="D89" s="161">
        <f t="shared" si="2"/>
        <v>0.38944621358245274</v>
      </c>
      <c r="E89" s="243">
        <f>'Open Int.'!B93/'Open Int.'!K93</f>
        <v>0.9844915586965057</v>
      </c>
      <c r="F89" s="228">
        <f>'Open Int.'!E93/'Open Int.'!K93</f>
        <v>0.013937966234786024</v>
      </c>
      <c r="G89" s="244">
        <f>'Open Int.'!H93/'Open Int.'!K93</f>
        <v>0.0015704750687082843</v>
      </c>
      <c r="H89" s="247">
        <v>11118095</v>
      </c>
      <c r="I89" s="231">
        <v>2223600</v>
      </c>
      <c r="J89" s="356">
        <v>1970300</v>
      </c>
      <c r="K89" s="117" t="str">
        <f t="shared" si="3"/>
        <v>Some sign of build up Gross exposure crosses 30%</v>
      </c>
      <c r="M89"/>
      <c r="N89"/>
    </row>
    <row r="90" spans="1:14" s="7" customFormat="1" ht="15">
      <c r="A90" s="201" t="s">
        <v>210</v>
      </c>
      <c r="B90" s="235">
        <f>'Open Int.'!K94</f>
        <v>1553000</v>
      </c>
      <c r="C90" s="237">
        <f>'Open Int.'!R94</f>
        <v>258.023185</v>
      </c>
      <c r="D90" s="161">
        <f t="shared" si="2"/>
        <v>0.028598177903832376</v>
      </c>
      <c r="E90" s="243">
        <f>'Open Int.'!B94/'Open Int.'!K94</f>
        <v>0.9827430779137154</v>
      </c>
      <c r="F90" s="228">
        <f>'Open Int.'!E94/'Open Int.'!K94</f>
        <v>0.015582743077913715</v>
      </c>
      <c r="G90" s="244">
        <f>'Open Int.'!H94/'Open Int.'!K94</f>
        <v>0.001674179008370895</v>
      </c>
      <c r="H90" s="247">
        <v>54304159</v>
      </c>
      <c r="I90" s="231">
        <v>2074800</v>
      </c>
      <c r="J90" s="356">
        <v>1037400</v>
      </c>
      <c r="K90" s="117" t="str">
        <f t="shared" si="3"/>
        <v>Gross Exposure is less then 30%</v>
      </c>
      <c r="M90"/>
      <c r="N90"/>
    </row>
    <row r="91" spans="1:14" s="7" customFormat="1" ht="15">
      <c r="A91" s="201" t="s">
        <v>294</v>
      </c>
      <c r="B91" s="235">
        <f>'Open Int.'!K95</f>
        <v>1510950</v>
      </c>
      <c r="C91" s="237">
        <f>'Open Int.'!R95</f>
        <v>100.66704375</v>
      </c>
      <c r="D91" s="161">
        <f t="shared" si="2"/>
        <v>0.19746798717134412</v>
      </c>
      <c r="E91" s="243">
        <f>'Open Int.'!B95/'Open Int.'!K95</f>
        <v>0.9997683576557794</v>
      </c>
      <c r="F91" s="228">
        <f>'Open Int.'!E95/'Open Int.'!K95</f>
        <v>0.0002316423442205235</v>
      </c>
      <c r="G91" s="244">
        <f>'Open Int.'!H95/'Open Int.'!K95</f>
        <v>0</v>
      </c>
      <c r="H91" s="247">
        <v>7651620</v>
      </c>
      <c r="I91" s="231">
        <v>1530200</v>
      </c>
      <c r="J91" s="356">
        <v>814450</v>
      </c>
      <c r="K91" s="117" t="str">
        <f t="shared" si="3"/>
        <v>Gross Exposure is less then 30%</v>
      </c>
      <c r="M91"/>
      <c r="N91"/>
    </row>
    <row r="92" spans="1:14" s="7" customFormat="1" ht="15">
      <c r="A92" s="201" t="s">
        <v>7</v>
      </c>
      <c r="B92" s="235">
        <f>'Open Int.'!K96</f>
        <v>2303125</v>
      </c>
      <c r="C92" s="237">
        <f>'Open Int.'!R96</f>
        <v>169.02634375</v>
      </c>
      <c r="D92" s="161">
        <f t="shared" si="2"/>
        <v>0.06700494910736825</v>
      </c>
      <c r="E92" s="243">
        <f>'Open Int.'!B96/'Open Int.'!K96</f>
        <v>0.9533242876526459</v>
      </c>
      <c r="F92" s="228">
        <f>'Open Int.'!E96/'Open Int.'!K96</f>
        <v>0.040434192672998644</v>
      </c>
      <c r="G92" s="244">
        <f>'Open Int.'!H96/'Open Int.'!K96</f>
        <v>0.006241519674355495</v>
      </c>
      <c r="H92" s="247">
        <v>34372461</v>
      </c>
      <c r="I92" s="231">
        <v>3301875</v>
      </c>
      <c r="J92" s="356">
        <v>1650625</v>
      </c>
      <c r="K92" s="117" t="str">
        <f t="shared" si="3"/>
        <v>Gross Exposure is less then 30%</v>
      </c>
      <c r="M92"/>
      <c r="N92"/>
    </row>
    <row r="93" spans="1:14" s="7" customFormat="1" ht="15">
      <c r="A93" s="201" t="s">
        <v>170</v>
      </c>
      <c r="B93" s="235">
        <f>'Open Int.'!K97</f>
        <v>1873200</v>
      </c>
      <c r="C93" s="237">
        <f>'Open Int.'!R97</f>
        <v>98.14631400000002</v>
      </c>
      <c r="D93" s="161">
        <f t="shared" si="2"/>
        <v>0.2821753228852743</v>
      </c>
      <c r="E93" s="243">
        <f>'Open Int.'!B97/'Open Int.'!K97</f>
        <v>1</v>
      </c>
      <c r="F93" s="228">
        <f>'Open Int.'!E97/'Open Int.'!K97</f>
        <v>0</v>
      </c>
      <c r="G93" s="244">
        <f>'Open Int.'!H97/'Open Int.'!K97</f>
        <v>0</v>
      </c>
      <c r="H93" s="247">
        <v>6638426</v>
      </c>
      <c r="I93" s="231">
        <v>1327200</v>
      </c>
      <c r="J93" s="356">
        <v>1070400</v>
      </c>
      <c r="K93" s="117" t="str">
        <f t="shared" si="3"/>
        <v>Gross Exposure is less then 30%</v>
      </c>
      <c r="M93"/>
      <c r="N93"/>
    </row>
    <row r="94" spans="1:14" s="7" customFormat="1" ht="15">
      <c r="A94" s="201" t="s">
        <v>223</v>
      </c>
      <c r="B94" s="235">
        <f>'Open Int.'!K98</f>
        <v>2407600</v>
      </c>
      <c r="C94" s="237">
        <f>'Open Int.'!R98</f>
        <v>185.842644</v>
      </c>
      <c r="D94" s="161">
        <f t="shared" si="2"/>
        <v>0.11731579359242146</v>
      </c>
      <c r="E94" s="243">
        <f>'Open Int.'!B98/'Open Int.'!K98</f>
        <v>0.9441767735504236</v>
      </c>
      <c r="F94" s="228">
        <f>'Open Int.'!E98/'Open Int.'!K98</f>
        <v>0.04568865260009968</v>
      </c>
      <c r="G94" s="244">
        <f>'Open Int.'!H98/'Open Int.'!K98</f>
        <v>0.010134573849476657</v>
      </c>
      <c r="H94" s="247">
        <v>20522386</v>
      </c>
      <c r="I94" s="231">
        <v>3228400</v>
      </c>
      <c r="J94" s="356">
        <v>1614000</v>
      </c>
      <c r="K94" s="117" t="str">
        <f t="shared" si="3"/>
        <v>Gross Exposure is less then 30%</v>
      </c>
      <c r="M94"/>
      <c r="N94"/>
    </row>
    <row r="95" spans="1:14" s="7" customFormat="1" ht="15">
      <c r="A95" s="201" t="s">
        <v>207</v>
      </c>
      <c r="B95" s="235">
        <f>'Open Int.'!K99</f>
        <v>4000000</v>
      </c>
      <c r="C95" s="237">
        <f>'Open Int.'!R99</f>
        <v>74.78</v>
      </c>
      <c r="D95" s="161">
        <f t="shared" si="2"/>
        <v>0.28943384135725947</v>
      </c>
      <c r="E95" s="243">
        <f>'Open Int.'!B99/'Open Int.'!K99</f>
        <v>0.975625</v>
      </c>
      <c r="F95" s="228">
        <f>'Open Int.'!E99/'Open Int.'!K99</f>
        <v>0.0225</v>
      </c>
      <c r="G95" s="244">
        <f>'Open Int.'!H99/'Open Int.'!K99</f>
        <v>0.001875</v>
      </c>
      <c r="H95" s="247">
        <v>13820084</v>
      </c>
      <c r="I95" s="231">
        <v>2763750</v>
      </c>
      <c r="J95" s="356">
        <v>2393750</v>
      </c>
      <c r="K95" s="117" t="str">
        <f t="shared" si="3"/>
        <v>Gross Exposure is less then 30%</v>
      </c>
      <c r="M95"/>
      <c r="N95"/>
    </row>
    <row r="96" spans="1:14" s="7" customFormat="1" ht="15">
      <c r="A96" s="201" t="s">
        <v>295</v>
      </c>
      <c r="B96" s="235">
        <f>'Open Int.'!K100</f>
        <v>305250</v>
      </c>
      <c r="C96" s="237">
        <f>'Open Int.'!R100</f>
        <v>26.1324525</v>
      </c>
      <c r="D96" s="161">
        <f t="shared" si="2"/>
        <v>0.04099333739081201</v>
      </c>
      <c r="E96" s="243">
        <f>'Open Int.'!B100/'Open Int.'!K100</f>
        <v>0.9975429975429976</v>
      </c>
      <c r="F96" s="228">
        <f>'Open Int.'!E100/'Open Int.'!K100</f>
        <v>0.002457002457002457</v>
      </c>
      <c r="G96" s="244">
        <f>'Open Int.'!H100/'Open Int.'!K100</f>
        <v>0</v>
      </c>
      <c r="H96" s="247">
        <v>7446332</v>
      </c>
      <c r="I96" s="231">
        <v>1489250</v>
      </c>
      <c r="J96" s="356">
        <v>744500</v>
      </c>
      <c r="K96" s="117" t="str">
        <f t="shared" si="3"/>
        <v>Gross Exposure is less then 30%</v>
      </c>
      <c r="M96"/>
      <c r="N96"/>
    </row>
    <row r="97" spans="1:14" s="7" customFormat="1" ht="15">
      <c r="A97" s="201" t="s">
        <v>277</v>
      </c>
      <c r="B97" s="235">
        <f>'Open Int.'!K101</f>
        <v>4616800</v>
      </c>
      <c r="C97" s="237">
        <f>'Open Int.'!R101</f>
        <v>140.627728</v>
      </c>
      <c r="D97" s="161">
        <f t="shared" si="2"/>
        <v>0.29209028024166916</v>
      </c>
      <c r="E97" s="243">
        <f>'Open Int.'!B101/'Open Int.'!K101</f>
        <v>0.9939351932074164</v>
      </c>
      <c r="F97" s="228">
        <f>'Open Int.'!E101/'Open Int.'!K101</f>
        <v>0.005544966210362156</v>
      </c>
      <c r="G97" s="244">
        <f>'Open Int.'!H101/'Open Int.'!K101</f>
        <v>0.0005198405822214521</v>
      </c>
      <c r="H97" s="247">
        <v>15806072</v>
      </c>
      <c r="I97" s="231">
        <v>3160000</v>
      </c>
      <c r="J97" s="356">
        <v>1644800</v>
      </c>
      <c r="K97" s="117" t="str">
        <f t="shared" si="3"/>
        <v>Gross Exposure is less then 30%</v>
      </c>
      <c r="M97"/>
      <c r="N97"/>
    </row>
    <row r="98" spans="1:14" s="8" customFormat="1" ht="15">
      <c r="A98" s="201" t="s">
        <v>146</v>
      </c>
      <c r="B98" s="235">
        <f>'Open Int.'!K102</f>
        <v>8739800</v>
      </c>
      <c r="C98" s="237">
        <f>'Open Int.'!R102</f>
        <v>31.90027</v>
      </c>
      <c r="D98" s="161">
        <f t="shared" si="2"/>
        <v>0.21806463853262395</v>
      </c>
      <c r="E98" s="243">
        <f>'Open Int.'!B102/'Open Int.'!K102</f>
        <v>0.9419551934826884</v>
      </c>
      <c r="F98" s="228">
        <f>'Open Int.'!E102/'Open Int.'!K102</f>
        <v>0.05295315682281059</v>
      </c>
      <c r="G98" s="244">
        <f>'Open Int.'!H102/'Open Int.'!K102</f>
        <v>0.0050916496945010185</v>
      </c>
      <c r="H98" s="247">
        <v>40078942</v>
      </c>
      <c r="I98" s="231">
        <v>8010000</v>
      </c>
      <c r="J98" s="356">
        <v>8010000</v>
      </c>
      <c r="K98" s="117" t="str">
        <f t="shared" si="3"/>
        <v>Gross Exposure is less then 30%</v>
      </c>
      <c r="M98"/>
      <c r="N98"/>
    </row>
    <row r="99" spans="1:14" s="7" customFormat="1" ht="15">
      <c r="A99" s="201" t="s">
        <v>8</v>
      </c>
      <c r="B99" s="235">
        <f>'Open Int.'!K103</f>
        <v>22401600</v>
      </c>
      <c r="C99" s="237">
        <f>'Open Int.'!R103</f>
        <v>364.026</v>
      </c>
      <c r="D99" s="161">
        <f t="shared" si="2"/>
        <v>0.4884025647936916</v>
      </c>
      <c r="E99" s="243">
        <f>'Open Int.'!B103/'Open Int.'!K103</f>
        <v>0.8897935861724162</v>
      </c>
      <c r="F99" s="228">
        <f>'Open Int.'!E103/'Open Int.'!K103</f>
        <v>0.08527962288407971</v>
      </c>
      <c r="G99" s="244">
        <f>'Open Int.'!H103/'Open Int.'!K103</f>
        <v>0.024926790943504036</v>
      </c>
      <c r="H99" s="247">
        <v>45867081</v>
      </c>
      <c r="I99" s="231">
        <v>9172800</v>
      </c>
      <c r="J99" s="356">
        <v>4585600</v>
      </c>
      <c r="K99" s="117" t="str">
        <f t="shared" si="3"/>
        <v>Gross exposure is building up andcrpsses 40% mark</v>
      </c>
      <c r="M99"/>
      <c r="N99"/>
    </row>
    <row r="100" spans="1:14" s="7" customFormat="1" ht="15">
      <c r="A100" s="201" t="s">
        <v>296</v>
      </c>
      <c r="B100" s="235">
        <f>'Open Int.'!K104</f>
        <v>1978000</v>
      </c>
      <c r="C100" s="237">
        <f>'Open Int.'!R104</f>
        <v>32.52821</v>
      </c>
      <c r="D100" s="161">
        <f t="shared" si="2"/>
        <v>0.06932100461485839</v>
      </c>
      <c r="E100" s="243">
        <f>'Open Int.'!B104/'Open Int.'!K104</f>
        <v>0.993427704752275</v>
      </c>
      <c r="F100" s="228">
        <f>'Open Int.'!E104/'Open Int.'!K104</f>
        <v>0.006066734074823054</v>
      </c>
      <c r="G100" s="244">
        <f>'Open Int.'!H104/'Open Int.'!K104</f>
        <v>0.0005055611729019212</v>
      </c>
      <c r="H100" s="247">
        <v>28533920</v>
      </c>
      <c r="I100" s="231">
        <v>5706000</v>
      </c>
      <c r="J100" s="356">
        <v>2853000</v>
      </c>
      <c r="K100" s="117" t="str">
        <f t="shared" si="3"/>
        <v>Gross Exposure is less then 30%</v>
      </c>
      <c r="M100"/>
      <c r="N100"/>
    </row>
    <row r="101" spans="1:14" s="7" customFormat="1" ht="15">
      <c r="A101" s="201" t="s">
        <v>179</v>
      </c>
      <c r="B101" s="235">
        <f>'Open Int.'!K105</f>
        <v>33194000</v>
      </c>
      <c r="C101" s="237">
        <f>'Open Int.'!R105</f>
        <v>49.45906</v>
      </c>
      <c r="D101" s="161">
        <f t="shared" si="2"/>
        <v>0.598673035823459</v>
      </c>
      <c r="E101" s="243">
        <f>'Open Int.'!B105/'Open Int.'!K105</f>
        <v>0.8021931674398988</v>
      </c>
      <c r="F101" s="228">
        <f>'Open Int.'!E105/'Open Int.'!K105</f>
        <v>0.1699704765921552</v>
      </c>
      <c r="G101" s="244">
        <f>'Open Int.'!H105/'Open Int.'!K105</f>
        <v>0.027836355967946015</v>
      </c>
      <c r="H101" s="247">
        <v>55445958</v>
      </c>
      <c r="I101" s="231">
        <v>11088000</v>
      </c>
      <c r="J101" s="356">
        <v>11088000</v>
      </c>
      <c r="K101" s="117" t="str">
        <f t="shared" si="3"/>
        <v>Gross exposure is building up andcrpsses 40% mark</v>
      </c>
      <c r="M101"/>
      <c r="N101"/>
    </row>
    <row r="102" spans="1:14" s="7" customFormat="1" ht="15">
      <c r="A102" s="201" t="s">
        <v>202</v>
      </c>
      <c r="B102" s="235">
        <f>'Open Int.'!K106</f>
        <v>3536250</v>
      </c>
      <c r="C102" s="237">
        <f>'Open Int.'!R106</f>
        <v>83.43781875</v>
      </c>
      <c r="D102" s="161">
        <f t="shared" si="2"/>
        <v>0.21351590550850205</v>
      </c>
      <c r="E102" s="243">
        <f>'Open Int.'!B106/'Open Int.'!K106</f>
        <v>0.9726829268292683</v>
      </c>
      <c r="F102" s="228">
        <f>'Open Int.'!E106/'Open Int.'!K106</f>
        <v>0.023089430894308944</v>
      </c>
      <c r="G102" s="244">
        <f>'Open Int.'!H106/'Open Int.'!K106</f>
        <v>0.004227642276422764</v>
      </c>
      <c r="H102" s="247">
        <v>16561998</v>
      </c>
      <c r="I102" s="231">
        <v>3312000</v>
      </c>
      <c r="J102" s="356">
        <v>2339100</v>
      </c>
      <c r="K102" s="117" t="str">
        <f t="shared" si="3"/>
        <v>Gross Exposure is less then 30%</v>
      </c>
      <c r="M102"/>
      <c r="N102"/>
    </row>
    <row r="103" spans="1:14" s="7" customFormat="1" ht="15">
      <c r="A103" s="201" t="s">
        <v>171</v>
      </c>
      <c r="B103" s="235">
        <f>'Open Int.'!K107</f>
        <v>3142700</v>
      </c>
      <c r="C103" s="237">
        <f>'Open Int.'!R107</f>
        <v>103.97622950000002</v>
      </c>
      <c r="D103" s="161">
        <f t="shared" si="2"/>
        <v>0.563207279705434</v>
      </c>
      <c r="E103" s="243">
        <f>'Open Int.'!B107/'Open Int.'!K107</f>
        <v>0.9964998249912496</v>
      </c>
      <c r="F103" s="228">
        <f>'Open Int.'!E107/'Open Int.'!K107</f>
        <v>0.002450122506125306</v>
      </c>
      <c r="G103" s="244">
        <f>'Open Int.'!H107/'Open Int.'!K107</f>
        <v>0.0010500525026251313</v>
      </c>
      <c r="H103" s="247">
        <v>5580006</v>
      </c>
      <c r="I103" s="231">
        <v>1115400</v>
      </c>
      <c r="J103" s="356">
        <v>1115400</v>
      </c>
      <c r="K103" s="117" t="str">
        <f t="shared" si="3"/>
        <v>Gross exposure is building up andcrpsses 40% mark</v>
      </c>
      <c r="M103"/>
      <c r="N103"/>
    </row>
    <row r="104" spans="1:14" s="7" customFormat="1" ht="15">
      <c r="A104" s="201" t="s">
        <v>147</v>
      </c>
      <c r="B104" s="235">
        <f>'Open Int.'!K108</f>
        <v>3675700</v>
      </c>
      <c r="C104" s="237">
        <f>'Open Int.'!R108</f>
        <v>20.877976</v>
      </c>
      <c r="D104" s="161">
        <f t="shared" si="2"/>
        <v>0.17006154361490777</v>
      </c>
      <c r="E104" s="243">
        <f>'Open Int.'!B108/'Open Int.'!K108</f>
        <v>0.9470304975922953</v>
      </c>
      <c r="F104" s="228">
        <f>'Open Int.'!E108/'Open Int.'!K108</f>
        <v>0.051364365971107544</v>
      </c>
      <c r="G104" s="244">
        <f>'Open Int.'!H108/'Open Int.'!K108</f>
        <v>0.0016051364365971107</v>
      </c>
      <c r="H104" s="247">
        <v>21613940</v>
      </c>
      <c r="I104" s="231">
        <v>4318800</v>
      </c>
      <c r="J104" s="356">
        <v>4318800</v>
      </c>
      <c r="K104" s="117" t="str">
        <f t="shared" si="3"/>
        <v>Gross Exposure is less then 30%</v>
      </c>
      <c r="M104"/>
      <c r="N104"/>
    </row>
    <row r="105" spans="1:14" s="7" customFormat="1" ht="15">
      <c r="A105" s="201" t="s">
        <v>148</v>
      </c>
      <c r="B105" s="235">
        <f>'Open Int.'!K109</f>
        <v>691790</v>
      </c>
      <c r="C105" s="237">
        <f>'Open Int.'!R109</f>
        <v>17.72711875</v>
      </c>
      <c r="D105" s="161">
        <f t="shared" si="2"/>
        <v>0.03330997717092416</v>
      </c>
      <c r="E105" s="243">
        <f>'Open Int.'!B109/'Open Int.'!K109</f>
        <v>0.9879154078549849</v>
      </c>
      <c r="F105" s="228">
        <f>'Open Int.'!E109/'Open Int.'!K109</f>
        <v>0.012084592145015106</v>
      </c>
      <c r="G105" s="244">
        <f>'Open Int.'!H109/'Open Int.'!K109</f>
        <v>0</v>
      </c>
      <c r="H105" s="247">
        <v>20768252</v>
      </c>
      <c r="I105" s="231">
        <v>4152830</v>
      </c>
      <c r="J105" s="356">
        <v>2075370</v>
      </c>
      <c r="K105" s="117" t="str">
        <f t="shared" si="3"/>
        <v>Gross Exposure is less then 30%</v>
      </c>
      <c r="M105"/>
      <c r="N105"/>
    </row>
    <row r="106" spans="1:14" s="7" customFormat="1" ht="15">
      <c r="A106" s="201" t="s">
        <v>122</v>
      </c>
      <c r="B106" s="235">
        <f>'Open Int.'!K110</f>
        <v>13445250</v>
      </c>
      <c r="C106" s="237">
        <f>'Open Int.'!R110</f>
        <v>215.05677375</v>
      </c>
      <c r="D106" s="161">
        <f t="shared" si="2"/>
        <v>0.07764370603929177</v>
      </c>
      <c r="E106" s="243">
        <f>'Open Int.'!B110/'Open Int.'!K110</f>
        <v>0.7030456852791879</v>
      </c>
      <c r="F106" s="228">
        <f>'Open Int.'!E110/'Open Int.'!K110</f>
        <v>0.19664007735073724</v>
      </c>
      <c r="G106" s="244">
        <f>'Open Int.'!H110/'Open Int.'!K110</f>
        <v>0.10031423737007493</v>
      </c>
      <c r="H106" s="247">
        <v>173166000</v>
      </c>
      <c r="I106" s="231">
        <v>21976500</v>
      </c>
      <c r="J106" s="356">
        <v>10988250</v>
      </c>
      <c r="K106" s="117" t="str">
        <f t="shared" si="3"/>
        <v>Gross Exposure is less then 30%</v>
      </c>
      <c r="M106"/>
      <c r="N106"/>
    </row>
    <row r="107" spans="1:14" s="7" customFormat="1" ht="15">
      <c r="A107" s="201" t="s">
        <v>36</v>
      </c>
      <c r="B107" s="235">
        <f>'Open Int.'!K111</f>
        <v>8732250</v>
      </c>
      <c r="C107" s="237">
        <f>'Open Int.'!R111</f>
        <v>782.01664875</v>
      </c>
      <c r="D107" s="161">
        <f t="shared" si="2"/>
        <v>0.07893461567978774</v>
      </c>
      <c r="E107" s="243">
        <f>'Open Int.'!B111/'Open Int.'!K111</f>
        <v>0.9876062870394229</v>
      </c>
      <c r="F107" s="228">
        <f>'Open Int.'!E111/'Open Int.'!K111</f>
        <v>0.011414583870136562</v>
      </c>
      <c r="G107" s="244">
        <f>'Open Int.'!H111/'Open Int.'!K111</f>
        <v>0.0009791290904406082</v>
      </c>
      <c r="H107" s="247">
        <v>110626370</v>
      </c>
      <c r="I107" s="231">
        <v>3442950</v>
      </c>
      <c r="J107" s="356">
        <v>1721250</v>
      </c>
      <c r="K107" s="117" t="str">
        <f t="shared" si="3"/>
        <v>Gross Exposure is less then 30%</v>
      </c>
      <c r="M107"/>
      <c r="N107"/>
    </row>
    <row r="108" spans="1:14" s="7" customFormat="1" ht="15">
      <c r="A108" s="201" t="s">
        <v>172</v>
      </c>
      <c r="B108" s="235">
        <f>'Open Int.'!K112</f>
        <v>7237650</v>
      </c>
      <c r="C108" s="237">
        <f>'Open Int.'!R112</f>
        <v>192.0148545</v>
      </c>
      <c r="D108" s="161">
        <f t="shared" si="2"/>
        <v>0.6698976584195296</v>
      </c>
      <c r="E108" s="243">
        <f>'Open Int.'!B112/'Open Int.'!K112</f>
        <v>0.9809952125344552</v>
      </c>
      <c r="F108" s="228">
        <f>'Open Int.'!E112/'Open Int.'!K112</f>
        <v>0.01827941389815755</v>
      </c>
      <c r="G108" s="244">
        <f>'Open Int.'!H112/'Open Int.'!K112</f>
        <v>0.0007253735673872045</v>
      </c>
      <c r="H108" s="247">
        <v>10804113</v>
      </c>
      <c r="I108" s="231">
        <v>2159850</v>
      </c>
      <c r="J108" s="356">
        <v>2159850</v>
      </c>
      <c r="K108" s="117" t="str">
        <f t="shared" si="3"/>
        <v>Gross exposure is Substantial as Open interest has crossed 60%</v>
      </c>
      <c r="M108"/>
      <c r="N108"/>
    </row>
    <row r="109" spans="1:14" s="7" customFormat="1" ht="15">
      <c r="A109" s="201" t="s">
        <v>80</v>
      </c>
      <c r="B109" s="235">
        <f>'Open Int.'!K113</f>
        <v>2827200</v>
      </c>
      <c r="C109" s="237">
        <f>'Open Int.'!R113</f>
        <v>54.550824</v>
      </c>
      <c r="D109" s="161">
        <f t="shared" si="2"/>
        <v>0.11535853278570128</v>
      </c>
      <c r="E109" s="243">
        <f>'Open Int.'!B113/'Open Int.'!K113</f>
        <v>0.9949066213921901</v>
      </c>
      <c r="F109" s="228">
        <f>'Open Int.'!E113/'Open Int.'!K113</f>
        <v>0.0050933786078098476</v>
      </c>
      <c r="G109" s="244">
        <f>'Open Int.'!H113/'Open Int.'!K113</f>
        <v>0</v>
      </c>
      <c r="H109" s="247">
        <v>24507940</v>
      </c>
      <c r="I109" s="231">
        <v>4900800</v>
      </c>
      <c r="J109" s="356">
        <v>2450400</v>
      </c>
      <c r="K109" s="117" t="str">
        <f t="shared" si="3"/>
        <v>Gross Exposure is less then 30%</v>
      </c>
      <c r="M109"/>
      <c r="N109"/>
    </row>
    <row r="110" spans="1:14" s="7" customFormat="1" ht="15">
      <c r="A110" s="201" t="s">
        <v>274</v>
      </c>
      <c r="B110" s="235">
        <f>'Open Int.'!K114</f>
        <v>7324800</v>
      </c>
      <c r="C110" s="237">
        <f>'Open Int.'!R114</f>
        <v>222.271056</v>
      </c>
      <c r="D110" s="161">
        <f t="shared" si="2"/>
        <v>1.0082090415076888</v>
      </c>
      <c r="E110" s="243">
        <f>'Open Int.'!B114/'Open Int.'!K114</f>
        <v>0.9595756880733946</v>
      </c>
      <c r="F110" s="228">
        <f>'Open Int.'!E114/'Open Int.'!K114</f>
        <v>0.0356460244648318</v>
      </c>
      <c r="G110" s="244">
        <f>'Open Int.'!H114/'Open Int.'!K114</f>
        <v>0.0047782874617737</v>
      </c>
      <c r="H110" s="247">
        <v>7265160</v>
      </c>
      <c r="I110" s="231">
        <v>1452500</v>
      </c>
      <c r="J110" s="356">
        <v>1088500</v>
      </c>
      <c r="K110" s="117" t="str">
        <f t="shared" si="3"/>
        <v>Gross exposure has crossed 80%,Margin double</v>
      </c>
      <c r="M110"/>
      <c r="N110"/>
    </row>
    <row r="111" spans="1:14" s="7" customFormat="1" ht="15">
      <c r="A111" s="201" t="s">
        <v>224</v>
      </c>
      <c r="B111" s="235">
        <f>'Open Int.'!K115</f>
        <v>513500</v>
      </c>
      <c r="C111" s="237">
        <f>'Open Int.'!R115</f>
        <v>22.1190125</v>
      </c>
      <c r="D111" s="161">
        <f t="shared" si="2"/>
        <v>0.06193224503845528</v>
      </c>
      <c r="E111" s="243">
        <f>'Open Int.'!B115/'Open Int.'!K115</f>
        <v>0.9987341772151899</v>
      </c>
      <c r="F111" s="228">
        <f>'Open Int.'!E115/'Open Int.'!K115</f>
        <v>0.0012658227848101266</v>
      </c>
      <c r="G111" s="244">
        <f>'Open Int.'!H115/'Open Int.'!K115</f>
        <v>0</v>
      </c>
      <c r="H111" s="247">
        <v>8291319</v>
      </c>
      <c r="I111" s="231">
        <v>1658150</v>
      </c>
      <c r="J111" s="356">
        <v>1197300</v>
      </c>
      <c r="K111" s="117" t="str">
        <f t="shared" si="3"/>
        <v>Gross Exposure is less then 30%</v>
      </c>
      <c r="M111"/>
      <c r="N111"/>
    </row>
    <row r="112" spans="1:14" s="7" customFormat="1" ht="15">
      <c r="A112" s="201" t="s">
        <v>394</v>
      </c>
      <c r="B112" s="235">
        <f>'Open Int.'!K116</f>
        <v>7142400</v>
      </c>
      <c r="C112" s="237">
        <f>'Open Int.'!R116</f>
        <v>78.530688</v>
      </c>
      <c r="D112" s="161">
        <f t="shared" si="2"/>
        <v>0.30440678948521394</v>
      </c>
      <c r="E112" s="243">
        <f>'Open Int.'!B116/'Open Int.'!K116</f>
        <v>0.8901209677419355</v>
      </c>
      <c r="F112" s="228">
        <f>'Open Int.'!E116/'Open Int.'!K116</f>
        <v>0.09879032258064516</v>
      </c>
      <c r="G112" s="244">
        <f>'Open Int.'!H116/'Open Int.'!K116</f>
        <v>0.011088709677419355</v>
      </c>
      <c r="H112" s="247">
        <v>23463340</v>
      </c>
      <c r="I112" s="231">
        <v>4692000</v>
      </c>
      <c r="J112" s="356">
        <v>4692000</v>
      </c>
      <c r="K112" s="117" t="str">
        <f t="shared" si="3"/>
        <v>Some sign of build up Gross exposure crosses 30%</v>
      </c>
      <c r="M112"/>
      <c r="N112"/>
    </row>
    <row r="113" spans="1:14" s="7" customFormat="1" ht="15">
      <c r="A113" s="201" t="s">
        <v>81</v>
      </c>
      <c r="B113" s="235">
        <f>'Open Int.'!K117</f>
        <v>4900800</v>
      </c>
      <c r="C113" s="237">
        <f>'Open Int.'!R117</f>
        <v>235.654968</v>
      </c>
      <c r="D113" s="161">
        <f t="shared" si="2"/>
        <v>0.18415586211457585</v>
      </c>
      <c r="E113" s="243">
        <f>'Open Int.'!B117/'Open Int.'!K117</f>
        <v>0.9980411361410382</v>
      </c>
      <c r="F113" s="228">
        <f>'Open Int.'!E117/'Open Int.'!K117</f>
        <v>0.0019588638589618022</v>
      </c>
      <c r="G113" s="244">
        <f>'Open Int.'!H117/'Open Int.'!K117</f>
        <v>0</v>
      </c>
      <c r="H113" s="247">
        <v>26612240</v>
      </c>
      <c r="I113" s="231">
        <v>5322000</v>
      </c>
      <c r="J113" s="356">
        <v>2660400</v>
      </c>
      <c r="K113" s="117" t="str">
        <f t="shared" si="3"/>
        <v>Gross Exposure is less then 30%</v>
      </c>
      <c r="M113"/>
      <c r="N113"/>
    </row>
    <row r="114" spans="1:14" s="7" customFormat="1" ht="15">
      <c r="A114" s="201" t="s">
        <v>225</v>
      </c>
      <c r="B114" s="235">
        <f>'Open Int.'!K118</f>
        <v>4711000</v>
      </c>
      <c r="C114" s="237">
        <f>'Open Int.'!R118</f>
        <v>91.8645</v>
      </c>
      <c r="D114" s="161">
        <f t="shared" si="2"/>
        <v>0.3324515006116938</v>
      </c>
      <c r="E114" s="243">
        <f>'Open Int.'!B118/'Open Int.'!K118</f>
        <v>0.8760772659732541</v>
      </c>
      <c r="F114" s="228">
        <f>'Open Int.'!E118/'Open Int.'!K118</f>
        <v>0.1099554234769688</v>
      </c>
      <c r="G114" s="244">
        <f>'Open Int.'!H118/'Open Int.'!K118</f>
        <v>0.013967310549777118</v>
      </c>
      <c r="H114" s="247">
        <v>14170488</v>
      </c>
      <c r="I114" s="231">
        <v>2833600</v>
      </c>
      <c r="J114" s="356">
        <v>2833600</v>
      </c>
      <c r="K114" s="117" t="str">
        <f t="shared" si="3"/>
        <v>Some sign of build up Gross exposure crosses 30%</v>
      </c>
      <c r="M114"/>
      <c r="N114"/>
    </row>
    <row r="115" spans="1:14" s="7" customFormat="1" ht="15">
      <c r="A115" s="201" t="s">
        <v>297</v>
      </c>
      <c r="B115" s="235">
        <f>'Open Int.'!K119</f>
        <v>6389900</v>
      </c>
      <c r="C115" s="237">
        <f>'Open Int.'!R119</f>
        <v>295.5009255</v>
      </c>
      <c r="D115" s="161">
        <f t="shared" si="2"/>
        <v>0.5487694961143678</v>
      </c>
      <c r="E115" s="243">
        <f>'Open Int.'!B119/'Open Int.'!K119</f>
        <v>0.9619555861594078</v>
      </c>
      <c r="F115" s="228">
        <f>'Open Int.'!E119/'Open Int.'!K119</f>
        <v>0.028059907040798762</v>
      </c>
      <c r="G115" s="244">
        <f>'Open Int.'!H119/'Open Int.'!K119</f>
        <v>0.009984506799793425</v>
      </c>
      <c r="H115" s="247">
        <v>11644051</v>
      </c>
      <c r="I115" s="231">
        <v>2328700</v>
      </c>
      <c r="J115" s="356">
        <v>2328700</v>
      </c>
      <c r="K115" s="117" t="str">
        <f t="shared" si="3"/>
        <v>Gross exposure is building up andcrpsses 40% mark</v>
      </c>
      <c r="M115"/>
      <c r="N115"/>
    </row>
    <row r="116" spans="1:11" s="7" customFormat="1" ht="15">
      <c r="A116" s="201" t="s">
        <v>226</v>
      </c>
      <c r="B116" s="235">
        <f>'Open Int.'!K120</f>
        <v>8817000</v>
      </c>
      <c r="C116" s="237">
        <f>'Open Int.'!R120</f>
        <v>162.805905</v>
      </c>
      <c r="D116" s="161">
        <f t="shared" si="2"/>
        <v>0.37358689390907607</v>
      </c>
      <c r="E116" s="243">
        <f>'Open Int.'!B120/'Open Int.'!K120</f>
        <v>0.9972779857094249</v>
      </c>
      <c r="F116" s="228">
        <f>'Open Int.'!E120/'Open Int.'!K120</f>
        <v>0.0027220142905750254</v>
      </c>
      <c r="G116" s="244">
        <f>'Open Int.'!H120/'Open Int.'!K120</f>
        <v>0</v>
      </c>
      <c r="H116" s="247">
        <v>23600935</v>
      </c>
      <c r="I116" s="231">
        <v>4719000</v>
      </c>
      <c r="J116" s="356">
        <v>2422500</v>
      </c>
      <c r="K116" s="117" t="str">
        <f t="shared" si="3"/>
        <v>Some sign of build up Gross exposure crosses 30%</v>
      </c>
    </row>
    <row r="117" spans="1:14" s="7" customFormat="1" ht="15">
      <c r="A117" s="201" t="s">
        <v>227</v>
      </c>
      <c r="B117" s="235">
        <f>'Open Int.'!K121</f>
        <v>6876000</v>
      </c>
      <c r="C117" s="237">
        <f>'Open Int.'!R121</f>
        <v>234.26532</v>
      </c>
      <c r="D117" s="161">
        <f t="shared" si="2"/>
        <v>0.1548667518674045</v>
      </c>
      <c r="E117" s="243">
        <f>'Open Int.'!B121/'Open Int.'!K121</f>
        <v>0.9184409540430483</v>
      </c>
      <c r="F117" s="228">
        <f>'Open Int.'!E121/'Open Int.'!K121</f>
        <v>0.07190226876090751</v>
      </c>
      <c r="G117" s="244">
        <f>'Open Int.'!H121/'Open Int.'!K121</f>
        <v>0.009656777196044212</v>
      </c>
      <c r="H117" s="247">
        <v>44399459</v>
      </c>
      <c r="I117" s="231">
        <v>7656800</v>
      </c>
      <c r="J117" s="356">
        <v>3828000</v>
      </c>
      <c r="K117" s="117" t="str">
        <f t="shared" si="3"/>
        <v>Gross Exposure is less then 30%</v>
      </c>
      <c r="M117"/>
      <c r="N117"/>
    </row>
    <row r="118" spans="1:14" s="7" customFormat="1" ht="15">
      <c r="A118" s="201" t="s">
        <v>234</v>
      </c>
      <c r="B118" s="235">
        <f>'Open Int.'!K122</f>
        <v>16625000</v>
      </c>
      <c r="C118" s="237">
        <f>'Open Int.'!R122</f>
        <v>723.104375</v>
      </c>
      <c r="D118" s="161">
        <f t="shared" si="2"/>
        <v>0.1313657397850376</v>
      </c>
      <c r="E118" s="243">
        <f>'Open Int.'!B122/'Open Int.'!K122</f>
        <v>0.8818105263157895</v>
      </c>
      <c r="F118" s="228">
        <f>'Open Int.'!E122/'Open Int.'!K122</f>
        <v>0.09237894736842105</v>
      </c>
      <c r="G118" s="244">
        <f>'Open Int.'!H122/'Open Int.'!K122</f>
        <v>0.025810526315789475</v>
      </c>
      <c r="H118" s="247">
        <v>126555067</v>
      </c>
      <c r="I118" s="231">
        <v>6360200</v>
      </c>
      <c r="J118" s="356">
        <v>3180100</v>
      </c>
      <c r="K118" s="117" t="str">
        <f t="shared" si="3"/>
        <v>Gross Exposure is less then 30%</v>
      </c>
      <c r="M118"/>
      <c r="N118"/>
    </row>
    <row r="119" spans="1:14" s="7" customFormat="1" ht="15">
      <c r="A119" s="201" t="s">
        <v>98</v>
      </c>
      <c r="B119" s="235">
        <f>'Open Int.'!K123</f>
        <v>4855400</v>
      </c>
      <c r="C119" s="237">
        <f>'Open Int.'!R123</f>
        <v>245.586132</v>
      </c>
      <c r="D119" s="161">
        <f t="shared" si="2"/>
        <v>0.1709139117531704</v>
      </c>
      <c r="E119" s="243">
        <f>'Open Int.'!B123/'Open Int.'!K123</f>
        <v>0.960806524694155</v>
      </c>
      <c r="F119" s="228">
        <f>'Open Int.'!E123/'Open Int.'!K123</f>
        <v>0.039193475305845035</v>
      </c>
      <c r="G119" s="244">
        <f>'Open Int.'!H123/'Open Int.'!K123</f>
        <v>0</v>
      </c>
      <c r="H119" s="247">
        <v>28408454</v>
      </c>
      <c r="I119" s="231">
        <v>5681500</v>
      </c>
      <c r="J119" s="356">
        <v>2840750</v>
      </c>
      <c r="K119" s="117" t="str">
        <f t="shared" si="3"/>
        <v>Gross Exposure is less then 30%</v>
      </c>
      <c r="M119"/>
      <c r="N119"/>
    </row>
    <row r="120" spans="1:14" s="7" customFormat="1" ht="15">
      <c r="A120" s="201" t="s">
        <v>149</v>
      </c>
      <c r="B120" s="235">
        <f>'Open Int.'!K124</f>
        <v>4253700</v>
      </c>
      <c r="C120" s="237">
        <f>'Open Int.'!R124</f>
        <v>299.715702</v>
      </c>
      <c r="D120" s="161">
        <f t="shared" si="2"/>
        <v>0.18470818412666404</v>
      </c>
      <c r="E120" s="243">
        <f>'Open Int.'!B124/'Open Int.'!K124</f>
        <v>0.9420739591414533</v>
      </c>
      <c r="F120" s="228">
        <f>'Open Int.'!E124/'Open Int.'!K124</f>
        <v>0.040987845875355575</v>
      </c>
      <c r="G120" s="244">
        <f>'Open Int.'!H124/'Open Int.'!K124</f>
        <v>0.016938194983191105</v>
      </c>
      <c r="H120" s="247">
        <v>23029299</v>
      </c>
      <c r="I120" s="231">
        <v>4605700</v>
      </c>
      <c r="J120" s="356">
        <v>2302850</v>
      </c>
      <c r="K120" s="117" t="str">
        <f t="shared" si="3"/>
        <v>Gross Exposure is less then 30%</v>
      </c>
      <c r="M120"/>
      <c r="N120"/>
    </row>
    <row r="121" spans="1:14" s="7" customFormat="1" ht="15">
      <c r="A121" s="201" t="s">
        <v>203</v>
      </c>
      <c r="B121" s="235">
        <f>'Open Int.'!K125</f>
        <v>11243400</v>
      </c>
      <c r="C121" s="237">
        <f>'Open Int.'!R125</f>
        <v>1677.9087989999998</v>
      </c>
      <c r="D121" s="161">
        <f t="shared" si="2"/>
        <v>0.0869488825575286</v>
      </c>
      <c r="E121" s="243">
        <f>'Open Int.'!B125/'Open Int.'!K125</f>
        <v>0.7467714392443567</v>
      </c>
      <c r="F121" s="228">
        <f>'Open Int.'!E125/'Open Int.'!K125</f>
        <v>0.18497518544212604</v>
      </c>
      <c r="G121" s="244">
        <f>'Open Int.'!H125/'Open Int.'!K125</f>
        <v>0.06825337531351726</v>
      </c>
      <c r="H121" s="247">
        <v>129310460</v>
      </c>
      <c r="I121" s="231">
        <v>2361900</v>
      </c>
      <c r="J121" s="356">
        <v>1180800</v>
      </c>
      <c r="K121" s="117" t="str">
        <f t="shared" si="3"/>
        <v>Gross Exposure is less then 30%</v>
      </c>
      <c r="M121"/>
      <c r="N121"/>
    </row>
    <row r="122" spans="1:14" s="7" customFormat="1" ht="15">
      <c r="A122" s="201" t="s">
        <v>298</v>
      </c>
      <c r="B122" s="235">
        <f>'Open Int.'!K126</f>
        <v>818000</v>
      </c>
      <c r="C122" s="237">
        <f>'Open Int.'!R126</f>
        <v>36.29875</v>
      </c>
      <c r="D122" s="161">
        <f t="shared" si="2"/>
        <v>0.3254634571778817</v>
      </c>
      <c r="E122" s="243">
        <f>'Open Int.'!B126/'Open Int.'!K126</f>
        <v>0.991442542787286</v>
      </c>
      <c r="F122" s="228">
        <f>'Open Int.'!E126/'Open Int.'!K126</f>
        <v>0.007946210268948655</v>
      </c>
      <c r="G122" s="244">
        <f>'Open Int.'!H126/'Open Int.'!K126</f>
        <v>0.0006112469437652812</v>
      </c>
      <c r="H122" s="247">
        <v>2513339</v>
      </c>
      <c r="I122" s="231">
        <v>502500</v>
      </c>
      <c r="J122" s="356">
        <v>502500</v>
      </c>
      <c r="K122" s="117" t="str">
        <f t="shared" si="3"/>
        <v>Some sign of build up Gross exposure crosses 30%</v>
      </c>
      <c r="M122"/>
      <c r="N122"/>
    </row>
    <row r="123" spans="1:14" s="7" customFormat="1" ht="15">
      <c r="A123" s="201" t="s">
        <v>216</v>
      </c>
      <c r="B123" s="235">
        <f>'Open Int.'!K127</f>
        <v>77787000</v>
      </c>
      <c r="C123" s="237">
        <f>'Open Int.'!R127</f>
        <v>593.51481</v>
      </c>
      <c r="D123" s="161">
        <f t="shared" si="2"/>
        <v>0.43215</v>
      </c>
      <c r="E123" s="243">
        <f>'Open Int.'!B127/'Open Int.'!K127</f>
        <v>0.8086993970714901</v>
      </c>
      <c r="F123" s="228">
        <f>'Open Int.'!E127/'Open Int.'!K127</f>
        <v>0.15516795865633076</v>
      </c>
      <c r="G123" s="244">
        <f>'Open Int.'!H127/'Open Int.'!K127</f>
        <v>0.03613264427217915</v>
      </c>
      <c r="H123" s="247">
        <v>180000000</v>
      </c>
      <c r="I123" s="231">
        <v>35999100</v>
      </c>
      <c r="J123" s="356">
        <v>17999550</v>
      </c>
      <c r="K123" s="117" t="str">
        <f t="shared" si="3"/>
        <v>Gross exposure is building up andcrpsses 40% mark</v>
      </c>
      <c r="M123"/>
      <c r="N123"/>
    </row>
    <row r="124" spans="1:14" s="7" customFormat="1" ht="15">
      <c r="A124" s="201" t="s">
        <v>235</v>
      </c>
      <c r="B124" s="235">
        <f>'Open Int.'!K128</f>
        <v>36987300</v>
      </c>
      <c r="C124" s="237">
        <f>'Open Int.'!R128</f>
        <v>465.300234</v>
      </c>
      <c r="D124" s="161">
        <f t="shared" si="2"/>
        <v>0.3166353696397109</v>
      </c>
      <c r="E124" s="243">
        <f>'Open Int.'!B128/'Open Int.'!K128</f>
        <v>0.7641433681290605</v>
      </c>
      <c r="F124" s="228">
        <f>'Open Int.'!E128/'Open Int.'!K128</f>
        <v>0.1445360975253668</v>
      </c>
      <c r="G124" s="244">
        <f>'Open Int.'!H128/'Open Int.'!K128</f>
        <v>0.09132053434557268</v>
      </c>
      <c r="H124" s="247">
        <v>116813545</v>
      </c>
      <c r="I124" s="231">
        <v>23360400</v>
      </c>
      <c r="J124" s="356">
        <v>11680200</v>
      </c>
      <c r="K124" s="117" t="str">
        <f t="shared" si="3"/>
        <v>Some sign of build up Gross exposure crosses 30%</v>
      </c>
      <c r="M124"/>
      <c r="N124"/>
    </row>
    <row r="125" spans="1:14" s="7" customFormat="1" ht="15">
      <c r="A125" s="201" t="s">
        <v>204</v>
      </c>
      <c r="B125" s="235">
        <f>'Open Int.'!K129</f>
        <v>15927000</v>
      </c>
      <c r="C125" s="237">
        <f>'Open Int.'!R129</f>
        <v>713.21106</v>
      </c>
      <c r="D125" s="161">
        <f t="shared" si="2"/>
        <v>0.1712107072663041</v>
      </c>
      <c r="E125" s="243">
        <f>'Open Int.'!B129/'Open Int.'!K129</f>
        <v>0.858090035788284</v>
      </c>
      <c r="F125" s="228">
        <f>'Open Int.'!E129/'Open Int.'!K129</f>
        <v>0.12126577509888868</v>
      </c>
      <c r="G125" s="244">
        <f>'Open Int.'!H129/'Open Int.'!K129</f>
        <v>0.020644189112827276</v>
      </c>
      <c r="H125" s="247">
        <v>93025724</v>
      </c>
      <c r="I125" s="231">
        <v>6205800</v>
      </c>
      <c r="J125" s="356">
        <v>3102600</v>
      </c>
      <c r="K125" s="117" t="str">
        <f t="shared" si="3"/>
        <v>Gross Exposure is less then 30%</v>
      </c>
      <c r="M125"/>
      <c r="N125"/>
    </row>
    <row r="126" spans="1:14" s="7" customFormat="1" ht="15">
      <c r="A126" s="201" t="s">
        <v>205</v>
      </c>
      <c r="B126" s="235">
        <f>'Open Int.'!K130</f>
        <v>8137000</v>
      </c>
      <c r="C126" s="237">
        <f>'Open Int.'!R130</f>
        <v>857.029525</v>
      </c>
      <c r="D126" s="161">
        <f t="shared" si="2"/>
        <v>0.2386139196868419</v>
      </c>
      <c r="E126" s="243">
        <f>'Open Int.'!B130/'Open Int.'!K130</f>
        <v>0.9109008233992872</v>
      </c>
      <c r="F126" s="228">
        <f>'Open Int.'!E130/'Open Int.'!K130</f>
        <v>0.060034410716480274</v>
      </c>
      <c r="G126" s="244">
        <f>'Open Int.'!H130/'Open Int.'!K130</f>
        <v>0.029064765884232516</v>
      </c>
      <c r="H126" s="247">
        <v>34101112</v>
      </c>
      <c r="I126" s="231">
        <v>2408000</v>
      </c>
      <c r="J126" s="356">
        <v>1204000</v>
      </c>
      <c r="K126" s="117" t="str">
        <f t="shared" si="3"/>
        <v>Gross Exposure is less then 30%</v>
      </c>
      <c r="M126"/>
      <c r="N126"/>
    </row>
    <row r="127" spans="1:14" s="7" customFormat="1" ht="15">
      <c r="A127" s="201" t="s">
        <v>37</v>
      </c>
      <c r="B127" s="235">
        <f>'Open Int.'!K131</f>
        <v>1011200</v>
      </c>
      <c r="C127" s="237">
        <f>'Open Int.'!R131</f>
        <v>17.306688</v>
      </c>
      <c r="D127" s="161">
        <f t="shared" si="2"/>
        <v>0.0901083938392663</v>
      </c>
      <c r="E127" s="243">
        <f>'Open Int.'!B131/'Open Int.'!K131</f>
        <v>0.9018987341772152</v>
      </c>
      <c r="F127" s="228">
        <f>'Open Int.'!E131/'Open Int.'!K131</f>
        <v>0.09335443037974683</v>
      </c>
      <c r="G127" s="244">
        <f>'Open Int.'!H131/'Open Int.'!K131</f>
        <v>0.004746835443037975</v>
      </c>
      <c r="H127" s="247">
        <v>11222040</v>
      </c>
      <c r="I127" s="231">
        <v>2243200</v>
      </c>
      <c r="J127" s="356">
        <v>2243200</v>
      </c>
      <c r="K127" s="117" t="str">
        <f t="shared" si="3"/>
        <v>Gross Exposure is less then 30%</v>
      </c>
      <c r="M127"/>
      <c r="N127"/>
    </row>
    <row r="128" spans="1:16" s="7" customFormat="1" ht="15">
      <c r="A128" s="201" t="s">
        <v>299</v>
      </c>
      <c r="B128" s="235">
        <f>'Open Int.'!K132</f>
        <v>2467200</v>
      </c>
      <c r="C128" s="237">
        <f>'Open Int.'!R132</f>
        <v>425.999088</v>
      </c>
      <c r="D128" s="161">
        <f t="shared" si="2"/>
        <v>0.6395953377357361</v>
      </c>
      <c r="E128" s="243">
        <f>'Open Int.'!B132/'Open Int.'!K132</f>
        <v>0.9778696498054474</v>
      </c>
      <c r="F128" s="228">
        <f>'Open Int.'!E132/'Open Int.'!K132</f>
        <v>0.021218385214007783</v>
      </c>
      <c r="G128" s="244">
        <f>'Open Int.'!H132/'Open Int.'!K132</f>
        <v>0.0009119649805447471</v>
      </c>
      <c r="H128" s="247">
        <v>3857439</v>
      </c>
      <c r="I128" s="231">
        <v>771450</v>
      </c>
      <c r="J128" s="356">
        <v>385650</v>
      </c>
      <c r="K128" s="117" t="str">
        <f t="shared" si="3"/>
        <v>Gross exposure is Substantial as Open interest has crossed 60%</v>
      </c>
      <c r="M128"/>
      <c r="N128"/>
      <c r="P128" s="96"/>
    </row>
    <row r="129" spans="1:16" s="7" customFormat="1" ht="15">
      <c r="A129" s="201" t="s">
        <v>228</v>
      </c>
      <c r="B129" s="235">
        <f>'Open Int.'!K133</f>
        <v>3084375</v>
      </c>
      <c r="C129" s="237">
        <f>'Open Int.'!R133</f>
        <v>324.32203125</v>
      </c>
      <c r="D129" s="161">
        <f t="shared" si="2"/>
        <v>0.20411244513656004</v>
      </c>
      <c r="E129" s="243">
        <f>'Open Int.'!B133/'Open Int.'!K133</f>
        <v>0.9893009118541033</v>
      </c>
      <c r="F129" s="228">
        <f>'Open Int.'!E133/'Open Int.'!K133</f>
        <v>0.010212765957446808</v>
      </c>
      <c r="G129" s="244">
        <f>'Open Int.'!H133/'Open Int.'!K133</f>
        <v>0.00048632218844984804</v>
      </c>
      <c r="H129" s="247">
        <v>15111156</v>
      </c>
      <c r="I129" s="231">
        <v>2640000</v>
      </c>
      <c r="J129" s="356">
        <v>1320000</v>
      </c>
      <c r="K129" s="117" t="str">
        <f t="shared" si="3"/>
        <v>Gross Exposure is less then 30%</v>
      </c>
      <c r="M129"/>
      <c r="N129"/>
      <c r="P129" s="96"/>
    </row>
    <row r="130" spans="1:16" s="7" customFormat="1" ht="15">
      <c r="A130" s="201" t="s">
        <v>276</v>
      </c>
      <c r="B130" s="235">
        <f>'Open Int.'!K134</f>
        <v>861000</v>
      </c>
      <c r="C130" s="237">
        <f>'Open Int.'!R134</f>
        <v>69.676425</v>
      </c>
      <c r="D130" s="161">
        <f t="shared" si="2"/>
        <v>0.45409715886016866</v>
      </c>
      <c r="E130" s="243">
        <f>'Open Int.'!B134/'Open Int.'!K134</f>
        <v>0.9910569105691057</v>
      </c>
      <c r="F130" s="228">
        <f>'Open Int.'!E134/'Open Int.'!K134</f>
        <v>0.006097560975609756</v>
      </c>
      <c r="G130" s="244">
        <f>'Open Int.'!H134/'Open Int.'!K134</f>
        <v>0.002845528455284553</v>
      </c>
      <c r="H130" s="247">
        <v>1896070</v>
      </c>
      <c r="I130" s="231">
        <v>379050</v>
      </c>
      <c r="J130" s="356">
        <v>379050</v>
      </c>
      <c r="K130" s="117" t="str">
        <f t="shared" si="3"/>
        <v>Gross exposure is building up andcrpsses 40% mark</v>
      </c>
      <c r="M130"/>
      <c r="N130"/>
      <c r="P130" s="96"/>
    </row>
    <row r="131" spans="1:16" s="7" customFormat="1" ht="15">
      <c r="A131" s="201" t="s">
        <v>180</v>
      </c>
      <c r="B131" s="235">
        <f>'Open Int.'!K135</f>
        <v>6637500</v>
      </c>
      <c r="C131" s="237">
        <f>'Open Int.'!R135</f>
        <v>98.10225000000001</v>
      </c>
      <c r="D131" s="161">
        <f aca="true" t="shared" si="4" ref="D131:D156">B131/H131</f>
        <v>0.8490378147052198</v>
      </c>
      <c r="E131" s="243">
        <f>'Open Int.'!B135/'Open Int.'!K135</f>
        <v>0.9071186440677966</v>
      </c>
      <c r="F131" s="228">
        <f>'Open Int.'!E135/'Open Int.'!K135</f>
        <v>0.0727683615819209</v>
      </c>
      <c r="G131" s="244">
        <f>'Open Int.'!H135/'Open Int.'!K135</f>
        <v>0.020112994350282486</v>
      </c>
      <c r="H131" s="247">
        <v>7817673</v>
      </c>
      <c r="I131" s="231">
        <v>1563000</v>
      </c>
      <c r="J131" s="356">
        <v>1563000</v>
      </c>
      <c r="K131" s="117" t="str">
        <f aca="true" t="shared" si="5" ref="K131:K156">IF(D131&gt;=80%,"Gross exposure has crossed 80%,Margin double",IF(D131&gt;=60%,"Gross exposure is Substantial as Open interest has crossed 60%",IF(D131&gt;=40%,"Gross exposure is building up andcrpsses 40% mark",IF(D131&gt;=30%,"Some sign of build up Gross exposure crosses 30%","Gross Exposure is less then 30%"))))</f>
        <v>Gross exposure has crossed 80%,Margin double</v>
      </c>
      <c r="M131"/>
      <c r="N131"/>
      <c r="P131" s="96"/>
    </row>
    <row r="132" spans="1:16" s="7" customFormat="1" ht="15">
      <c r="A132" s="201" t="s">
        <v>181</v>
      </c>
      <c r="B132" s="235">
        <f>'Open Int.'!K136</f>
        <v>331500</v>
      </c>
      <c r="C132" s="237">
        <f>'Open Int.'!R136</f>
        <v>11.519625</v>
      </c>
      <c r="D132" s="161">
        <f t="shared" si="4"/>
        <v>0.0584161041656938</v>
      </c>
      <c r="E132" s="243">
        <f>'Open Int.'!B136/'Open Int.'!K136</f>
        <v>0.9974358974358974</v>
      </c>
      <c r="F132" s="228">
        <f>'Open Int.'!E136/'Open Int.'!K136</f>
        <v>0.002564102564102564</v>
      </c>
      <c r="G132" s="244">
        <f>'Open Int.'!H136/'Open Int.'!K136</f>
        <v>0</v>
      </c>
      <c r="H132" s="247">
        <v>5674805</v>
      </c>
      <c r="I132" s="231">
        <v>1134750</v>
      </c>
      <c r="J132" s="356">
        <v>1134750</v>
      </c>
      <c r="K132" s="117" t="str">
        <f t="shared" si="5"/>
        <v>Gross Exposure is less then 30%</v>
      </c>
      <c r="M132"/>
      <c r="N132"/>
      <c r="P132" s="96"/>
    </row>
    <row r="133" spans="1:16" s="7" customFormat="1" ht="15">
      <c r="A133" s="201" t="s">
        <v>150</v>
      </c>
      <c r="B133" s="235">
        <f>'Open Int.'!K137</f>
        <v>6174875</v>
      </c>
      <c r="C133" s="237">
        <f>'Open Int.'!R137</f>
        <v>318.160434375</v>
      </c>
      <c r="D133" s="161">
        <f t="shared" si="4"/>
        <v>0.2639908920229743</v>
      </c>
      <c r="E133" s="243">
        <f>'Open Int.'!B137/'Open Int.'!K137</f>
        <v>0.9740683009777525</v>
      </c>
      <c r="F133" s="228">
        <f>'Open Int.'!E137/'Open Int.'!K137</f>
        <v>0.019271645175003543</v>
      </c>
      <c r="G133" s="244">
        <f>'Open Int.'!H137/'Open Int.'!K137</f>
        <v>0.006660053847243871</v>
      </c>
      <c r="H133" s="247">
        <v>23390485</v>
      </c>
      <c r="I133" s="231">
        <v>4677750</v>
      </c>
      <c r="J133" s="356">
        <v>2338875</v>
      </c>
      <c r="K133" s="117" t="str">
        <f t="shared" si="5"/>
        <v>Gross Exposure is less then 30%</v>
      </c>
      <c r="M133"/>
      <c r="N133"/>
      <c r="P133" s="96"/>
    </row>
    <row r="134" spans="1:16" s="7" customFormat="1" ht="15">
      <c r="A134" s="201" t="s">
        <v>151</v>
      </c>
      <c r="B134" s="235">
        <f>'Open Int.'!K138</f>
        <v>1791000</v>
      </c>
      <c r="C134" s="237">
        <f>'Open Int.'!R138</f>
        <v>207.36198</v>
      </c>
      <c r="D134" s="161">
        <f t="shared" si="4"/>
        <v>0.16494581792357804</v>
      </c>
      <c r="E134" s="243">
        <f>'Open Int.'!B138/'Open Int.'!K138</f>
        <v>0.9996231155778894</v>
      </c>
      <c r="F134" s="228">
        <f>'Open Int.'!E138/'Open Int.'!K138</f>
        <v>0.00037688442211055275</v>
      </c>
      <c r="G134" s="244">
        <f>'Open Int.'!H138/'Open Int.'!K138</f>
        <v>0</v>
      </c>
      <c r="H134" s="247">
        <v>10858111</v>
      </c>
      <c r="I134" s="231">
        <v>2171250</v>
      </c>
      <c r="J134" s="356">
        <v>1085400</v>
      </c>
      <c r="K134" s="117" t="str">
        <f t="shared" si="5"/>
        <v>Gross Exposure is less then 30%</v>
      </c>
      <c r="M134"/>
      <c r="N134"/>
      <c r="P134" s="96"/>
    </row>
    <row r="135" spans="1:16" s="7" customFormat="1" ht="15">
      <c r="A135" s="201" t="s">
        <v>214</v>
      </c>
      <c r="B135" s="235">
        <f>'Open Int.'!K139</f>
        <v>337375</v>
      </c>
      <c r="C135" s="237">
        <f>'Open Int.'!R139</f>
        <v>54.936458125</v>
      </c>
      <c r="D135" s="161">
        <f t="shared" si="4"/>
        <v>0.24486500217738424</v>
      </c>
      <c r="E135" s="243">
        <f>'Open Int.'!B139/'Open Int.'!K139</f>
        <v>0.9996294924045943</v>
      </c>
      <c r="F135" s="228">
        <f>'Open Int.'!E139/'Open Int.'!K139</f>
        <v>0.0003705075954057058</v>
      </c>
      <c r="G135" s="244">
        <f>'Open Int.'!H139/'Open Int.'!K139</f>
        <v>0</v>
      </c>
      <c r="H135" s="247">
        <v>1377800</v>
      </c>
      <c r="I135" s="231">
        <v>275500</v>
      </c>
      <c r="J135" s="356">
        <v>275500</v>
      </c>
      <c r="K135" s="117" t="str">
        <f t="shared" si="5"/>
        <v>Gross Exposure is less then 30%</v>
      </c>
      <c r="M135"/>
      <c r="N135"/>
      <c r="P135" s="96"/>
    </row>
    <row r="136" spans="1:16" s="7" customFormat="1" ht="15">
      <c r="A136" s="201" t="s">
        <v>229</v>
      </c>
      <c r="B136" s="235">
        <f>'Open Int.'!K140</f>
        <v>1791000</v>
      </c>
      <c r="C136" s="237">
        <f>'Open Int.'!R140</f>
        <v>211.37382</v>
      </c>
      <c r="D136" s="161">
        <f t="shared" si="4"/>
        <v>0.10291059430954404</v>
      </c>
      <c r="E136" s="243">
        <f>'Open Int.'!B140/'Open Int.'!K140</f>
        <v>0.9964265773311</v>
      </c>
      <c r="F136" s="228">
        <f>'Open Int.'!E140/'Open Int.'!K140</f>
        <v>0.0021217197096594083</v>
      </c>
      <c r="G136" s="244">
        <f>'Open Int.'!H140/'Open Int.'!K140</f>
        <v>0.0014517029592406477</v>
      </c>
      <c r="H136" s="247">
        <v>17403456</v>
      </c>
      <c r="I136" s="231">
        <v>2299200</v>
      </c>
      <c r="J136" s="356">
        <v>1149600</v>
      </c>
      <c r="K136" s="117" t="str">
        <f t="shared" si="5"/>
        <v>Gross Exposure is less then 30%</v>
      </c>
      <c r="M136"/>
      <c r="N136"/>
      <c r="P136" s="96"/>
    </row>
    <row r="137" spans="1:16" s="7" customFormat="1" ht="15">
      <c r="A137" s="201" t="s">
        <v>91</v>
      </c>
      <c r="B137" s="235">
        <f>'Open Int.'!K141</f>
        <v>6395400</v>
      </c>
      <c r="C137" s="237">
        <f>'Open Int.'!R141</f>
        <v>47.54979899999999</v>
      </c>
      <c r="D137" s="161">
        <f t="shared" si="4"/>
        <v>0.1827257142857143</v>
      </c>
      <c r="E137" s="243">
        <f>'Open Int.'!B141/'Open Int.'!K141</f>
        <v>0.8045157456922163</v>
      </c>
      <c r="F137" s="228">
        <f>'Open Int.'!E141/'Open Int.'!K141</f>
        <v>0.15151515151515152</v>
      </c>
      <c r="G137" s="244">
        <f>'Open Int.'!H141/'Open Int.'!K141</f>
        <v>0.043969102792632206</v>
      </c>
      <c r="H137" s="247">
        <v>35000000</v>
      </c>
      <c r="I137" s="231">
        <v>6999600</v>
      </c>
      <c r="J137" s="356">
        <v>6688000</v>
      </c>
      <c r="K137" s="117" t="str">
        <f t="shared" si="5"/>
        <v>Gross Exposure is less then 30%</v>
      </c>
      <c r="M137"/>
      <c r="N137"/>
      <c r="P137" s="96"/>
    </row>
    <row r="138" spans="1:16" s="7" customFormat="1" ht="15">
      <c r="A138" s="201" t="s">
        <v>152</v>
      </c>
      <c r="B138" s="235">
        <f>'Open Int.'!K142</f>
        <v>1433700</v>
      </c>
      <c r="C138" s="237">
        <f>'Open Int.'!R142</f>
        <v>30.9464145</v>
      </c>
      <c r="D138" s="161">
        <f t="shared" si="4"/>
        <v>0.048720359105441605</v>
      </c>
      <c r="E138" s="243">
        <f>'Open Int.'!B142/'Open Int.'!K142</f>
        <v>0.963276836158192</v>
      </c>
      <c r="F138" s="228">
        <f>'Open Int.'!E142/'Open Int.'!K142</f>
        <v>0.03672316384180791</v>
      </c>
      <c r="G138" s="244">
        <f>'Open Int.'!H142/'Open Int.'!K142</f>
        <v>0</v>
      </c>
      <c r="H138" s="247">
        <v>29427123</v>
      </c>
      <c r="I138" s="231">
        <v>5884650</v>
      </c>
      <c r="J138" s="356">
        <v>2941650</v>
      </c>
      <c r="K138" s="117" t="str">
        <f t="shared" si="5"/>
        <v>Gross Exposure is less then 30%</v>
      </c>
      <c r="M138"/>
      <c r="N138"/>
      <c r="P138" s="96"/>
    </row>
    <row r="139" spans="1:16" s="7" customFormat="1" ht="15">
      <c r="A139" s="201" t="s">
        <v>208</v>
      </c>
      <c r="B139" s="235">
        <f>'Open Int.'!K143</f>
        <v>4215996</v>
      </c>
      <c r="C139" s="237">
        <f>'Open Int.'!R143</f>
        <v>300.64267476</v>
      </c>
      <c r="D139" s="161">
        <f t="shared" si="4"/>
        <v>0.09507699597721993</v>
      </c>
      <c r="E139" s="243">
        <f>'Open Int.'!B143/'Open Int.'!K143</f>
        <v>0.9355027851070068</v>
      </c>
      <c r="F139" s="228">
        <f>'Open Int.'!E143/'Open Int.'!K143</f>
        <v>0.05443174044757158</v>
      </c>
      <c r="G139" s="244">
        <f>'Open Int.'!H143/'Open Int.'!K143</f>
        <v>0.010065474445421675</v>
      </c>
      <c r="H139" s="247">
        <v>44342966</v>
      </c>
      <c r="I139" s="231">
        <v>3331020</v>
      </c>
      <c r="J139" s="356">
        <v>1665304</v>
      </c>
      <c r="K139" s="117" t="str">
        <f t="shared" si="5"/>
        <v>Gross Exposure is less then 30%</v>
      </c>
      <c r="M139"/>
      <c r="N139"/>
      <c r="P139" s="96"/>
    </row>
    <row r="140" spans="1:16" s="7" customFormat="1" ht="15">
      <c r="A140" s="201" t="s">
        <v>230</v>
      </c>
      <c r="B140" s="235">
        <f>'Open Int.'!K144</f>
        <v>1219600</v>
      </c>
      <c r="C140" s="237">
        <f>'Open Int.'!R144</f>
        <v>65.047366</v>
      </c>
      <c r="D140" s="161">
        <f t="shared" si="4"/>
        <v>0.0456309625461688</v>
      </c>
      <c r="E140" s="243">
        <f>'Open Int.'!B144/'Open Int.'!K144</f>
        <v>0.9931124959002952</v>
      </c>
      <c r="F140" s="228">
        <f>'Open Int.'!E144/'Open Int.'!K144</f>
        <v>0.0065595277140045915</v>
      </c>
      <c r="G140" s="244">
        <f>'Open Int.'!H144/'Open Int.'!K144</f>
        <v>0.00032797638570022957</v>
      </c>
      <c r="H140" s="247">
        <v>26727466</v>
      </c>
      <c r="I140" s="231">
        <v>5344800</v>
      </c>
      <c r="J140" s="356">
        <v>2672000</v>
      </c>
      <c r="K140" s="117" t="str">
        <f t="shared" si="5"/>
        <v>Gross Exposure is less then 30%</v>
      </c>
      <c r="M140"/>
      <c r="N140"/>
      <c r="P140" s="96"/>
    </row>
    <row r="141" spans="1:16" s="7" customFormat="1" ht="15">
      <c r="A141" s="201" t="s">
        <v>185</v>
      </c>
      <c r="B141" s="235">
        <f>'Open Int.'!K145</f>
        <v>18778500</v>
      </c>
      <c r="C141" s="237">
        <f>'Open Int.'!R145</f>
        <v>949.81653</v>
      </c>
      <c r="D141" s="161">
        <f t="shared" si="4"/>
        <v>0.23193826678672427</v>
      </c>
      <c r="E141" s="243">
        <f>'Open Int.'!B145/'Open Int.'!K145</f>
        <v>0.6916966211358735</v>
      </c>
      <c r="F141" s="228">
        <f>'Open Int.'!E145/'Open Int.'!K145</f>
        <v>0.19011502516175413</v>
      </c>
      <c r="G141" s="244">
        <f>'Open Int.'!H145/'Open Int.'!K145</f>
        <v>0.11818835370237239</v>
      </c>
      <c r="H141" s="247">
        <v>80963354</v>
      </c>
      <c r="I141" s="231">
        <v>6220800</v>
      </c>
      <c r="J141" s="356">
        <v>3110400</v>
      </c>
      <c r="K141" s="117" t="str">
        <f t="shared" si="5"/>
        <v>Gross Exposure is less then 30%</v>
      </c>
      <c r="M141"/>
      <c r="N141"/>
      <c r="P141" s="96"/>
    </row>
    <row r="142" spans="1:16" s="7" customFormat="1" ht="15">
      <c r="A142" s="201" t="s">
        <v>206</v>
      </c>
      <c r="B142" s="235">
        <f>'Open Int.'!K146</f>
        <v>734250</v>
      </c>
      <c r="C142" s="237">
        <f>'Open Int.'!R146</f>
        <v>50.325495</v>
      </c>
      <c r="D142" s="161">
        <f t="shared" si="4"/>
        <v>0.09210477955127129</v>
      </c>
      <c r="E142" s="243">
        <f>'Open Int.'!B146/'Open Int.'!K146</f>
        <v>0.9805243445692884</v>
      </c>
      <c r="F142" s="228">
        <f>'Open Int.'!E146/'Open Int.'!K146</f>
        <v>0.01947565543071161</v>
      </c>
      <c r="G142" s="244">
        <f>'Open Int.'!H146/'Open Int.'!K146</f>
        <v>0</v>
      </c>
      <c r="H142" s="247">
        <v>7971899</v>
      </c>
      <c r="I142" s="231">
        <v>1594175</v>
      </c>
      <c r="J142" s="356">
        <v>796950</v>
      </c>
      <c r="K142" s="117" t="str">
        <f t="shared" si="5"/>
        <v>Gross Exposure is less then 30%</v>
      </c>
      <c r="M142"/>
      <c r="N142"/>
      <c r="P142" s="96"/>
    </row>
    <row r="143" spans="1:16" s="7" customFormat="1" ht="15">
      <c r="A143" s="201" t="s">
        <v>118</v>
      </c>
      <c r="B143" s="235">
        <f>'Open Int.'!K147</f>
        <v>5461750</v>
      </c>
      <c r="C143" s="237">
        <f>'Open Int.'!R147</f>
        <v>678.8409075000001</v>
      </c>
      <c r="D143" s="161">
        <f t="shared" si="4"/>
        <v>0.17057379848415977</v>
      </c>
      <c r="E143" s="243">
        <f>'Open Int.'!B147/'Open Int.'!K147</f>
        <v>0.8874902732640637</v>
      </c>
      <c r="F143" s="228">
        <f>'Open Int.'!E147/'Open Int.'!K147</f>
        <v>0.0995560031125555</v>
      </c>
      <c r="G143" s="244">
        <f>'Open Int.'!H147/'Open Int.'!K147</f>
        <v>0.012953723623380785</v>
      </c>
      <c r="H143" s="247">
        <v>32019865</v>
      </c>
      <c r="I143" s="231">
        <v>2454750</v>
      </c>
      <c r="J143" s="356">
        <v>1227250</v>
      </c>
      <c r="K143" s="117" t="str">
        <f t="shared" si="5"/>
        <v>Gross Exposure is less then 30%</v>
      </c>
      <c r="M143"/>
      <c r="N143"/>
      <c r="P143" s="96"/>
    </row>
    <row r="144" spans="1:16" s="7" customFormat="1" ht="15">
      <c r="A144" s="201" t="s">
        <v>231</v>
      </c>
      <c r="B144" s="235">
        <f>'Open Int.'!K148</f>
        <v>1415895</v>
      </c>
      <c r="C144" s="237">
        <f>'Open Int.'!R148</f>
        <v>139.890426</v>
      </c>
      <c r="D144" s="161">
        <f t="shared" si="4"/>
        <v>0.33972508539944773</v>
      </c>
      <c r="E144" s="243">
        <f>'Open Int.'!B148/'Open Int.'!K148</f>
        <v>0.9956458635703919</v>
      </c>
      <c r="F144" s="228">
        <f>'Open Int.'!E148/'Open Int.'!K148</f>
        <v>0.0037735849056603774</v>
      </c>
      <c r="G144" s="244">
        <f>'Open Int.'!H148/'Open Int.'!K148</f>
        <v>0.0005805515239477503</v>
      </c>
      <c r="H144" s="247">
        <v>4167767</v>
      </c>
      <c r="I144" s="231">
        <v>833508</v>
      </c>
      <c r="J144" s="356">
        <v>581154</v>
      </c>
      <c r="K144" s="117" t="str">
        <f t="shared" si="5"/>
        <v>Some sign of build up Gross exposure crosses 30%</v>
      </c>
      <c r="M144"/>
      <c r="N144"/>
      <c r="P144" s="96"/>
    </row>
    <row r="145" spans="1:16" s="7" customFormat="1" ht="15">
      <c r="A145" s="201" t="s">
        <v>300</v>
      </c>
      <c r="B145" s="235">
        <f>'Open Int.'!K149</f>
        <v>2290750</v>
      </c>
      <c r="C145" s="237">
        <f>'Open Int.'!R149</f>
        <v>10.949785</v>
      </c>
      <c r="D145" s="161">
        <f t="shared" si="4"/>
        <v>0.14540395290555913</v>
      </c>
      <c r="E145" s="243">
        <f>'Open Int.'!B149/'Open Int.'!K149</f>
        <v>0.9647058823529412</v>
      </c>
      <c r="F145" s="228">
        <f>'Open Int.'!E149/'Open Int.'!K149</f>
        <v>0.03529411764705882</v>
      </c>
      <c r="G145" s="244">
        <f>'Open Int.'!H149/'Open Int.'!K149</f>
        <v>0</v>
      </c>
      <c r="H145" s="231">
        <v>15754386</v>
      </c>
      <c r="I145" s="231">
        <v>3149300</v>
      </c>
      <c r="J145" s="231">
        <v>3149300</v>
      </c>
      <c r="K145" s="117" t="str">
        <f t="shared" si="5"/>
        <v>Gross Exposure is less then 30%</v>
      </c>
      <c r="M145"/>
      <c r="N145"/>
      <c r="P145" s="96"/>
    </row>
    <row r="146" spans="1:16" s="7" customFormat="1" ht="15">
      <c r="A146" s="201" t="s">
        <v>301</v>
      </c>
      <c r="B146" s="235">
        <f>'Open Int.'!K150</f>
        <v>63985350</v>
      </c>
      <c r="C146" s="237">
        <f>'Open Int.'!R150</f>
        <v>165.7220565</v>
      </c>
      <c r="D146" s="161">
        <f t="shared" si="4"/>
        <v>0.609747509402077</v>
      </c>
      <c r="E146" s="243">
        <f>'Open Int.'!B150/'Open Int.'!K150</f>
        <v>0.7863792258696717</v>
      </c>
      <c r="F146" s="228">
        <f>'Open Int.'!E150/'Open Int.'!K150</f>
        <v>0.169198105503838</v>
      </c>
      <c r="G146" s="244">
        <f>'Open Int.'!H150/'Open Int.'!K150</f>
        <v>0.04442266862649028</v>
      </c>
      <c r="H146" s="231">
        <v>104937452</v>
      </c>
      <c r="I146" s="231">
        <v>20983600</v>
      </c>
      <c r="J146" s="231">
        <v>20983600</v>
      </c>
      <c r="K146" s="117" t="str">
        <f t="shared" si="5"/>
        <v>Gross exposure is Substantial as Open interest has crossed 60%</v>
      </c>
      <c r="M146"/>
      <c r="N146"/>
      <c r="P146" s="96"/>
    </row>
    <row r="147" spans="1:16" s="7" customFormat="1" ht="15">
      <c r="A147" s="201" t="s">
        <v>173</v>
      </c>
      <c r="B147" s="235">
        <f>'Open Int.'!K151</f>
        <v>8192150</v>
      </c>
      <c r="C147" s="237">
        <f>'Open Int.'!R151</f>
        <v>46.4494905</v>
      </c>
      <c r="D147" s="161">
        <f t="shared" si="4"/>
        <v>0.39944733728024157</v>
      </c>
      <c r="E147" s="243">
        <f>'Open Int.'!B151/'Open Int.'!K151</f>
        <v>0.9672308246308966</v>
      </c>
      <c r="F147" s="228">
        <f>'Open Int.'!E151/'Open Int.'!K151</f>
        <v>0.03168887288440764</v>
      </c>
      <c r="G147" s="244">
        <f>'Open Int.'!H151/'Open Int.'!K151</f>
        <v>0.0010803024846957148</v>
      </c>
      <c r="H147" s="231">
        <v>20508711</v>
      </c>
      <c r="I147" s="231">
        <v>4100500</v>
      </c>
      <c r="J147" s="231">
        <v>4100500</v>
      </c>
      <c r="K147" s="117" t="str">
        <f t="shared" si="5"/>
        <v>Some sign of build up Gross exposure crosses 30%</v>
      </c>
      <c r="M147"/>
      <c r="N147"/>
      <c r="P147" s="96"/>
    </row>
    <row r="148" spans="1:16" s="7" customFormat="1" ht="15">
      <c r="A148" s="201" t="s">
        <v>302</v>
      </c>
      <c r="B148" s="235">
        <f>'Open Int.'!K152</f>
        <v>555600</v>
      </c>
      <c r="C148" s="237">
        <f>'Open Int.'!R152</f>
        <v>45.284178</v>
      </c>
      <c r="D148" s="161">
        <f t="shared" si="4"/>
        <v>0.047123063202663525</v>
      </c>
      <c r="E148" s="243">
        <f>'Open Int.'!B152/'Open Int.'!K152</f>
        <v>0.9989200863930886</v>
      </c>
      <c r="F148" s="228">
        <f>'Open Int.'!E152/'Open Int.'!K152</f>
        <v>0.0010799136069114472</v>
      </c>
      <c r="G148" s="244">
        <f>'Open Int.'!H152/'Open Int.'!K152</f>
        <v>0</v>
      </c>
      <c r="H148" s="231">
        <v>11790405</v>
      </c>
      <c r="I148" s="231">
        <v>2358000</v>
      </c>
      <c r="J148" s="231">
        <v>1179000</v>
      </c>
      <c r="K148" s="117" t="str">
        <f t="shared" si="5"/>
        <v>Gross Exposure is less then 30%</v>
      </c>
      <c r="M148"/>
      <c r="N148"/>
      <c r="P148" s="96"/>
    </row>
    <row r="149" spans="1:16" s="7" customFormat="1" ht="15">
      <c r="A149" s="201" t="s">
        <v>82</v>
      </c>
      <c r="B149" s="235">
        <f>'Open Int.'!K153</f>
        <v>10621800</v>
      </c>
      <c r="C149" s="237">
        <f>'Open Int.'!R153</f>
        <v>112.166208</v>
      </c>
      <c r="D149" s="161">
        <f t="shared" si="4"/>
        <v>0.2359163798169759</v>
      </c>
      <c r="E149" s="243">
        <f>'Open Int.'!B153/'Open Int.'!K153</f>
        <v>0.9922894424673784</v>
      </c>
      <c r="F149" s="228">
        <f>'Open Int.'!E153/'Open Int.'!K153</f>
        <v>0.0073151443258204826</v>
      </c>
      <c r="G149" s="244">
        <f>'Open Int.'!H153/'Open Int.'!K153</f>
        <v>0.00039541320680110717</v>
      </c>
      <c r="H149" s="247">
        <v>45023580</v>
      </c>
      <c r="I149" s="231">
        <v>9000600</v>
      </c>
      <c r="J149" s="356">
        <v>4498200</v>
      </c>
      <c r="K149" s="117" t="str">
        <f t="shared" si="5"/>
        <v>Gross Exposure is less then 30%</v>
      </c>
      <c r="M149"/>
      <c r="N149"/>
      <c r="P149" s="96"/>
    </row>
    <row r="150" spans="1:16" s="7" customFormat="1" ht="15">
      <c r="A150" s="201" t="s">
        <v>153</v>
      </c>
      <c r="B150" s="235">
        <f>'Open Int.'!K154</f>
        <v>2793600</v>
      </c>
      <c r="C150" s="237">
        <f>'Open Int.'!R154</f>
        <v>129.790656</v>
      </c>
      <c r="D150" s="161">
        <f t="shared" si="4"/>
        <v>0.09586756439557724</v>
      </c>
      <c r="E150" s="243">
        <f>'Open Int.'!B154/'Open Int.'!K154</f>
        <v>0.9993556701030928</v>
      </c>
      <c r="F150" s="228">
        <f>'Open Int.'!E154/'Open Int.'!K154</f>
        <v>0.0006443298969072165</v>
      </c>
      <c r="G150" s="244">
        <f>'Open Int.'!H154/'Open Int.'!K154</f>
        <v>0</v>
      </c>
      <c r="H150" s="247">
        <v>29140200</v>
      </c>
      <c r="I150" s="231">
        <v>5827500</v>
      </c>
      <c r="J150" s="356">
        <v>2913300</v>
      </c>
      <c r="K150" s="117" t="str">
        <f t="shared" si="5"/>
        <v>Gross Exposure is less then 30%</v>
      </c>
      <c r="M150"/>
      <c r="N150"/>
      <c r="P150" s="96"/>
    </row>
    <row r="151" spans="1:16" s="7" customFormat="1" ht="15">
      <c r="A151" s="201" t="s">
        <v>154</v>
      </c>
      <c r="B151" s="235">
        <f>'Open Int.'!K155</f>
        <v>6417000</v>
      </c>
      <c r="C151" s="237">
        <f>'Open Int.'!R155</f>
        <v>27.753525</v>
      </c>
      <c r="D151" s="161">
        <f t="shared" si="4"/>
        <v>0.160425</v>
      </c>
      <c r="E151" s="243">
        <f>'Open Int.'!B155/'Open Int.'!K155</f>
        <v>0.9655913978494624</v>
      </c>
      <c r="F151" s="228">
        <f>'Open Int.'!E155/'Open Int.'!K155</f>
        <v>0.024731182795698924</v>
      </c>
      <c r="G151" s="244">
        <f>'Open Int.'!H155/'Open Int.'!K155</f>
        <v>0.00967741935483871</v>
      </c>
      <c r="H151" s="247">
        <v>40000000</v>
      </c>
      <c r="I151" s="231">
        <v>7997100</v>
      </c>
      <c r="J151" s="356">
        <v>7997100</v>
      </c>
      <c r="K151" s="117" t="str">
        <f t="shared" si="5"/>
        <v>Gross Exposure is less then 30%</v>
      </c>
      <c r="M151"/>
      <c r="N151"/>
      <c r="P151" s="96"/>
    </row>
    <row r="152" spans="1:16" s="7" customFormat="1" ht="15">
      <c r="A152" s="201" t="s">
        <v>303</v>
      </c>
      <c r="B152" s="235">
        <f>'Open Int.'!K156</f>
        <v>2494800</v>
      </c>
      <c r="C152" s="237">
        <f>'Open Int.'!R156</f>
        <v>21.2058</v>
      </c>
      <c r="D152" s="161">
        <f t="shared" si="4"/>
        <v>0.05192280460067517</v>
      </c>
      <c r="E152" s="243">
        <f>'Open Int.'!B156/'Open Int.'!K156</f>
        <v>0.9841269841269841</v>
      </c>
      <c r="F152" s="228">
        <f>'Open Int.'!E156/'Open Int.'!K156</f>
        <v>0.015873015873015872</v>
      </c>
      <c r="G152" s="244">
        <f>'Open Int.'!H156/'Open Int.'!K156</f>
        <v>0</v>
      </c>
      <c r="H152" s="247">
        <v>48048252</v>
      </c>
      <c r="I152" s="231">
        <v>9608400</v>
      </c>
      <c r="J152" s="231">
        <v>4804200</v>
      </c>
      <c r="K152" s="117" t="str">
        <f t="shared" si="5"/>
        <v>Gross Exposure is less then 30%</v>
      </c>
      <c r="M152"/>
      <c r="N152"/>
      <c r="P152" s="96"/>
    </row>
    <row r="153" spans="1:16" s="7" customFormat="1" ht="15">
      <c r="A153" s="201" t="s">
        <v>155</v>
      </c>
      <c r="B153" s="235">
        <f>'Open Int.'!K157</f>
        <v>1563450</v>
      </c>
      <c r="C153" s="237">
        <f>'Open Int.'!R157</f>
        <v>68.53383075</v>
      </c>
      <c r="D153" s="161">
        <f t="shared" si="4"/>
        <v>0.1546513511925499</v>
      </c>
      <c r="E153" s="243">
        <f>'Open Int.'!B157/'Open Int.'!K157</f>
        <v>0.9879113498992612</v>
      </c>
      <c r="F153" s="228">
        <f>'Open Int.'!E157/'Open Int.'!K157</f>
        <v>0.010745466756212223</v>
      </c>
      <c r="G153" s="244">
        <f>'Open Int.'!H157/'Open Int.'!K157</f>
        <v>0.001343183344526528</v>
      </c>
      <c r="H153" s="247">
        <v>10109514</v>
      </c>
      <c r="I153" s="231">
        <v>2021775</v>
      </c>
      <c r="J153" s="356">
        <v>1176000</v>
      </c>
      <c r="K153" s="117" t="str">
        <f t="shared" si="5"/>
        <v>Gross Exposure is less then 30%</v>
      </c>
      <c r="M153"/>
      <c r="N153"/>
      <c r="P153" s="96"/>
    </row>
    <row r="154" spans="1:16" s="7" customFormat="1" ht="15">
      <c r="A154" s="201" t="s">
        <v>38</v>
      </c>
      <c r="B154" s="235">
        <f>'Open Int.'!K158</f>
        <v>5803800</v>
      </c>
      <c r="C154" s="237">
        <f>'Open Int.'!R158</f>
        <v>334.211823</v>
      </c>
      <c r="D154" s="161">
        <f t="shared" si="4"/>
        <v>0.11537586234700244</v>
      </c>
      <c r="E154" s="243">
        <f>'Open Int.'!B158/'Open Int.'!K158</f>
        <v>0.9831489713635894</v>
      </c>
      <c r="F154" s="228">
        <f>'Open Int.'!E158/'Open Int.'!K158</f>
        <v>0.014783417760777422</v>
      </c>
      <c r="G154" s="244">
        <f>'Open Int.'!H158/'Open Int.'!K158</f>
        <v>0.002067610875633206</v>
      </c>
      <c r="H154" s="247">
        <v>50303416</v>
      </c>
      <c r="I154" s="231">
        <v>4951200</v>
      </c>
      <c r="J154" s="356">
        <v>2475600</v>
      </c>
      <c r="K154" s="117" t="str">
        <f t="shared" si="5"/>
        <v>Gross Exposure is less then 30%</v>
      </c>
      <c r="M154"/>
      <c r="N154"/>
      <c r="P154" s="96"/>
    </row>
    <row r="155" spans="1:16" s="7" customFormat="1" ht="15">
      <c r="A155" s="201" t="s">
        <v>156</v>
      </c>
      <c r="B155" s="235">
        <f>'Open Int.'!K159</f>
        <v>375600</v>
      </c>
      <c r="C155" s="237">
        <f>'Open Int.'!R159</f>
        <v>15.583644</v>
      </c>
      <c r="D155" s="161">
        <f t="shared" si="4"/>
        <v>0.06698864973996418</v>
      </c>
      <c r="E155" s="243">
        <f>'Open Int.'!B159/'Open Int.'!K159</f>
        <v>0.9952076677316294</v>
      </c>
      <c r="F155" s="228">
        <f>'Open Int.'!E159/'Open Int.'!K159</f>
        <v>0.004792332268370607</v>
      </c>
      <c r="G155" s="244">
        <f>'Open Int.'!H159/'Open Int.'!K159</f>
        <v>0</v>
      </c>
      <c r="H155" s="247">
        <v>5606920</v>
      </c>
      <c r="I155" s="231">
        <v>1120800</v>
      </c>
      <c r="J155" s="356">
        <v>1120800</v>
      </c>
      <c r="K155" s="117" t="str">
        <f t="shared" si="5"/>
        <v>Gross Exposure is less then 30%</v>
      </c>
      <c r="M155"/>
      <c r="N155"/>
      <c r="P155" s="96"/>
    </row>
    <row r="156" spans="1:16" s="7" customFormat="1" ht="15">
      <c r="A156" s="201" t="s">
        <v>396</v>
      </c>
      <c r="B156" s="235">
        <f>'Open Int.'!K160</f>
        <v>2485700</v>
      </c>
      <c r="C156" s="237">
        <f>'Open Int.'!R160</f>
        <v>66.0326205</v>
      </c>
      <c r="D156" s="161">
        <f t="shared" si="4"/>
        <v>0.05289917912740594</v>
      </c>
      <c r="E156" s="243">
        <f>'Open Int.'!B160/'Open Int.'!K160</f>
        <v>0.9935229512813292</v>
      </c>
      <c r="F156" s="228">
        <f>'Open Int.'!E160/'Open Int.'!K160</f>
        <v>0.005632216277105041</v>
      </c>
      <c r="G156" s="244">
        <f>'Open Int.'!H160/'Open Int.'!K160</f>
        <v>0.0008448324415657561</v>
      </c>
      <c r="H156" s="247">
        <v>46989387</v>
      </c>
      <c r="I156" s="231">
        <v>9397500</v>
      </c>
      <c r="J156" s="356">
        <v>4698400</v>
      </c>
      <c r="K156" s="117" t="str">
        <f t="shared" si="5"/>
        <v>Gross Exposure is less then 30%</v>
      </c>
      <c r="M156"/>
      <c r="N156"/>
      <c r="P156" s="96"/>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50"/>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J209" sqref="J209"/>
    </sheetView>
  </sheetViews>
  <sheetFormatPr defaultColWidth="9.140625" defaultRowHeight="12.75"/>
  <cols>
    <col min="1" max="1" width="12.140625" style="31" customWidth="1"/>
    <col min="2" max="2" width="8.8515625" style="3" customWidth="1"/>
    <col min="3" max="3" width="10.00390625" style="3" customWidth="1"/>
    <col min="4" max="4" width="8.7109375" style="114" customWidth="1"/>
    <col min="5" max="5" width="11.57421875" style="3" customWidth="1"/>
    <col min="6" max="7" width="9.421875" style="3" customWidth="1"/>
    <col min="8" max="8" width="12.421875" style="119" hidden="1" customWidth="1"/>
    <col min="9" max="9" width="10.57421875" style="6" hidden="1" customWidth="1"/>
    <col min="10" max="10" width="12.00390625" style="116" customWidth="1"/>
    <col min="11" max="11" width="9.140625" style="3" hidden="1" customWidth="1"/>
    <col min="12" max="12" width="9.7109375" style="3" hidden="1" customWidth="1"/>
    <col min="13" max="13" width="9.140625" style="3" customWidth="1"/>
    <col min="14" max="15" width="9.140625" style="4" customWidth="1"/>
    <col min="16" max="16" width="11.57421875" style="4" bestFit="1" customWidth="1"/>
    <col min="17" max="16384" width="9.140625" style="4" customWidth="1"/>
  </cols>
  <sheetData>
    <row r="1" spans="1:13" s="68" customFormat="1" ht="19.5" customHeight="1" thickBot="1">
      <c r="A1" s="396" t="s">
        <v>236</v>
      </c>
      <c r="B1" s="397"/>
      <c r="C1" s="397"/>
      <c r="D1" s="397"/>
      <c r="E1" s="397"/>
      <c r="F1" s="397"/>
      <c r="G1" s="397"/>
      <c r="H1" s="397"/>
      <c r="I1" s="397"/>
      <c r="J1" s="427"/>
      <c r="K1" s="34"/>
      <c r="L1" s="35"/>
      <c r="M1" s="36"/>
    </row>
    <row r="2" spans="1:13" s="38" customFormat="1" ht="31.5" customHeight="1" thickBot="1">
      <c r="A2" s="431" t="s">
        <v>27</v>
      </c>
      <c r="B2" s="433" t="s">
        <v>15</v>
      </c>
      <c r="C2" s="435" t="s">
        <v>31</v>
      </c>
      <c r="D2" s="437" t="s">
        <v>72</v>
      </c>
      <c r="E2" s="438"/>
      <c r="F2" s="439"/>
      <c r="G2" s="440" t="s">
        <v>94</v>
      </c>
      <c r="H2" s="440"/>
      <c r="I2" s="440"/>
      <c r="J2" s="430"/>
      <c r="K2" s="428" t="s">
        <v>32</v>
      </c>
      <c r="L2" s="429"/>
      <c r="M2" s="430"/>
    </row>
    <row r="3" spans="1:13" s="38" customFormat="1" ht="27.75" thickBot="1">
      <c r="A3" s="432"/>
      <c r="B3" s="434"/>
      <c r="C3" s="436"/>
      <c r="D3" s="129" t="s">
        <v>73</v>
      </c>
      <c r="E3" s="99" t="s">
        <v>33</v>
      </c>
      <c r="F3" s="130" t="s">
        <v>16</v>
      </c>
      <c r="G3" s="37" t="s">
        <v>33</v>
      </c>
      <c r="H3" s="118" t="s">
        <v>92</v>
      </c>
      <c r="I3" s="39" t="s">
        <v>93</v>
      </c>
      <c r="J3" s="115" t="s">
        <v>16</v>
      </c>
      <c r="K3" s="157" t="s">
        <v>17</v>
      </c>
      <c r="L3" s="104" t="s">
        <v>18</v>
      </c>
      <c r="M3" s="105" t="s">
        <v>19</v>
      </c>
    </row>
    <row r="4" spans="1:14" s="8" customFormat="1" ht="15">
      <c r="A4" s="101" t="s">
        <v>182</v>
      </c>
      <c r="B4" s="178">
        <v>50</v>
      </c>
      <c r="C4" s="332">
        <f>Volume!J4</f>
        <v>5540.3</v>
      </c>
      <c r="D4" s="321">
        <v>576.5</v>
      </c>
      <c r="E4" s="209">
        <f>D4*B4</f>
        <v>28825</v>
      </c>
      <c r="F4" s="210">
        <f>D4/C4*100</f>
        <v>10.405573705395014</v>
      </c>
      <c r="G4" s="276">
        <f>(B4*C4)*H4%+E4</f>
        <v>37135.45</v>
      </c>
      <c r="H4" s="274">
        <v>3</v>
      </c>
      <c r="I4" s="212">
        <f>G4/B4</f>
        <v>742.709</v>
      </c>
      <c r="J4" s="213">
        <f>I4/C4</f>
        <v>0.13405573705395013</v>
      </c>
      <c r="K4" s="215">
        <f>M4/16</f>
        <v>2.1006168125</v>
      </c>
      <c r="L4" s="216">
        <f>K4*SQRT(30)</f>
        <v>11.505552128808501</v>
      </c>
      <c r="M4" s="217">
        <v>33.609869</v>
      </c>
      <c r="N4" s="89"/>
    </row>
    <row r="5" spans="1:14" s="8" customFormat="1" ht="15">
      <c r="A5" s="193" t="s">
        <v>74</v>
      </c>
      <c r="B5" s="179">
        <v>50</v>
      </c>
      <c r="C5" s="286">
        <f>Volume!J5</f>
        <v>5325.1</v>
      </c>
      <c r="D5" s="320">
        <v>529.34</v>
      </c>
      <c r="E5" s="206">
        <f aca="true" t="shared" si="0" ref="E5:E67">D5*B5</f>
        <v>26467</v>
      </c>
      <c r="F5" s="211">
        <f aca="true" t="shared" si="1" ref="F5:F67">D5/C5*100</f>
        <v>9.940470601491052</v>
      </c>
      <c r="G5" s="277">
        <f aca="true" t="shared" si="2" ref="G5:G67">(B5*C5)*H5%+E5</f>
        <v>34454.65</v>
      </c>
      <c r="H5" s="275">
        <v>3</v>
      </c>
      <c r="I5" s="207">
        <f aca="true" t="shared" si="3" ref="I5:I67">G5/B5</f>
        <v>689.0930000000001</v>
      </c>
      <c r="J5" s="214">
        <f aca="true" t="shared" si="4" ref="J5:J67">I5/C5</f>
        <v>0.12940470601491053</v>
      </c>
      <c r="K5" s="218">
        <f aca="true" t="shared" si="5" ref="K5:K67">M5/16</f>
        <v>1.7012060625</v>
      </c>
      <c r="L5" s="208">
        <f aca="true" t="shared" si="6" ref="L5:L67">K5*SQRT(30)</f>
        <v>9.317889353957936</v>
      </c>
      <c r="M5" s="219">
        <v>27.219297</v>
      </c>
      <c r="N5" s="89"/>
    </row>
    <row r="6" spans="1:14" s="8" customFormat="1" ht="15">
      <c r="A6" s="193" t="s">
        <v>9</v>
      </c>
      <c r="B6" s="179">
        <v>50</v>
      </c>
      <c r="C6" s="286">
        <f>Volume!J6</f>
        <v>3997.65</v>
      </c>
      <c r="D6" s="320">
        <v>338.58</v>
      </c>
      <c r="E6" s="206">
        <f t="shared" si="0"/>
        <v>16929</v>
      </c>
      <c r="F6" s="211">
        <f t="shared" si="1"/>
        <v>8.469475817042511</v>
      </c>
      <c r="G6" s="277">
        <f t="shared" si="2"/>
        <v>22925.475</v>
      </c>
      <c r="H6" s="275">
        <v>3</v>
      </c>
      <c r="I6" s="207">
        <f t="shared" si="3"/>
        <v>458.50949999999995</v>
      </c>
      <c r="J6" s="214">
        <f t="shared" si="4"/>
        <v>0.11469475817042511</v>
      </c>
      <c r="K6" s="218">
        <f t="shared" si="5"/>
        <v>1.4623196875</v>
      </c>
      <c r="L6" s="208">
        <f t="shared" si="6"/>
        <v>8.009454791276553</v>
      </c>
      <c r="M6" s="219">
        <v>23.397115</v>
      </c>
      <c r="N6" s="89"/>
    </row>
    <row r="7" spans="1:13" s="7" customFormat="1" ht="15">
      <c r="A7" s="193" t="s">
        <v>279</v>
      </c>
      <c r="B7" s="179">
        <v>200</v>
      </c>
      <c r="C7" s="286">
        <f>Volume!J7</f>
        <v>2254.5</v>
      </c>
      <c r="D7" s="320">
        <v>312.61</v>
      </c>
      <c r="E7" s="206">
        <f t="shared" si="0"/>
        <v>62522</v>
      </c>
      <c r="F7" s="211">
        <f t="shared" si="1"/>
        <v>13.866045686404968</v>
      </c>
      <c r="G7" s="277">
        <f t="shared" si="2"/>
        <v>85067</v>
      </c>
      <c r="H7" s="275">
        <v>5</v>
      </c>
      <c r="I7" s="207">
        <f t="shared" si="3"/>
        <v>425.335</v>
      </c>
      <c r="J7" s="214">
        <f t="shared" si="4"/>
        <v>0.18866045686404967</v>
      </c>
      <c r="K7" s="218">
        <f t="shared" si="5"/>
        <v>5.406509625</v>
      </c>
      <c r="L7" s="208">
        <f t="shared" si="6"/>
        <v>29.612672789812965</v>
      </c>
      <c r="M7" s="219">
        <v>86.504154</v>
      </c>
    </row>
    <row r="8" spans="1:13" s="8" customFormat="1" ht="15">
      <c r="A8" s="193" t="s">
        <v>134</v>
      </c>
      <c r="B8" s="179">
        <v>100</v>
      </c>
      <c r="C8" s="286">
        <f>Volume!J8</f>
        <v>3754.4</v>
      </c>
      <c r="D8" s="320">
        <v>398.92</v>
      </c>
      <c r="E8" s="206">
        <f t="shared" si="0"/>
        <v>39892</v>
      </c>
      <c r="F8" s="211">
        <f t="shared" si="1"/>
        <v>10.625399531216706</v>
      </c>
      <c r="G8" s="277">
        <f t="shared" si="2"/>
        <v>58664</v>
      </c>
      <c r="H8" s="275">
        <v>5</v>
      </c>
      <c r="I8" s="207">
        <f t="shared" si="3"/>
        <v>586.64</v>
      </c>
      <c r="J8" s="214">
        <f t="shared" si="4"/>
        <v>0.15625399531216705</v>
      </c>
      <c r="K8" s="218">
        <f t="shared" si="5"/>
        <v>2.754658625</v>
      </c>
      <c r="L8" s="208">
        <f t="shared" si="6"/>
        <v>15.087886671386642</v>
      </c>
      <c r="M8" s="219">
        <v>44.074538</v>
      </c>
    </row>
    <row r="9" spans="1:13" s="7" customFormat="1" ht="15">
      <c r="A9" s="193" t="s">
        <v>0</v>
      </c>
      <c r="B9" s="179">
        <v>375</v>
      </c>
      <c r="C9" s="286">
        <f>Volume!J9</f>
        <v>788.75</v>
      </c>
      <c r="D9" s="320">
        <v>106.37</v>
      </c>
      <c r="E9" s="206">
        <f t="shared" si="0"/>
        <v>39888.75</v>
      </c>
      <c r="F9" s="211">
        <f t="shared" si="1"/>
        <v>13.485895404120443</v>
      </c>
      <c r="G9" s="277">
        <f t="shared" si="2"/>
        <v>54677.8125</v>
      </c>
      <c r="H9" s="275">
        <v>5</v>
      </c>
      <c r="I9" s="207">
        <f t="shared" si="3"/>
        <v>145.8075</v>
      </c>
      <c r="J9" s="214">
        <f t="shared" si="4"/>
        <v>0.18485895404120445</v>
      </c>
      <c r="K9" s="218">
        <f t="shared" si="5"/>
        <v>2.6665694375</v>
      </c>
      <c r="L9" s="208">
        <f t="shared" si="6"/>
        <v>14.605402320726123</v>
      </c>
      <c r="M9" s="219">
        <v>42.665111</v>
      </c>
    </row>
    <row r="10" spans="1:13" s="7" customFormat="1" ht="15">
      <c r="A10" s="193" t="s">
        <v>135</v>
      </c>
      <c r="B10" s="179">
        <v>2450</v>
      </c>
      <c r="C10" s="286">
        <f>Volume!J10</f>
        <v>75.9</v>
      </c>
      <c r="D10" s="188">
        <v>8.16</v>
      </c>
      <c r="E10" s="206">
        <f t="shared" si="0"/>
        <v>19992</v>
      </c>
      <c r="F10" s="211">
        <f t="shared" si="1"/>
        <v>10.750988142292488</v>
      </c>
      <c r="G10" s="277">
        <f t="shared" si="2"/>
        <v>29289.75</v>
      </c>
      <c r="H10" s="275">
        <v>5</v>
      </c>
      <c r="I10" s="207">
        <f t="shared" si="3"/>
        <v>11.955</v>
      </c>
      <c r="J10" s="214">
        <f t="shared" si="4"/>
        <v>0.15750988142292488</v>
      </c>
      <c r="K10" s="218">
        <f t="shared" si="5"/>
        <v>1.6139039375</v>
      </c>
      <c r="L10" s="208">
        <f t="shared" si="6"/>
        <v>8.839715922151578</v>
      </c>
      <c r="M10" s="203">
        <v>25.822463</v>
      </c>
    </row>
    <row r="11" spans="1:13" s="8" customFormat="1" ht="15">
      <c r="A11" s="193" t="s">
        <v>174</v>
      </c>
      <c r="B11" s="179">
        <v>3350</v>
      </c>
      <c r="C11" s="286">
        <f>Volume!J11</f>
        <v>60.35</v>
      </c>
      <c r="D11" s="320">
        <v>7.15</v>
      </c>
      <c r="E11" s="206">
        <f t="shared" si="0"/>
        <v>23952.5</v>
      </c>
      <c r="F11" s="211">
        <f t="shared" si="1"/>
        <v>11.847555923777962</v>
      </c>
      <c r="G11" s="277">
        <f t="shared" si="2"/>
        <v>34061.125</v>
      </c>
      <c r="H11" s="275">
        <v>5</v>
      </c>
      <c r="I11" s="207">
        <f t="shared" si="3"/>
        <v>10.1675</v>
      </c>
      <c r="J11" s="214">
        <f t="shared" si="4"/>
        <v>0.16847555923777963</v>
      </c>
      <c r="K11" s="218">
        <f t="shared" si="5"/>
        <v>2.2741505</v>
      </c>
      <c r="L11" s="208">
        <f t="shared" si="6"/>
        <v>12.456035280116524</v>
      </c>
      <c r="M11" s="219">
        <v>36.386408</v>
      </c>
    </row>
    <row r="12" spans="1:13" s="8" customFormat="1" ht="15">
      <c r="A12" s="193" t="s">
        <v>280</v>
      </c>
      <c r="B12" s="179">
        <v>600</v>
      </c>
      <c r="C12" s="286">
        <f>Volume!J12</f>
        <v>378.9</v>
      </c>
      <c r="D12" s="320">
        <v>41.81</v>
      </c>
      <c r="E12" s="206">
        <f t="shared" si="0"/>
        <v>25086</v>
      </c>
      <c r="F12" s="211">
        <f t="shared" si="1"/>
        <v>11.034573766165217</v>
      </c>
      <c r="G12" s="277">
        <f t="shared" si="2"/>
        <v>36453</v>
      </c>
      <c r="H12" s="275">
        <v>5</v>
      </c>
      <c r="I12" s="207">
        <f t="shared" si="3"/>
        <v>60.755</v>
      </c>
      <c r="J12" s="214">
        <f t="shared" si="4"/>
        <v>0.16034573766165217</v>
      </c>
      <c r="K12" s="218">
        <f t="shared" si="5"/>
        <v>2.3385470625</v>
      </c>
      <c r="L12" s="208">
        <f t="shared" si="6"/>
        <v>12.808749779186936</v>
      </c>
      <c r="M12" s="219">
        <v>37.416753</v>
      </c>
    </row>
    <row r="13" spans="1:13" s="7" customFormat="1" ht="15">
      <c r="A13" s="193" t="s">
        <v>75</v>
      </c>
      <c r="B13" s="179">
        <v>2300</v>
      </c>
      <c r="C13" s="286">
        <f>Volume!J13</f>
        <v>84.7</v>
      </c>
      <c r="D13" s="320">
        <v>9.37</v>
      </c>
      <c r="E13" s="206">
        <f t="shared" si="0"/>
        <v>21551</v>
      </c>
      <c r="F13" s="211">
        <f t="shared" si="1"/>
        <v>11.062573789846516</v>
      </c>
      <c r="G13" s="277">
        <f t="shared" si="2"/>
        <v>31291.5</v>
      </c>
      <c r="H13" s="275">
        <v>5</v>
      </c>
      <c r="I13" s="207">
        <f t="shared" si="3"/>
        <v>13.605</v>
      </c>
      <c r="J13" s="214">
        <f t="shared" si="4"/>
        <v>0.16062573789846518</v>
      </c>
      <c r="K13" s="218">
        <f t="shared" si="5"/>
        <v>2.9656429375</v>
      </c>
      <c r="L13" s="208">
        <f t="shared" si="6"/>
        <v>16.243495343746336</v>
      </c>
      <c r="M13" s="219">
        <v>47.450287</v>
      </c>
    </row>
    <row r="14" spans="1:13" s="7" customFormat="1" ht="15">
      <c r="A14" s="193" t="s">
        <v>88</v>
      </c>
      <c r="B14" s="179">
        <v>4300</v>
      </c>
      <c r="C14" s="286">
        <f>Volume!J14</f>
        <v>45.05</v>
      </c>
      <c r="D14" s="320">
        <v>5.94</v>
      </c>
      <c r="E14" s="206">
        <f t="shared" si="0"/>
        <v>25542</v>
      </c>
      <c r="F14" s="211">
        <f t="shared" si="1"/>
        <v>13.185349611542732</v>
      </c>
      <c r="G14" s="277">
        <f t="shared" si="2"/>
        <v>35227.75</v>
      </c>
      <c r="H14" s="275">
        <v>5</v>
      </c>
      <c r="I14" s="207">
        <f t="shared" si="3"/>
        <v>8.1925</v>
      </c>
      <c r="J14" s="214">
        <f t="shared" si="4"/>
        <v>0.18185349611542734</v>
      </c>
      <c r="K14" s="218">
        <f t="shared" si="5"/>
        <v>2.6470684375</v>
      </c>
      <c r="L14" s="208">
        <f t="shared" si="6"/>
        <v>14.498590944787042</v>
      </c>
      <c r="M14" s="203">
        <v>42.353095</v>
      </c>
    </row>
    <row r="15" spans="1:13" s="8" customFormat="1" ht="15">
      <c r="A15" s="193" t="s">
        <v>136</v>
      </c>
      <c r="B15" s="179">
        <v>4775</v>
      </c>
      <c r="C15" s="286">
        <f>Volume!J15</f>
        <v>37.35</v>
      </c>
      <c r="D15" s="320">
        <v>4.63</v>
      </c>
      <c r="E15" s="206">
        <f t="shared" si="0"/>
        <v>22108.25</v>
      </c>
      <c r="F15" s="211">
        <f t="shared" si="1"/>
        <v>12.396251673360107</v>
      </c>
      <c r="G15" s="277">
        <f t="shared" si="2"/>
        <v>31025.5625</v>
      </c>
      <c r="H15" s="275">
        <v>5</v>
      </c>
      <c r="I15" s="207">
        <f t="shared" si="3"/>
        <v>6.4975</v>
      </c>
      <c r="J15" s="214">
        <f t="shared" si="4"/>
        <v>0.17396251673360105</v>
      </c>
      <c r="K15" s="218">
        <f t="shared" si="5"/>
        <v>2.7903561875</v>
      </c>
      <c r="L15" s="208">
        <f t="shared" si="6"/>
        <v>15.28341027367865</v>
      </c>
      <c r="M15" s="219">
        <v>44.645699</v>
      </c>
    </row>
    <row r="16" spans="1:13" s="8" customFormat="1" ht="15">
      <c r="A16" s="193" t="s">
        <v>157</v>
      </c>
      <c r="B16" s="179">
        <v>350</v>
      </c>
      <c r="C16" s="286">
        <f>Volume!J16</f>
        <v>678.9</v>
      </c>
      <c r="D16" s="320">
        <v>73.94</v>
      </c>
      <c r="E16" s="206">
        <f t="shared" si="0"/>
        <v>25879</v>
      </c>
      <c r="F16" s="211">
        <f t="shared" si="1"/>
        <v>10.891147444395346</v>
      </c>
      <c r="G16" s="277">
        <f t="shared" si="2"/>
        <v>37759.75</v>
      </c>
      <c r="H16" s="275">
        <v>5</v>
      </c>
      <c r="I16" s="207">
        <f t="shared" si="3"/>
        <v>107.885</v>
      </c>
      <c r="J16" s="214">
        <f t="shared" si="4"/>
        <v>0.15891147444395345</v>
      </c>
      <c r="K16" s="218">
        <f t="shared" si="5"/>
        <v>2.38428275</v>
      </c>
      <c r="L16" s="208">
        <f t="shared" si="6"/>
        <v>13.059254456454507</v>
      </c>
      <c r="M16" s="219">
        <v>38.148524</v>
      </c>
    </row>
    <row r="17" spans="1:13" s="8" customFormat="1" ht="15">
      <c r="A17" s="193" t="s">
        <v>193</v>
      </c>
      <c r="B17" s="179">
        <v>100</v>
      </c>
      <c r="C17" s="286">
        <f>Volume!J17</f>
        <v>2446.3</v>
      </c>
      <c r="D17" s="320">
        <v>267.86</v>
      </c>
      <c r="E17" s="206">
        <f t="shared" si="0"/>
        <v>26786</v>
      </c>
      <c r="F17" s="211">
        <f t="shared" si="1"/>
        <v>10.949597351101662</v>
      </c>
      <c r="G17" s="277">
        <f t="shared" si="2"/>
        <v>39311.056000000004</v>
      </c>
      <c r="H17" s="275">
        <v>5.12</v>
      </c>
      <c r="I17" s="207">
        <f t="shared" si="3"/>
        <v>393.11056</v>
      </c>
      <c r="J17" s="214">
        <f t="shared" si="4"/>
        <v>0.16069597351101664</v>
      </c>
      <c r="K17" s="218">
        <f t="shared" si="5"/>
        <v>2.262520625</v>
      </c>
      <c r="L17" s="208">
        <f t="shared" si="6"/>
        <v>12.39233583133187</v>
      </c>
      <c r="M17" s="219">
        <v>36.20033</v>
      </c>
    </row>
    <row r="18" spans="1:13" s="8" customFormat="1" ht="15">
      <c r="A18" s="193" t="s">
        <v>281</v>
      </c>
      <c r="B18" s="179">
        <v>950</v>
      </c>
      <c r="C18" s="286">
        <f>Volume!J18</f>
        <v>169.4</v>
      </c>
      <c r="D18" s="320">
        <v>60.12</v>
      </c>
      <c r="E18" s="206">
        <f t="shared" si="0"/>
        <v>57114</v>
      </c>
      <c r="F18" s="211">
        <f t="shared" si="1"/>
        <v>35.48996458087367</v>
      </c>
      <c r="G18" s="277">
        <f t="shared" si="2"/>
        <v>65160.5</v>
      </c>
      <c r="H18" s="275">
        <v>5</v>
      </c>
      <c r="I18" s="207">
        <f t="shared" si="3"/>
        <v>68.59</v>
      </c>
      <c r="J18" s="214">
        <f t="shared" si="4"/>
        <v>0.4048996458087367</v>
      </c>
      <c r="K18" s="218">
        <f t="shared" si="5"/>
        <v>3.857308375</v>
      </c>
      <c r="L18" s="208">
        <f t="shared" si="6"/>
        <v>21.127348082410965</v>
      </c>
      <c r="M18" s="219">
        <v>61.716934</v>
      </c>
    </row>
    <row r="19" spans="1:13" s="8" customFormat="1" ht="15">
      <c r="A19" s="193" t="s">
        <v>282</v>
      </c>
      <c r="B19" s="179">
        <v>2400</v>
      </c>
      <c r="C19" s="286">
        <f>Volume!J19</f>
        <v>63.65</v>
      </c>
      <c r="D19" s="320">
        <v>17.92</v>
      </c>
      <c r="E19" s="206">
        <f t="shared" si="0"/>
        <v>43008.00000000001</v>
      </c>
      <c r="F19" s="211">
        <f t="shared" si="1"/>
        <v>28.15396700706992</v>
      </c>
      <c r="G19" s="277">
        <f t="shared" si="2"/>
        <v>50646.00000000001</v>
      </c>
      <c r="H19" s="275">
        <v>5</v>
      </c>
      <c r="I19" s="207">
        <f t="shared" si="3"/>
        <v>21.102500000000003</v>
      </c>
      <c r="J19" s="214">
        <f t="shared" si="4"/>
        <v>0.3315396700706992</v>
      </c>
      <c r="K19" s="218">
        <f t="shared" si="5"/>
        <v>2.7959531875</v>
      </c>
      <c r="L19" s="208">
        <f t="shared" si="6"/>
        <v>15.314066305222212</v>
      </c>
      <c r="M19" s="219">
        <v>44.735251</v>
      </c>
    </row>
    <row r="20" spans="1:13" s="8" customFormat="1" ht="15">
      <c r="A20" s="193" t="s">
        <v>76</v>
      </c>
      <c r="B20" s="179">
        <v>1400</v>
      </c>
      <c r="C20" s="286">
        <f>Volume!J20</f>
        <v>232.5</v>
      </c>
      <c r="D20" s="320">
        <v>36.3</v>
      </c>
      <c r="E20" s="206">
        <f t="shared" si="0"/>
        <v>50819.99999999999</v>
      </c>
      <c r="F20" s="211">
        <f t="shared" si="1"/>
        <v>15.612903225806452</v>
      </c>
      <c r="G20" s="277">
        <f t="shared" si="2"/>
        <v>67095</v>
      </c>
      <c r="H20" s="275">
        <v>5</v>
      </c>
      <c r="I20" s="207">
        <f t="shared" si="3"/>
        <v>47.925</v>
      </c>
      <c r="J20" s="214">
        <f t="shared" si="4"/>
        <v>0.2061290322580645</v>
      </c>
      <c r="K20" s="218">
        <f t="shared" si="5"/>
        <v>3.4516355</v>
      </c>
      <c r="L20" s="208">
        <f t="shared" si="6"/>
        <v>18.90538623635623</v>
      </c>
      <c r="M20" s="219">
        <v>55.226168</v>
      </c>
    </row>
    <row r="21" spans="1:13" s="8" customFormat="1" ht="15">
      <c r="A21" s="193" t="s">
        <v>77</v>
      </c>
      <c r="B21" s="179">
        <v>1900</v>
      </c>
      <c r="C21" s="286">
        <f>Volume!J21</f>
        <v>186.85</v>
      </c>
      <c r="D21" s="320">
        <v>35.88</v>
      </c>
      <c r="E21" s="206">
        <f t="shared" si="0"/>
        <v>68172</v>
      </c>
      <c r="F21" s="211">
        <f t="shared" si="1"/>
        <v>19.202568905539206</v>
      </c>
      <c r="G21" s="277">
        <f t="shared" si="2"/>
        <v>85922.75</v>
      </c>
      <c r="H21" s="275">
        <v>5</v>
      </c>
      <c r="I21" s="207">
        <f t="shared" si="3"/>
        <v>45.2225</v>
      </c>
      <c r="J21" s="214">
        <f t="shared" si="4"/>
        <v>0.242025689055392</v>
      </c>
      <c r="K21" s="218">
        <f t="shared" si="5"/>
        <v>4.030830625</v>
      </c>
      <c r="L21" s="208">
        <f t="shared" si="6"/>
        <v>22.07776858795147</v>
      </c>
      <c r="M21" s="219">
        <v>64.49329</v>
      </c>
    </row>
    <row r="22" spans="1:13" s="7" customFormat="1" ht="15">
      <c r="A22" s="193" t="s">
        <v>283</v>
      </c>
      <c r="B22" s="179">
        <v>1050</v>
      </c>
      <c r="C22" s="286">
        <f>Volume!J22</f>
        <v>153.15</v>
      </c>
      <c r="D22" s="320">
        <v>22.33</v>
      </c>
      <c r="E22" s="206">
        <f t="shared" si="0"/>
        <v>23446.5</v>
      </c>
      <c r="F22" s="211">
        <f t="shared" si="1"/>
        <v>14.580476656872346</v>
      </c>
      <c r="G22" s="277">
        <f t="shared" si="2"/>
        <v>31486.875</v>
      </c>
      <c r="H22" s="275">
        <v>5</v>
      </c>
      <c r="I22" s="207">
        <f t="shared" si="3"/>
        <v>29.9875</v>
      </c>
      <c r="J22" s="214">
        <f t="shared" si="4"/>
        <v>0.19580476656872348</v>
      </c>
      <c r="K22" s="218">
        <f t="shared" si="5"/>
        <v>2.9283209375</v>
      </c>
      <c r="L22" s="208">
        <f t="shared" si="6"/>
        <v>16.039074330834257</v>
      </c>
      <c r="M22" s="203">
        <v>46.853135</v>
      </c>
    </row>
    <row r="23" spans="1:13" s="7" customFormat="1" ht="15">
      <c r="A23" s="193" t="s">
        <v>34</v>
      </c>
      <c r="B23" s="179">
        <v>275</v>
      </c>
      <c r="C23" s="286">
        <f>Volume!J23</f>
        <v>1735.5</v>
      </c>
      <c r="D23" s="320">
        <v>267.88</v>
      </c>
      <c r="E23" s="206">
        <f t="shared" si="0"/>
        <v>73667</v>
      </c>
      <c r="F23" s="211">
        <f t="shared" si="1"/>
        <v>15.435321233074042</v>
      </c>
      <c r="G23" s="277">
        <f t="shared" si="2"/>
        <v>97530.125</v>
      </c>
      <c r="H23" s="275">
        <v>5</v>
      </c>
      <c r="I23" s="207">
        <f t="shared" si="3"/>
        <v>354.655</v>
      </c>
      <c r="J23" s="214">
        <f t="shared" si="4"/>
        <v>0.2043532123307404</v>
      </c>
      <c r="K23" s="218">
        <f t="shared" si="5"/>
        <v>2.98494325</v>
      </c>
      <c r="L23" s="208">
        <f t="shared" si="6"/>
        <v>16.349207508977827</v>
      </c>
      <c r="M23" s="203">
        <v>47.759092</v>
      </c>
    </row>
    <row r="24" spans="1:13" s="8" customFormat="1" ht="15">
      <c r="A24" s="193" t="s">
        <v>284</v>
      </c>
      <c r="B24" s="179">
        <v>250</v>
      </c>
      <c r="C24" s="286">
        <f>Volume!J24</f>
        <v>952.35</v>
      </c>
      <c r="D24" s="320">
        <v>104.36</v>
      </c>
      <c r="E24" s="206">
        <f t="shared" si="0"/>
        <v>26090</v>
      </c>
      <c r="F24" s="211">
        <f t="shared" si="1"/>
        <v>10.958156140074552</v>
      </c>
      <c r="G24" s="277">
        <f t="shared" si="2"/>
        <v>37994.375</v>
      </c>
      <c r="H24" s="275">
        <v>5</v>
      </c>
      <c r="I24" s="207">
        <f t="shared" si="3"/>
        <v>151.9775</v>
      </c>
      <c r="J24" s="214">
        <f t="shared" si="4"/>
        <v>0.1595815614007455</v>
      </c>
      <c r="K24" s="218">
        <f t="shared" si="5"/>
        <v>3.0054939375</v>
      </c>
      <c r="L24" s="208">
        <f t="shared" si="6"/>
        <v>16.461768260137717</v>
      </c>
      <c r="M24" s="219">
        <v>48.087903</v>
      </c>
    </row>
    <row r="25" spans="1:13" s="8" customFormat="1" ht="15">
      <c r="A25" s="193" t="s">
        <v>137</v>
      </c>
      <c r="B25" s="179">
        <v>1000</v>
      </c>
      <c r="C25" s="286">
        <f>Volume!J25</f>
        <v>323.6</v>
      </c>
      <c r="D25" s="320">
        <v>34.35</v>
      </c>
      <c r="E25" s="206">
        <f t="shared" si="0"/>
        <v>34350</v>
      </c>
      <c r="F25" s="211">
        <f t="shared" si="1"/>
        <v>10.61495673671199</v>
      </c>
      <c r="G25" s="277">
        <f t="shared" si="2"/>
        <v>50530</v>
      </c>
      <c r="H25" s="275">
        <v>5</v>
      </c>
      <c r="I25" s="207">
        <f t="shared" si="3"/>
        <v>50.53</v>
      </c>
      <c r="J25" s="214">
        <f t="shared" si="4"/>
        <v>0.1561495673671199</v>
      </c>
      <c r="K25" s="218">
        <f t="shared" si="5"/>
        <v>2.5117254375</v>
      </c>
      <c r="L25" s="208">
        <f t="shared" si="6"/>
        <v>13.757286803782822</v>
      </c>
      <c r="M25" s="219">
        <v>40.187607</v>
      </c>
    </row>
    <row r="26" spans="1:13" s="8" customFormat="1" ht="15">
      <c r="A26" s="193" t="s">
        <v>232</v>
      </c>
      <c r="B26" s="179">
        <v>500</v>
      </c>
      <c r="C26" s="286">
        <f>Volume!J26</f>
        <v>818.4</v>
      </c>
      <c r="D26" s="320">
        <v>91.95</v>
      </c>
      <c r="E26" s="206">
        <f t="shared" si="0"/>
        <v>45975</v>
      </c>
      <c r="F26" s="211">
        <f t="shared" si="1"/>
        <v>11.23533724340176</v>
      </c>
      <c r="G26" s="277">
        <f t="shared" si="2"/>
        <v>66435</v>
      </c>
      <c r="H26" s="275">
        <v>5</v>
      </c>
      <c r="I26" s="207">
        <f t="shared" si="3"/>
        <v>132.87</v>
      </c>
      <c r="J26" s="214">
        <f t="shared" si="4"/>
        <v>0.1623533724340176</v>
      </c>
      <c r="K26" s="218">
        <f t="shared" si="5"/>
        <v>1.9979265625</v>
      </c>
      <c r="L26" s="208">
        <f t="shared" si="6"/>
        <v>10.943094465200051</v>
      </c>
      <c r="M26" s="219">
        <v>31.966825</v>
      </c>
    </row>
    <row r="27" spans="1:13" s="8" customFormat="1" ht="15">
      <c r="A27" s="193" t="s">
        <v>1</v>
      </c>
      <c r="B27" s="179">
        <v>150</v>
      </c>
      <c r="C27" s="286">
        <f>Volume!J27</f>
        <v>2503.9</v>
      </c>
      <c r="D27" s="320">
        <v>328.8</v>
      </c>
      <c r="E27" s="206">
        <f t="shared" si="0"/>
        <v>49320</v>
      </c>
      <c r="F27" s="211">
        <f t="shared" si="1"/>
        <v>13.131514836854507</v>
      </c>
      <c r="G27" s="277">
        <f t="shared" si="2"/>
        <v>68099.25</v>
      </c>
      <c r="H27" s="275">
        <v>5</v>
      </c>
      <c r="I27" s="207">
        <f t="shared" si="3"/>
        <v>453.995</v>
      </c>
      <c r="J27" s="214">
        <f t="shared" si="4"/>
        <v>0.18131514836854506</v>
      </c>
      <c r="K27" s="218">
        <f t="shared" si="5"/>
        <v>1.931505625</v>
      </c>
      <c r="L27" s="208">
        <f t="shared" si="6"/>
        <v>10.579292007606144</v>
      </c>
      <c r="M27" s="219">
        <v>30.90409</v>
      </c>
    </row>
    <row r="28" spans="1:13" s="8" customFormat="1" ht="15">
      <c r="A28" s="193" t="s">
        <v>158</v>
      </c>
      <c r="B28" s="179">
        <v>1900</v>
      </c>
      <c r="C28" s="286">
        <f>Volume!J28</f>
        <v>108.1</v>
      </c>
      <c r="D28" s="320">
        <v>11.79</v>
      </c>
      <c r="E28" s="206">
        <f t="shared" si="0"/>
        <v>22401</v>
      </c>
      <c r="F28" s="211">
        <f t="shared" si="1"/>
        <v>10.906567992599445</v>
      </c>
      <c r="G28" s="277">
        <f t="shared" si="2"/>
        <v>32773.195</v>
      </c>
      <c r="H28" s="275">
        <v>5.05</v>
      </c>
      <c r="I28" s="207">
        <f t="shared" si="3"/>
        <v>17.24905</v>
      </c>
      <c r="J28" s="214">
        <f t="shared" si="4"/>
        <v>0.15956567992599446</v>
      </c>
      <c r="K28" s="218">
        <f t="shared" si="5"/>
        <v>2.1079460625</v>
      </c>
      <c r="L28" s="208">
        <f t="shared" si="6"/>
        <v>11.545696084354446</v>
      </c>
      <c r="M28" s="219">
        <v>33.727137</v>
      </c>
    </row>
    <row r="29" spans="1:13" s="8" customFormat="1" ht="15">
      <c r="A29" s="193" t="s">
        <v>285</v>
      </c>
      <c r="B29" s="179">
        <v>300</v>
      </c>
      <c r="C29" s="286">
        <f>Volume!J29</f>
        <v>538.8</v>
      </c>
      <c r="D29" s="320">
        <v>99.1</v>
      </c>
      <c r="E29" s="206">
        <f t="shared" si="0"/>
        <v>29730</v>
      </c>
      <c r="F29" s="211">
        <f t="shared" si="1"/>
        <v>18.392724573125466</v>
      </c>
      <c r="G29" s="277">
        <f t="shared" si="2"/>
        <v>37812</v>
      </c>
      <c r="H29" s="275">
        <v>5</v>
      </c>
      <c r="I29" s="207">
        <f t="shared" si="3"/>
        <v>126.04</v>
      </c>
      <c r="J29" s="214">
        <f t="shared" si="4"/>
        <v>0.23392724573125467</v>
      </c>
      <c r="K29" s="218">
        <f t="shared" si="5"/>
        <v>3.85269975</v>
      </c>
      <c r="L29" s="208">
        <f t="shared" si="6"/>
        <v>21.102105603695144</v>
      </c>
      <c r="M29" s="219">
        <v>61.643196</v>
      </c>
    </row>
    <row r="30" spans="1:13" s="8" customFormat="1" ht="15">
      <c r="A30" s="193" t="s">
        <v>159</v>
      </c>
      <c r="B30" s="179">
        <v>4500</v>
      </c>
      <c r="C30" s="286">
        <f>Volume!J30</f>
        <v>43.8</v>
      </c>
      <c r="D30" s="320">
        <v>4.83</v>
      </c>
      <c r="E30" s="206">
        <f t="shared" si="0"/>
        <v>21735</v>
      </c>
      <c r="F30" s="211">
        <f t="shared" si="1"/>
        <v>11.027397260273974</v>
      </c>
      <c r="G30" s="277">
        <f t="shared" si="2"/>
        <v>31590</v>
      </c>
      <c r="H30" s="275">
        <v>5</v>
      </c>
      <c r="I30" s="207">
        <f t="shared" si="3"/>
        <v>7.02</v>
      </c>
      <c r="J30" s="214">
        <f t="shared" si="4"/>
        <v>0.16027397260273973</v>
      </c>
      <c r="K30" s="218">
        <f t="shared" si="5"/>
        <v>2.803160125</v>
      </c>
      <c r="L30" s="208">
        <f t="shared" si="6"/>
        <v>15.35354032761501</v>
      </c>
      <c r="M30" s="219">
        <v>44.850562</v>
      </c>
    </row>
    <row r="31" spans="1:13" s="8" customFormat="1" ht="15">
      <c r="A31" s="193" t="s">
        <v>2</v>
      </c>
      <c r="B31" s="179">
        <v>1100</v>
      </c>
      <c r="C31" s="286">
        <f>Volume!J31</f>
        <v>318.75</v>
      </c>
      <c r="D31" s="320">
        <v>41.96</v>
      </c>
      <c r="E31" s="206">
        <f t="shared" si="0"/>
        <v>46156</v>
      </c>
      <c r="F31" s="211">
        <f t="shared" si="1"/>
        <v>13.163921568627451</v>
      </c>
      <c r="G31" s="277">
        <f t="shared" si="2"/>
        <v>63687.25</v>
      </c>
      <c r="H31" s="275">
        <v>5</v>
      </c>
      <c r="I31" s="207">
        <f t="shared" si="3"/>
        <v>57.8975</v>
      </c>
      <c r="J31" s="214">
        <f t="shared" si="4"/>
        <v>0.1816392156862745</v>
      </c>
      <c r="K31" s="218">
        <f t="shared" si="5"/>
        <v>2.023759375</v>
      </c>
      <c r="L31" s="208">
        <f t="shared" si="6"/>
        <v>11.084586606500565</v>
      </c>
      <c r="M31" s="219">
        <v>32.38015</v>
      </c>
    </row>
    <row r="32" spans="1:13" s="8" customFormat="1" ht="15">
      <c r="A32" s="193" t="s">
        <v>391</v>
      </c>
      <c r="B32" s="179">
        <v>1250</v>
      </c>
      <c r="C32" s="286">
        <f>Volume!J32</f>
        <v>130.9</v>
      </c>
      <c r="D32" s="320">
        <v>28.4</v>
      </c>
      <c r="E32" s="206">
        <f t="shared" si="0"/>
        <v>35500</v>
      </c>
      <c r="F32" s="211">
        <f t="shared" si="1"/>
        <v>21.69595110771581</v>
      </c>
      <c r="G32" s="277">
        <f t="shared" si="2"/>
        <v>43681.25</v>
      </c>
      <c r="H32" s="275">
        <v>5</v>
      </c>
      <c r="I32" s="207">
        <f t="shared" si="3"/>
        <v>34.945</v>
      </c>
      <c r="J32" s="214">
        <f t="shared" si="4"/>
        <v>0.26695951107715815</v>
      </c>
      <c r="K32" s="218">
        <f t="shared" si="5"/>
        <v>1.8096494375</v>
      </c>
      <c r="L32" s="208">
        <f t="shared" si="6"/>
        <v>9.911858180952853</v>
      </c>
      <c r="M32" s="219">
        <v>28.954391</v>
      </c>
    </row>
    <row r="33" spans="1:13" s="8" customFormat="1" ht="15">
      <c r="A33" s="193" t="s">
        <v>78</v>
      </c>
      <c r="B33" s="179">
        <v>1600</v>
      </c>
      <c r="C33" s="286">
        <f>Volume!J33</f>
        <v>204.55</v>
      </c>
      <c r="D33" s="320">
        <v>30.28</v>
      </c>
      <c r="E33" s="206">
        <f t="shared" si="0"/>
        <v>48448</v>
      </c>
      <c r="F33" s="211">
        <f t="shared" si="1"/>
        <v>14.803226594964555</v>
      </c>
      <c r="G33" s="277">
        <f t="shared" si="2"/>
        <v>64812</v>
      </c>
      <c r="H33" s="275">
        <v>5</v>
      </c>
      <c r="I33" s="207">
        <f t="shared" si="3"/>
        <v>40.5075</v>
      </c>
      <c r="J33" s="214">
        <f t="shared" si="4"/>
        <v>0.19803226594964554</v>
      </c>
      <c r="K33" s="218">
        <f t="shared" si="5"/>
        <v>3.51753775</v>
      </c>
      <c r="L33" s="208">
        <f t="shared" si="6"/>
        <v>19.266347725509675</v>
      </c>
      <c r="M33" s="219">
        <v>56.280604</v>
      </c>
    </row>
    <row r="34" spans="1:13" s="8" customFormat="1" ht="15">
      <c r="A34" s="193" t="s">
        <v>138</v>
      </c>
      <c r="B34" s="179">
        <v>425</v>
      </c>
      <c r="C34" s="286">
        <f>Volume!J34</f>
        <v>560.05</v>
      </c>
      <c r="D34" s="320">
        <v>100.61</v>
      </c>
      <c r="E34" s="206">
        <f t="shared" si="0"/>
        <v>42759.25</v>
      </c>
      <c r="F34" s="211">
        <f t="shared" si="1"/>
        <v>17.964467458262657</v>
      </c>
      <c r="G34" s="277">
        <f t="shared" si="2"/>
        <v>54660.3125</v>
      </c>
      <c r="H34" s="275">
        <v>5</v>
      </c>
      <c r="I34" s="207">
        <f t="shared" si="3"/>
        <v>128.6125</v>
      </c>
      <c r="J34" s="214">
        <f t="shared" si="4"/>
        <v>0.22964467458262658</v>
      </c>
      <c r="K34" s="218">
        <f t="shared" si="5"/>
        <v>3.678509</v>
      </c>
      <c r="L34" s="208">
        <f t="shared" si="6"/>
        <v>20.14802357285771</v>
      </c>
      <c r="M34" s="219">
        <v>58.856144</v>
      </c>
    </row>
    <row r="35" spans="1:13" s="8" customFormat="1" ht="15">
      <c r="A35" s="193" t="s">
        <v>160</v>
      </c>
      <c r="B35" s="179">
        <v>550</v>
      </c>
      <c r="C35" s="286">
        <f>Volume!J35</f>
        <v>379.75</v>
      </c>
      <c r="D35" s="320">
        <v>58.13</v>
      </c>
      <c r="E35" s="206">
        <f t="shared" si="0"/>
        <v>31971.5</v>
      </c>
      <c r="F35" s="211">
        <f t="shared" si="1"/>
        <v>15.307439104674128</v>
      </c>
      <c r="G35" s="277">
        <f t="shared" si="2"/>
        <v>42414.625</v>
      </c>
      <c r="H35" s="275">
        <v>5</v>
      </c>
      <c r="I35" s="207">
        <f t="shared" si="3"/>
        <v>77.1175</v>
      </c>
      <c r="J35" s="214">
        <f t="shared" si="4"/>
        <v>0.2030743910467413</v>
      </c>
      <c r="K35" s="218">
        <f t="shared" si="5"/>
        <v>2.7257803125</v>
      </c>
      <c r="L35" s="208">
        <f t="shared" si="6"/>
        <v>14.92971363959731</v>
      </c>
      <c r="M35" s="219">
        <v>43.612485</v>
      </c>
    </row>
    <row r="36" spans="1:13" s="8" customFormat="1" ht="15">
      <c r="A36" s="193" t="s">
        <v>161</v>
      </c>
      <c r="B36" s="179">
        <v>6900</v>
      </c>
      <c r="C36" s="286">
        <f>Volume!J36</f>
        <v>32.65</v>
      </c>
      <c r="D36" s="320">
        <v>3.63</v>
      </c>
      <c r="E36" s="206">
        <f t="shared" si="0"/>
        <v>25047</v>
      </c>
      <c r="F36" s="211">
        <f t="shared" si="1"/>
        <v>11.11791730474732</v>
      </c>
      <c r="G36" s="277">
        <f t="shared" si="2"/>
        <v>36311.25</v>
      </c>
      <c r="H36" s="275">
        <v>5</v>
      </c>
      <c r="I36" s="207">
        <f t="shared" si="3"/>
        <v>5.2625</v>
      </c>
      <c r="J36" s="214">
        <f t="shared" si="4"/>
        <v>0.1611791730474732</v>
      </c>
      <c r="K36" s="218">
        <f t="shared" si="5"/>
        <v>2.302460875</v>
      </c>
      <c r="L36" s="208">
        <f t="shared" si="6"/>
        <v>12.611097590105826</v>
      </c>
      <c r="M36" s="219">
        <v>36.839374</v>
      </c>
    </row>
    <row r="37" spans="1:13" s="8" customFormat="1" ht="15">
      <c r="A37" s="193" t="s">
        <v>393</v>
      </c>
      <c r="B37" s="179">
        <v>900</v>
      </c>
      <c r="C37" s="286">
        <f>Volume!J37</f>
        <v>202.15</v>
      </c>
      <c r="D37" s="320">
        <v>46.72</v>
      </c>
      <c r="E37" s="206">
        <f t="shared" si="0"/>
        <v>42048</v>
      </c>
      <c r="F37" s="211">
        <f t="shared" si="1"/>
        <v>23.111550828592627</v>
      </c>
      <c r="G37" s="277">
        <f t="shared" si="2"/>
        <v>51144.75</v>
      </c>
      <c r="H37" s="275">
        <v>5</v>
      </c>
      <c r="I37" s="207">
        <f t="shared" si="3"/>
        <v>56.8275</v>
      </c>
      <c r="J37" s="214">
        <f t="shared" si="4"/>
        <v>0.2811155082859263</v>
      </c>
      <c r="K37" s="218">
        <f t="shared" si="5"/>
        <v>2.734375</v>
      </c>
      <c r="L37" s="208">
        <f t="shared" si="6"/>
        <v>14.976788681781887</v>
      </c>
      <c r="M37" s="219">
        <v>43.75</v>
      </c>
    </row>
    <row r="38" spans="1:13" s="8" customFormat="1" ht="15">
      <c r="A38" s="193" t="s">
        <v>3</v>
      </c>
      <c r="B38" s="179">
        <v>1250</v>
      </c>
      <c r="C38" s="286">
        <f>Volume!J38</f>
        <v>234.3</v>
      </c>
      <c r="D38" s="320">
        <v>25.08</v>
      </c>
      <c r="E38" s="206">
        <f t="shared" si="0"/>
        <v>31349.999999999996</v>
      </c>
      <c r="F38" s="211">
        <f t="shared" si="1"/>
        <v>10.704225352112674</v>
      </c>
      <c r="G38" s="277">
        <f t="shared" si="2"/>
        <v>45993.75</v>
      </c>
      <c r="H38" s="275">
        <v>5</v>
      </c>
      <c r="I38" s="207">
        <f t="shared" si="3"/>
        <v>36.795</v>
      </c>
      <c r="J38" s="214">
        <f t="shared" si="4"/>
        <v>0.15704225352112677</v>
      </c>
      <c r="K38" s="218">
        <f t="shared" si="5"/>
        <v>1.9413674375</v>
      </c>
      <c r="L38" s="208">
        <f t="shared" si="6"/>
        <v>10.633307379247508</v>
      </c>
      <c r="M38" s="219">
        <v>31.061879</v>
      </c>
    </row>
    <row r="39" spans="1:13" s="8" customFormat="1" ht="15">
      <c r="A39" s="193" t="s">
        <v>218</v>
      </c>
      <c r="B39" s="179">
        <v>525</v>
      </c>
      <c r="C39" s="286">
        <f>Volume!J39</f>
        <v>351.5</v>
      </c>
      <c r="D39" s="320">
        <v>75.96</v>
      </c>
      <c r="E39" s="206">
        <f t="shared" si="0"/>
        <v>39879</v>
      </c>
      <c r="F39" s="211">
        <f t="shared" si="1"/>
        <v>21.610241820768135</v>
      </c>
      <c r="G39" s="277">
        <f t="shared" si="2"/>
        <v>49105.875</v>
      </c>
      <c r="H39" s="275">
        <v>5</v>
      </c>
      <c r="I39" s="207">
        <f t="shared" si="3"/>
        <v>93.535</v>
      </c>
      <c r="J39" s="214">
        <f t="shared" si="4"/>
        <v>0.2661024182076814</v>
      </c>
      <c r="K39" s="218">
        <f t="shared" si="5"/>
        <v>2.2033485625</v>
      </c>
      <c r="L39" s="208">
        <f t="shared" si="6"/>
        <v>12.068237097278313</v>
      </c>
      <c r="M39" s="219">
        <v>35.253577</v>
      </c>
    </row>
    <row r="40" spans="1:13" s="8" customFormat="1" ht="15">
      <c r="A40" s="193" t="s">
        <v>162</v>
      </c>
      <c r="B40" s="179">
        <v>1200</v>
      </c>
      <c r="C40" s="286">
        <f>Volume!J40</f>
        <v>308.85</v>
      </c>
      <c r="D40" s="320">
        <v>60.79</v>
      </c>
      <c r="E40" s="206">
        <f t="shared" si="0"/>
        <v>72948</v>
      </c>
      <c r="F40" s="211">
        <f t="shared" si="1"/>
        <v>19.682693864335434</v>
      </c>
      <c r="G40" s="277">
        <f t="shared" si="2"/>
        <v>91479</v>
      </c>
      <c r="H40" s="275">
        <v>5</v>
      </c>
      <c r="I40" s="207">
        <f t="shared" si="3"/>
        <v>76.2325</v>
      </c>
      <c r="J40" s="214">
        <f t="shared" si="4"/>
        <v>0.24682693864335437</v>
      </c>
      <c r="K40" s="218">
        <f t="shared" si="5"/>
        <v>3.3854694375</v>
      </c>
      <c r="L40" s="208">
        <f t="shared" si="6"/>
        <v>18.54297978663076</v>
      </c>
      <c r="M40" s="219">
        <v>54.167511</v>
      </c>
    </row>
    <row r="41" spans="1:13" s="8" customFormat="1" ht="15">
      <c r="A41" s="193" t="s">
        <v>286</v>
      </c>
      <c r="B41" s="179">
        <v>1000</v>
      </c>
      <c r="C41" s="286">
        <f>Volume!J41</f>
        <v>210.55</v>
      </c>
      <c r="D41" s="320">
        <v>32.18</v>
      </c>
      <c r="E41" s="206">
        <f t="shared" si="0"/>
        <v>32180</v>
      </c>
      <c r="F41" s="211">
        <f t="shared" si="1"/>
        <v>15.283780574685347</v>
      </c>
      <c r="G41" s="277">
        <f t="shared" si="2"/>
        <v>42707.5</v>
      </c>
      <c r="H41" s="275">
        <v>5</v>
      </c>
      <c r="I41" s="207">
        <f t="shared" si="3"/>
        <v>42.7075</v>
      </c>
      <c r="J41" s="214">
        <f t="shared" si="4"/>
        <v>0.20283780574685348</v>
      </c>
      <c r="K41" s="218">
        <f t="shared" si="5"/>
        <v>3.8871326875</v>
      </c>
      <c r="L41" s="208">
        <f t="shared" si="6"/>
        <v>21.290702569594295</v>
      </c>
      <c r="M41" s="219">
        <v>62.194123</v>
      </c>
    </row>
    <row r="42" spans="1:13" s="8" customFormat="1" ht="15">
      <c r="A42" s="193" t="s">
        <v>183</v>
      </c>
      <c r="B42" s="179">
        <v>950</v>
      </c>
      <c r="C42" s="286">
        <f>Volume!J42</f>
        <v>280.15</v>
      </c>
      <c r="D42" s="320">
        <v>38.24</v>
      </c>
      <c r="E42" s="206">
        <f t="shared" si="0"/>
        <v>36328</v>
      </c>
      <c r="F42" s="211">
        <f t="shared" si="1"/>
        <v>13.649830447974301</v>
      </c>
      <c r="G42" s="277">
        <f t="shared" si="2"/>
        <v>49635.125</v>
      </c>
      <c r="H42" s="275">
        <v>5</v>
      </c>
      <c r="I42" s="207">
        <f t="shared" si="3"/>
        <v>52.2475</v>
      </c>
      <c r="J42" s="214">
        <f t="shared" si="4"/>
        <v>0.18649830447974303</v>
      </c>
      <c r="K42" s="218">
        <f t="shared" si="5"/>
        <v>2.784402875</v>
      </c>
      <c r="L42" s="208">
        <f t="shared" si="6"/>
        <v>15.250802638197374</v>
      </c>
      <c r="M42" s="219">
        <v>44.550446</v>
      </c>
    </row>
    <row r="43" spans="1:13" s="8" customFormat="1" ht="15">
      <c r="A43" s="193" t="s">
        <v>219</v>
      </c>
      <c r="B43" s="179">
        <v>2700</v>
      </c>
      <c r="C43" s="286">
        <f>Volume!J43</f>
        <v>100.15</v>
      </c>
      <c r="D43" s="320">
        <v>12.18</v>
      </c>
      <c r="E43" s="206">
        <f t="shared" si="0"/>
        <v>32886</v>
      </c>
      <c r="F43" s="211">
        <f t="shared" si="1"/>
        <v>12.161757363954068</v>
      </c>
      <c r="G43" s="277">
        <f t="shared" si="2"/>
        <v>46406.25</v>
      </c>
      <c r="H43" s="275">
        <v>5</v>
      </c>
      <c r="I43" s="207">
        <f t="shared" si="3"/>
        <v>17.1875</v>
      </c>
      <c r="J43" s="214">
        <f t="shared" si="4"/>
        <v>0.17161757363954067</v>
      </c>
      <c r="K43" s="218">
        <f t="shared" si="5"/>
        <v>1.75628475</v>
      </c>
      <c r="L43" s="208">
        <f t="shared" si="6"/>
        <v>9.619567749773214</v>
      </c>
      <c r="M43" s="219">
        <v>28.100556</v>
      </c>
    </row>
    <row r="44" spans="1:13" s="8" customFormat="1" ht="15">
      <c r="A44" s="193" t="s">
        <v>163</v>
      </c>
      <c r="B44" s="179">
        <v>250</v>
      </c>
      <c r="C44" s="286">
        <f>Volume!J44</f>
        <v>3428.75</v>
      </c>
      <c r="D44" s="320">
        <v>462.48</v>
      </c>
      <c r="E44" s="206">
        <f t="shared" si="0"/>
        <v>115620</v>
      </c>
      <c r="F44" s="211">
        <f t="shared" si="1"/>
        <v>13.488297484506015</v>
      </c>
      <c r="G44" s="277">
        <f t="shared" si="2"/>
        <v>158479.375</v>
      </c>
      <c r="H44" s="275">
        <v>5</v>
      </c>
      <c r="I44" s="207">
        <f t="shared" si="3"/>
        <v>633.9175</v>
      </c>
      <c r="J44" s="214">
        <f t="shared" si="4"/>
        <v>0.18488297484506017</v>
      </c>
      <c r="K44" s="218">
        <f t="shared" si="5"/>
        <v>3.5696378125</v>
      </c>
      <c r="L44" s="208">
        <f t="shared" si="6"/>
        <v>19.551711520296465</v>
      </c>
      <c r="M44" s="219">
        <v>57.114205</v>
      </c>
    </row>
    <row r="45" spans="1:13" s="8" customFormat="1" ht="15">
      <c r="A45" s="193" t="s">
        <v>194</v>
      </c>
      <c r="B45" s="179">
        <v>400</v>
      </c>
      <c r="C45" s="286">
        <f>Volume!J45</f>
        <v>709.7</v>
      </c>
      <c r="D45" s="320">
        <v>76.56</v>
      </c>
      <c r="E45" s="206">
        <f t="shared" si="0"/>
        <v>30624</v>
      </c>
      <c r="F45" s="211">
        <f t="shared" si="1"/>
        <v>10.787656756375934</v>
      </c>
      <c r="G45" s="277">
        <f t="shared" si="2"/>
        <v>45357.372</v>
      </c>
      <c r="H45" s="275">
        <v>5.19</v>
      </c>
      <c r="I45" s="207">
        <f t="shared" si="3"/>
        <v>113.39343000000001</v>
      </c>
      <c r="J45" s="214">
        <f t="shared" si="4"/>
        <v>0.15977656756375933</v>
      </c>
      <c r="K45" s="218">
        <f t="shared" si="5"/>
        <v>1.9054481875</v>
      </c>
      <c r="L45" s="208">
        <f t="shared" si="6"/>
        <v>10.436569544510833</v>
      </c>
      <c r="M45" s="219">
        <v>30.487171</v>
      </c>
    </row>
    <row r="46" spans="1:13" s="8" customFormat="1" ht="15">
      <c r="A46" s="193" t="s">
        <v>220</v>
      </c>
      <c r="B46" s="179">
        <v>2400</v>
      </c>
      <c r="C46" s="286">
        <f>Volume!J46</f>
        <v>122.45</v>
      </c>
      <c r="D46" s="320">
        <v>20.11</v>
      </c>
      <c r="E46" s="206">
        <f t="shared" si="0"/>
        <v>48264</v>
      </c>
      <c r="F46" s="211">
        <f t="shared" si="1"/>
        <v>16.423029808084934</v>
      </c>
      <c r="G46" s="277">
        <f t="shared" si="2"/>
        <v>62958</v>
      </c>
      <c r="H46" s="275">
        <v>5</v>
      </c>
      <c r="I46" s="207">
        <f t="shared" si="3"/>
        <v>26.2325</v>
      </c>
      <c r="J46" s="214">
        <f t="shared" si="4"/>
        <v>0.21423029808084934</v>
      </c>
      <c r="K46" s="218">
        <f t="shared" si="5"/>
        <v>3.3233994375</v>
      </c>
      <c r="L46" s="208">
        <f t="shared" si="6"/>
        <v>18.203008395187304</v>
      </c>
      <c r="M46" s="219">
        <v>53.174391</v>
      </c>
    </row>
    <row r="47" spans="1:13" s="8" customFormat="1" ht="15">
      <c r="A47" s="193" t="s">
        <v>164</v>
      </c>
      <c r="B47" s="179">
        <v>5650</v>
      </c>
      <c r="C47" s="286">
        <f>Volume!J47</f>
        <v>55.2</v>
      </c>
      <c r="D47" s="320">
        <v>6.65</v>
      </c>
      <c r="E47" s="206">
        <f t="shared" si="0"/>
        <v>37572.5</v>
      </c>
      <c r="F47" s="211">
        <f t="shared" si="1"/>
        <v>12.047101449275361</v>
      </c>
      <c r="G47" s="277">
        <f t="shared" si="2"/>
        <v>53166.5</v>
      </c>
      <c r="H47" s="275">
        <v>5</v>
      </c>
      <c r="I47" s="207">
        <f t="shared" si="3"/>
        <v>9.41</v>
      </c>
      <c r="J47" s="214">
        <f t="shared" si="4"/>
        <v>0.17047101449275362</v>
      </c>
      <c r="K47" s="218">
        <f t="shared" si="5"/>
        <v>3.87681475</v>
      </c>
      <c r="L47" s="208">
        <f t="shared" si="6"/>
        <v>21.234188898437512</v>
      </c>
      <c r="M47" s="219">
        <v>62.029036</v>
      </c>
    </row>
    <row r="48" spans="1:13" s="8" customFormat="1" ht="15">
      <c r="A48" s="193" t="s">
        <v>165</v>
      </c>
      <c r="B48" s="179">
        <v>1300</v>
      </c>
      <c r="C48" s="286">
        <f>Volume!J48</f>
        <v>241.15</v>
      </c>
      <c r="D48" s="320">
        <v>32.6</v>
      </c>
      <c r="E48" s="206">
        <f t="shared" si="0"/>
        <v>42380</v>
      </c>
      <c r="F48" s="211">
        <f t="shared" si="1"/>
        <v>13.51855691478333</v>
      </c>
      <c r="G48" s="277">
        <f t="shared" si="2"/>
        <v>58054.75</v>
      </c>
      <c r="H48" s="275">
        <v>5</v>
      </c>
      <c r="I48" s="207">
        <f t="shared" si="3"/>
        <v>44.6575</v>
      </c>
      <c r="J48" s="214">
        <f t="shared" si="4"/>
        <v>0.1851855691478333</v>
      </c>
      <c r="K48" s="218">
        <f t="shared" si="5"/>
        <v>3.060328625</v>
      </c>
      <c r="L48" s="208">
        <f t="shared" si="6"/>
        <v>16.762110212912685</v>
      </c>
      <c r="M48" s="219">
        <v>48.965258</v>
      </c>
    </row>
    <row r="49" spans="1:13" s="8" customFormat="1" ht="15">
      <c r="A49" s="193" t="s">
        <v>89</v>
      </c>
      <c r="B49" s="179">
        <v>750</v>
      </c>
      <c r="C49" s="286">
        <f>Volume!J49</f>
        <v>288.3</v>
      </c>
      <c r="D49" s="320">
        <v>32.03</v>
      </c>
      <c r="E49" s="206">
        <f t="shared" si="0"/>
        <v>24022.5</v>
      </c>
      <c r="F49" s="211">
        <f t="shared" si="1"/>
        <v>11.109954908081859</v>
      </c>
      <c r="G49" s="277">
        <f t="shared" si="2"/>
        <v>35136.465</v>
      </c>
      <c r="H49" s="275">
        <v>5.14</v>
      </c>
      <c r="I49" s="207">
        <f t="shared" si="3"/>
        <v>46.84862</v>
      </c>
      <c r="J49" s="214">
        <f t="shared" si="4"/>
        <v>0.16249954908081857</v>
      </c>
      <c r="K49" s="218">
        <f t="shared" si="5"/>
        <v>2.8160874375</v>
      </c>
      <c r="L49" s="208">
        <f t="shared" si="6"/>
        <v>15.424346134256695</v>
      </c>
      <c r="M49" s="219">
        <v>45.057399</v>
      </c>
    </row>
    <row r="50" spans="1:13" s="8" customFormat="1" ht="15">
      <c r="A50" s="193" t="s">
        <v>287</v>
      </c>
      <c r="B50" s="179">
        <v>1000</v>
      </c>
      <c r="C50" s="286">
        <f>Volume!J50</f>
        <v>167.9</v>
      </c>
      <c r="D50" s="320">
        <v>42.08</v>
      </c>
      <c r="E50" s="206">
        <f t="shared" si="0"/>
        <v>42080</v>
      </c>
      <c r="F50" s="211">
        <f t="shared" si="1"/>
        <v>25.06253722453841</v>
      </c>
      <c r="G50" s="277">
        <f t="shared" si="2"/>
        <v>50475</v>
      </c>
      <c r="H50" s="275">
        <v>5</v>
      </c>
      <c r="I50" s="207">
        <f t="shared" si="3"/>
        <v>50.475</v>
      </c>
      <c r="J50" s="214">
        <f t="shared" si="4"/>
        <v>0.30062537224538416</v>
      </c>
      <c r="K50" s="218">
        <f t="shared" si="5"/>
        <v>3.6678045625</v>
      </c>
      <c r="L50" s="208">
        <f t="shared" si="6"/>
        <v>20.08939295401617</v>
      </c>
      <c r="M50" s="219">
        <v>58.684873</v>
      </c>
    </row>
    <row r="51" spans="1:13" s="8" customFormat="1" ht="15">
      <c r="A51" s="193" t="s">
        <v>271</v>
      </c>
      <c r="B51" s="179">
        <v>600</v>
      </c>
      <c r="C51" s="286">
        <f>Volume!J51</f>
        <v>239.65</v>
      </c>
      <c r="D51" s="320">
        <v>52.58</v>
      </c>
      <c r="E51" s="206">
        <f t="shared" si="0"/>
        <v>31548</v>
      </c>
      <c r="F51" s="211">
        <f t="shared" si="1"/>
        <v>21.94032964740246</v>
      </c>
      <c r="G51" s="277">
        <f t="shared" si="2"/>
        <v>38737.5</v>
      </c>
      <c r="H51" s="275">
        <v>5</v>
      </c>
      <c r="I51" s="207">
        <f t="shared" si="3"/>
        <v>64.5625</v>
      </c>
      <c r="J51" s="214">
        <f t="shared" si="4"/>
        <v>0.2694032964740246</v>
      </c>
      <c r="K51" s="218">
        <f t="shared" si="5"/>
        <v>3.15631875</v>
      </c>
      <c r="L51" s="208">
        <f t="shared" si="6"/>
        <v>17.28786978051509</v>
      </c>
      <c r="M51" s="219">
        <v>50.5011</v>
      </c>
    </row>
    <row r="52" spans="1:13" s="8" customFormat="1" ht="15">
      <c r="A52" s="193" t="s">
        <v>221</v>
      </c>
      <c r="B52" s="179">
        <v>300</v>
      </c>
      <c r="C52" s="286">
        <f>Volume!J52</f>
        <v>1178.15</v>
      </c>
      <c r="D52" s="320">
        <v>127.53</v>
      </c>
      <c r="E52" s="206">
        <f t="shared" si="0"/>
        <v>38259</v>
      </c>
      <c r="F52" s="211">
        <f t="shared" si="1"/>
        <v>10.824597886516996</v>
      </c>
      <c r="G52" s="277">
        <f t="shared" si="2"/>
        <v>55931.25</v>
      </c>
      <c r="H52" s="275">
        <v>5</v>
      </c>
      <c r="I52" s="207">
        <f t="shared" si="3"/>
        <v>186.4375</v>
      </c>
      <c r="J52" s="214">
        <f t="shared" si="4"/>
        <v>0.15824597886516995</v>
      </c>
      <c r="K52" s="218">
        <f t="shared" si="5"/>
        <v>2.0622700625</v>
      </c>
      <c r="L52" s="208">
        <f t="shared" si="6"/>
        <v>11.295518328988388</v>
      </c>
      <c r="M52" s="219">
        <v>32.996321</v>
      </c>
    </row>
    <row r="53" spans="1:13" s="8" customFormat="1" ht="15">
      <c r="A53" s="193" t="s">
        <v>233</v>
      </c>
      <c r="B53" s="179">
        <v>1000</v>
      </c>
      <c r="C53" s="286">
        <f>Volume!J53</f>
        <v>382.85</v>
      </c>
      <c r="D53" s="320">
        <v>50.92</v>
      </c>
      <c r="E53" s="206">
        <f t="shared" si="0"/>
        <v>50920</v>
      </c>
      <c r="F53" s="211">
        <f t="shared" si="1"/>
        <v>13.300248138957816</v>
      </c>
      <c r="G53" s="277">
        <f t="shared" si="2"/>
        <v>70062.5</v>
      </c>
      <c r="H53" s="275">
        <v>5</v>
      </c>
      <c r="I53" s="207">
        <f t="shared" si="3"/>
        <v>70.0625</v>
      </c>
      <c r="J53" s="214">
        <f t="shared" si="4"/>
        <v>0.18300248138957814</v>
      </c>
      <c r="K53" s="218">
        <f t="shared" si="5"/>
        <v>3.8332605</v>
      </c>
      <c r="L53" s="208">
        <f t="shared" si="6"/>
        <v>20.99563244643532</v>
      </c>
      <c r="M53" s="219">
        <v>61.332168</v>
      </c>
    </row>
    <row r="54" spans="1:13" s="8" customFormat="1" ht="15">
      <c r="A54" s="193" t="s">
        <v>166</v>
      </c>
      <c r="B54" s="179">
        <v>2950</v>
      </c>
      <c r="C54" s="286">
        <f>Volume!J54</f>
        <v>93.65</v>
      </c>
      <c r="D54" s="320">
        <v>10.17</v>
      </c>
      <c r="E54" s="206">
        <f t="shared" si="0"/>
        <v>30001.5</v>
      </c>
      <c r="F54" s="211">
        <f t="shared" si="1"/>
        <v>10.859583555792845</v>
      </c>
      <c r="G54" s="277">
        <f t="shared" si="2"/>
        <v>43814.875</v>
      </c>
      <c r="H54" s="275">
        <v>5</v>
      </c>
      <c r="I54" s="207">
        <f t="shared" si="3"/>
        <v>14.8525</v>
      </c>
      <c r="J54" s="214">
        <f t="shared" si="4"/>
        <v>0.15859583555792844</v>
      </c>
      <c r="K54" s="218">
        <f t="shared" si="5"/>
        <v>2.3028273125</v>
      </c>
      <c r="L54" s="208">
        <f t="shared" si="6"/>
        <v>12.613104650952483</v>
      </c>
      <c r="M54" s="219">
        <v>36.845237</v>
      </c>
    </row>
    <row r="55" spans="1:13" s="8" customFormat="1" ht="15">
      <c r="A55" s="193" t="s">
        <v>222</v>
      </c>
      <c r="B55" s="179">
        <v>175</v>
      </c>
      <c r="C55" s="286">
        <f>Volume!J55</f>
        <v>2362.25</v>
      </c>
      <c r="D55" s="320">
        <v>273.68</v>
      </c>
      <c r="E55" s="206">
        <f t="shared" si="0"/>
        <v>47894</v>
      </c>
      <c r="F55" s="211">
        <f t="shared" si="1"/>
        <v>11.585564610011643</v>
      </c>
      <c r="G55" s="277">
        <f t="shared" si="2"/>
        <v>68563.6875</v>
      </c>
      <c r="H55" s="275">
        <v>5</v>
      </c>
      <c r="I55" s="207">
        <f t="shared" si="3"/>
        <v>391.7925</v>
      </c>
      <c r="J55" s="214">
        <f t="shared" si="4"/>
        <v>0.1658556461001164</v>
      </c>
      <c r="K55" s="218">
        <f t="shared" si="5"/>
        <v>2.0373401875</v>
      </c>
      <c r="L55" s="208">
        <f t="shared" si="6"/>
        <v>11.158971780055547</v>
      </c>
      <c r="M55" s="219">
        <v>32.597443</v>
      </c>
    </row>
    <row r="56" spans="1:13" s="8" customFormat="1" ht="15">
      <c r="A56" s="193" t="s">
        <v>288</v>
      </c>
      <c r="B56" s="179">
        <v>1500</v>
      </c>
      <c r="C56" s="286">
        <f>Volume!J56</f>
        <v>165.1</v>
      </c>
      <c r="D56" s="320">
        <v>36.16</v>
      </c>
      <c r="E56" s="206">
        <f t="shared" si="0"/>
        <v>54239.99999999999</v>
      </c>
      <c r="F56" s="211">
        <f t="shared" si="1"/>
        <v>21.901877649909142</v>
      </c>
      <c r="G56" s="277">
        <f t="shared" si="2"/>
        <v>66622.5</v>
      </c>
      <c r="H56" s="275">
        <v>5</v>
      </c>
      <c r="I56" s="207">
        <f t="shared" si="3"/>
        <v>44.415</v>
      </c>
      <c r="J56" s="214">
        <f t="shared" si="4"/>
        <v>0.26901877649909145</v>
      </c>
      <c r="K56" s="218">
        <f t="shared" si="5"/>
        <v>3.58289025</v>
      </c>
      <c r="L56" s="208">
        <f t="shared" si="6"/>
        <v>19.62429810990324</v>
      </c>
      <c r="M56" s="219">
        <v>57.326244</v>
      </c>
    </row>
    <row r="57" spans="1:13" s="8" customFormat="1" ht="15">
      <c r="A57" s="193" t="s">
        <v>289</v>
      </c>
      <c r="B57" s="179">
        <v>1400</v>
      </c>
      <c r="C57" s="286">
        <f>Volume!J57</f>
        <v>132.05</v>
      </c>
      <c r="D57" s="320">
        <v>19.01</v>
      </c>
      <c r="E57" s="206">
        <f t="shared" si="0"/>
        <v>26614.000000000004</v>
      </c>
      <c r="F57" s="211">
        <f t="shared" si="1"/>
        <v>14.396062097690269</v>
      </c>
      <c r="G57" s="277">
        <f t="shared" si="2"/>
        <v>35857.50000000001</v>
      </c>
      <c r="H57" s="275">
        <v>5</v>
      </c>
      <c r="I57" s="207">
        <f t="shared" si="3"/>
        <v>25.612500000000004</v>
      </c>
      <c r="J57" s="214">
        <f t="shared" si="4"/>
        <v>0.1939606209769027</v>
      </c>
      <c r="K57" s="218">
        <f t="shared" si="5"/>
        <v>2.8057205</v>
      </c>
      <c r="L57" s="208">
        <f t="shared" si="6"/>
        <v>15.367564079046735</v>
      </c>
      <c r="M57" s="219">
        <v>44.891528</v>
      </c>
    </row>
    <row r="58" spans="1:13" s="8" customFormat="1" ht="15">
      <c r="A58" s="193" t="s">
        <v>195</v>
      </c>
      <c r="B58" s="179">
        <v>2062</v>
      </c>
      <c r="C58" s="286">
        <f>Volume!J58</f>
        <v>113.6</v>
      </c>
      <c r="D58" s="320">
        <v>14.49</v>
      </c>
      <c r="E58" s="206">
        <f t="shared" si="0"/>
        <v>29878.38</v>
      </c>
      <c r="F58" s="211">
        <f t="shared" si="1"/>
        <v>12.755281690140846</v>
      </c>
      <c r="G58" s="277">
        <f t="shared" si="2"/>
        <v>41590.54</v>
      </c>
      <c r="H58" s="275">
        <v>5</v>
      </c>
      <c r="I58" s="207">
        <f t="shared" si="3"/>
        <v>20.17</v>
      </c>
      <c r="J58" s="214">
        <f t="shared" si="4"/>
        <v>0.17755281690140848</v>
      </c>
      <c r="K58" s="218">
        <f t="shared" si="5"/>
        <v>2.3555141875</v>
      </c>
      <c r="L58" s="208">
        <f t="shared" si="6"/>
        <v>12.901682550172033</v>
      </c>
      <c r="M58" s="219">
        <v>37.688227</v>
      </c>
    </row>
    <row r="59" spans="1:13" s="8" customFormat="1" ht="15">
      <c r="A59" s="193" t="s">
        <v>290</v>
      </c>
      <c r="B59" s="179">
        <v>1400</v>
      </c>
      <c r="C59" s="286">
        <f>Volume!J59</f>
        <v>95.5</v>
      </c>
      <c r="D59" s="320">
        <v>17.19</v>
      </c>
      <c r="E59" s="206">
        <f t="shared" si="0"/>
        <v>24066</v>
      </c>
      <c r="F59" s="211">
        <f t="shared" si="1"/>
        <v>18.000000000000004</v>
      </c>
      <c r="G59" s="277">
        <f t="shared" si="2"/>
        <v>30751</v>
      </c>
      <c r="H59" s="275">
        <v>5</v>
      </c>
      <c r="I59" s="207">
        <f t="shared" si="3"/>
        <v>21.965</v>
      </c>
      <c r="J59" s="214">
        <f t="shared" si="4"/>
        <v>0.23</v>
      </c>
      <c r="K59" s="218">
        <f t="shared" si="5"/>
        <v>3.7203594375</v>
      </c>
      <c r="L59" s="208">
        <f t="shared" si="6"/>
        <v>20.37724785945981</v>
      </c>
      <c r="M59" s="219">
        <v>59.525751</v>
      </c>
    </row>
    <row r="60" spans="1:13" s="8" customFormat="1" ht="15">
      <c r="A60" s="193" t="s">
        <v>197</v>
      </c>
      <c r="B60" s="179">
        <v>650</v>
      </c>
      <c r="C60" s="286">
        <f>Volume!J60</f>
        <v>322.4</v>
      </c>
      <c r="D60" s="320">
        <v>55.09</v>
      </c>
      <c r="E60" s="206">
        <f t="shared" si="0"/>
        <v>35808.5</v>
      </c>
      <c r="F60" s="211">
        <f t="shared" si="1"/>
        <v>17.087468982630273</v>
      </c>
      <c r="G60" s="277">
        <f t="shared" si="2"/>
        <v>46286.5</v>
      </c>
      <c r="H60" s="275">
        <v>5</v>
      </c>
      <c r="I60" s="207">
        <f t="shared" si="3"/>
        <v>71.21</v>
      </c>
      <c r="J60" s="214">
        <f t="shared" si="4"/>
        <v>0.22087468982630273</v>
      </c>
      <c r="K60" s="218">
        <f t="shared" si="5"/>
        <v>2.3277544375</v>
      </c>
      <c r="L60" s="208">
        <f t="shared" si="6"/>
        <v>12.749636137514994</v>
      </c>
      <c r="M60" s="219">
        <v>37.244071</v>
      </c>
    </row>
    <row r="61" spans="1:13" s="8" customFormat="1" ht="15">
      <c r="A61" s="193" t="s">
        <v>4</v>
      </c>
      <c r="B61" s="179">
        <v>150</v>
      </c>
      <c r="C61" s="286">
        <f>Volume!J61</f>
        <v>1561.9</v>
      </c>
      <c r="D61" s="320">
        <v>185.68</v>
      </c>
      <c r="E61" s="206">
        <f t="shared" si="0"/>
        <v>27852</v>
      </c>
      <c r="F61" s="211">
        <f t="shared" si="1"/>
        <v>11.888085024649465</v>
      </c>
      <c r="G61" s="277">
        <f t="shared" si="2"/>
        <v>39566.25</v>
      </c>
      <c r="H61" s="275">
        <v>5</v>
      </c>
      <c r="I61" s="207">
        <f t="shared" si="3"/>
        <v>263.775</v>
      </c>
      <c r="J61" s="214">
        <f t="shared" si="4"/>
        <v>0.16888085024649463</v>
      </c>
      <c r="K61" s="218">
        <f t="shared" si="5"/>
        <v>1.7617470625</v>
      </c>
      <c r="L61" s="208">
        <f t="shared" si="6"/>
        <v>9.649486067497138</v>
      </c>
      <c r="M61" s="219">
        <v>28.187953</v>
      </c>
    </row>
    <row r="62" spans="1:13" s="8" customFormat="1" ht="15">
      <c r="A62" s="193" t="s">
        <v>79</v>
      </c>
      <c r="B62" s="179">
        <v>200</v>
      </c>
      <c r="C62" s="286">
        <f>Volume!J62</f>
        <v>982.45</v>
      </c>
      <c r="D62" s="320">
        <v>120</v>
      </c>
      <c r="E62" s="206">
        <f t="shared" si="0"/>
        <v>24000</v>
      </c>
      <c r="F62" s="211">
        <f t="shared" si="1"/>
        <v>12.214362054048552</v>
      </c>
      <c r="G62" s="277">
        <f t="shared" si="2"/>
        <v>33824.5</v>
      </c>
      <c r="H62" s="275">
        <v>5</v>
      </c>
      <c r="I62" s="207">
        <f t="shared" si="3"/>
        <v>169.1225</v>
      </c>
      <c r="J62" s="214">
        <f t="shared" si="4"/>
        <v>0.17214362054048551</v>
      </c>
      <c r="K62" s="218">
        <f t="shared" si="5"/>
        <v>2.22627875</v>
      </c>
      <c r="L62" s="208">
        <f t="shared" si="6"/>
        <v>12.193830906694044</v>
      </c>
      <c r="M62" s="219">
        <v>35.62046</v>
      </c>
    </row>
    <row r="63" spans="1:13" s="8" customFormat="1" ht="15">
      <c r="A63" s="193" t="s">
        <v>196</v>
      </c>
      <c r="B63" s="179">
        <v>400</v>
      </c>
      <c r="C63" s="286">
        <f>Volume!J63</f>
        <v>657.15</v>
      </c>
      <c r="D63" s="320">
        <v>74.22</v>
      </c>
      <c r="E63" s="206">
        <f t="shared" si="0"/>
        <v>29688</v>
      </c>
      <c r="F63" s="211">
        <f t="shared" si="1"/>
        <v>11.294225062771057</v>
      </c>
      <c r="G63" s="277">
        <f t="shared" si="2"/>
        <v>42831</v>
      </c>
      <c r="H63" s="275">
        <v>5</v>
      </c>
      <c r="I63" s="207">
        <f t="shared" si="3"/>
        <v>107.0775</v>
      </c>
      <c r="J63" s="214">
        <f t="shared" si="4"/>
        <v>0.1629422506277106</v>
      </c>
      <c r="K63" s="218">
        <f t="shared" si="5"/>
        <v>2.1254700625</v>
      </c>
      <c r="L63" s="208">
        <f t="shared" si="6"/>
        <v>11.641678985331652</v>
      </c>
      <c r="M63" s="219">
        <v>34.007521</v>
      </c>
    </row>
    <row r="64" spans="1:13" s="8" customFormat="1" ht="15">
      <c r="A64" s="193" t="s">
        <v>5</v>
      </c>
      <c r="B64" s="179">
        <v>1595</v>
      </c>
      <c r="C64" s="286">
        <f>Volume!J64</f>
        <v>145.45</v>
      </c>
      <c r="D64" s="320">
        <v>16.72</v>
      </c>
      <c r="E64" s="206">
        <f t="shared" si="0"/>
        <v>26668.399999999998</v>
      </c>
      <c r="F64" s="211">
        <f t="shared" si="1"/>
        <v>11.495359229975936</v>
      </c>
      <c r="G64" s="277">
        <f t="shared" si="2"/>
        <v>38268.0375</v>
      </c>
      <c r="H64" s="275">
        <v>5</v>
      </c>
      <c r="I64" s="207">
        <f t="shared" si="3"/>
        <v>23.9925</v>
      </c>
      <c r="J64" s="214">
        <f t="shared" si="4"/>
        <v>0.16495359229975937</v>
      </c>
      <c r="K64" s="218">
        <f t="shared" si="5"/>
        <v>2.23026625</v>
      </c>
      <c r="L64" s="208">
        <f t="shared" si="6"/>
        <v>12.215671343674563</v>
      </c>
      <c r="M64" s="219">
        <v>35.68426</v>
      </c>
    </row>
    <row r="65" spans="1:13" s="8" customFormat="1" ht="15">
      <c r="A65" s="193" t="s">
        <v>198</v>
      </c>
      <c r="B65" s="179">
        <v>1000</v>
      </c>
      <c r="C65" s="286">
        <f>Volume!J65</f>
        <v>207.05</v>
      </c>
      <c r="D65" s="320">
        <v>23.47</v>
      </c>
      <c r="E65" s="206">
        <f t="shared" si="0"/>
        <v>23470</v>
      </c>
      <c r="F65" s="211">
        <f t="shared" si="1"/>
        <v>11.335426225549384</v>
      </c>
      <c r="G65" s="277">
        <f t="shared" si="2"/>
        <v>33822.5</v>
      </c>
      <c r="H65" s="275">
        <v>5</v>
      </c>
      <c r="I65" s="207">
        <f t="shared" si="3"/>
        <v>33.8225</v>
      </c>
      <c r="J65" s="214">
        <f t="shared" si="4"/>
        <v>0.16335426225549382</v>
      </c>
      <c r="K65" s="218">
        <f t="shared" si="5"/>
        <v>1.8298765</v>
      </c>
      <c r="L65" s="208">
        <f t="shared" si="6"/>
        <v>10.02264636498602</v>
      </c>
      <c r="M65" s="219">
        <v>29.278024</v>
      </c>
    </row>
    <row r="66" spans="1:13" s="8" customFormat="1" ht="15">
      <c r="A66" s="193" t="s">
        <v>199</v>
      </c>
      <c r="B66" s="179">
        <v>1300</v>
      </c>
      <c r="C66" s="286">
        <f>Volume!J66</f>
        <v>257.6</v>
      </c>
      <c r="D66" s="320">
        <v>29.91</v>
      </c>
      <c r="E66" s="206">
        <f t="shared" si="0"/>
        <v>38883</v>
      </c>
      <c r="F66" s="211">
        <f t="shared" si="1"/>
        <v>11.611024844720495</v>
      </c>
      <c r="G66" s="277">
        <f t="shared" si="2"/>
        <v>55627</v>
      </c>
      <c r="H66" s="275">
        <v>5</v>
      </c>
      <c r="I66" s="207">
        <f t="shared" si="3"/>
        <v>42.79</v>
      </c>
      <c r="J66" s="214">
        <f t="shared" si="4"/>
        <v>0.16611024844720496</v>
      </c>
      <c r="K66" s="218">
        <f t="shared" si="5"/>
        <v>2.786359875</v>
      </c>
      <c r="L66" s="208">
        <f t="shared" si="6"/>
        <v>15.26152156864775</v>
      </c>
      <c r="M66" s="219">
        <v>44.581758</v>
      </c>
    </row>
    <row r="67" spans="1:13" s="8" customFormat="1" ht="15">
      <c r="A67" s="193" t="s">
        <v>43</v>
      </c>
      <c r="B67" s="179">
        <v>150</v>
      </c>
      <c r="C67" s="286">
        <f>Volume!J67</f>
        <v>2440.75</v>
      </c>
      <c r="D67" s="320">
        <v>280.25</v>
      </c>
      <c r="E67" s="206">
        <f t="shared" si="0"/>
        <v>42037.5</v>
      </c>
      <c r="F67" s="211">
        <f t="shared" si="1"/>
        <v>11.482126395575131</v>
      </c>
      <c r="G67" s="277">
        <f t="shared" si="2"/>
        <v>60343.125</v>
      </c>
      <c r="H67" s="275">
        <v>5</v>
      </c>
      <c r="I67" s="207">
        <f t="shared" si="3"/>
        <v>402.2875</v>
      </c>
      <c r="J67" s="214">
        <f t="shared" si="4"/>
        <v>0.1648212639557513</v>
      </c>
      <c r="K67" s="218">
        <f t="shared" si="5"/>
        <v>4.464366125</v>
      </c>
      <c r="L67" s="208">
        <f t="shared" si="6"/>
        <v>24.45234031624428</v>
      </c>
      <c r="M67" s="219">
        <v>71.429858</v>
      </c>
    </row>
    <row r="68" spans="1:13" s="8" customFormat="1" ht="15">
      <c r="A68" s="193" t="s">
        <v>200</v>
      </c>
      <c r="B68" s="179">
        <v>350</v>
      </c>
      <c r="C68" s="286">
        <f>Volume!J68</f>
        <v>905.15</v>
      </c>
      <c r="D68" s="320">
        <v>110.63</v>
      </c>
      <c r="E68" s="206">
        <f aca="true" t="shared" si="7" ref="E68:E131">D68*B68</f>
        <v>38720.5</v>
      </c>
      <c r="F68" s="211">
        <f aca="true" t="shared" si="8" ref="F68:F131">D68/C68*100</f>
        <v>12.222283599403413</v>
      </c>
      <c r="G68" s="277">
        <f aca="true" t="shared" si="9" ref="G68:G131">(B68*C68)*H68%+E68</f>
        <v>54560.625</v>
      </c>
      <c r="H68" s="275">
        <v>5</v>
      </c>
      <c r="I68" s="207">
        <f aca="true" t="shared" si="10" ref="I68:I131">G68/B68</f>
        <v>155.8875</v>
      </c>
      <c r="J68" s="214">
        <f aca="true" t="shared" si="11" ref="J68:J131">I68/C68</f>
        <v>0.17222283599403412</v>
      </c>
      <c r="K68" s="218">
        <f aca="true" t="shared" si="12" ref="K68:K131">M68/16</f>
        <v>2.2001055625</v>
      </c>
      <c r="L68" s="208">
        <f aca="true" t="shared" si="13" ref="L68:L131">K68*SQRT(30)</f>
        <v>12.050474454738422</v>
      </c>
      <c r="M68" s="219">
        <v>35.201689</v>
      </c>
    </row>
    <row r="69" spans="1:13" s="8" customFormat="1" ht="15">
      <c r="A69" s="193" t="s">
        <v>141</v>
      </c>
      <c r="B69" s="179">
        <v>2400</v>
      </c>
      <c r="C69" s="286">
        <f>Volume!J69</f>
        <v>83.75</v>
      </c>
      <c r="D69" s="320">
        <v>13.67</v>
      </c>
      <c r="E69" s="206">
        <f t="shared" si="7"/>
        <v>32808</v>
      </c>
      <c r="F69" s="211">
        <f t="shared" si="8"/>
        <v>16.322388059701492</v>
      </c>
      <c r="G69" s="277">
        <f t="shared" si="9"/>
        <v>42918.3</v>
      </c>
      <c r="H69" s="275">
        <v>5.03</v>
      </c>
      <c r="I69" s="207">
        <f t="shared" si="10"/>
        <v>17.882625</v>
      </c>
      <c r="J69" s="214">
        <f t="shared" si="11"/>
        <v>0.21352388059701494</v>
      </c>
      <c r="K69" s="218">
        <f t="shared" si="12"/>
        <v>2.9210525625</v>
      </c>
      <c r="L69" s="208">
        <f t="shared" si="13"/>
        <v>15.999263801395191</v>
      </c>
      <c r="M69" s="219">
        <v>46.736841</v>
      </c>
    </row>
    <row r="70" spans="1:13" s="8" customFormat="1" ht="15">
      <c r="A70" s="193" t="s">
        <v>399</v>
      </c>
      <c r="B70" s="179">
        <v>2700</v>
      </c>
      <c r="C70" s="286">
        <f>Volume!J70</f>
        <v>103.95</v>
      </c>
      <c r="D70" s="320">
        <v>12.28</v>
      </c>
      <c r="E70" s="206">
        <f t="shared" si="7"/>
        <v>33156</v>
      </c>
      <c r="F70" s="211">
        <f t="shared" si="8"/>
        <v>11.813371813371813</v>
      </c>
      <c r="G70" s="277">
        <f t="shared" si="9"/>
        <v>47189.25</v>
      </c>
      <c r="H70" s="275">
        <v>5</v>
      </c>
      <c r="I70" s="207">
        <f t="shared" si="10"/>
        <v>17.4775</v>
      </c>
      <c r="J70" s="214">
        <f t="shared" si="11"/>
        <v>0.1681337181337181</v>
      </c>
      <c r="K70" s="218">
        <f t="shared" si="12"/>
        <v>2.395625</v>
      </c>
      <c r="L70" s="208">
        <f t="shared" si="13"/>
        <v>13.121378518233135</v>
      </c>
      <c r="M70" s="219">
        <v>38.33</v>
      </c>
    </row>
    <row r="71" spans="1:13" s="8" customFormat="1" ht="15">
      <c r="A71" s="193" t="s">
        <v>184</v>
      </c>
      <c r="B71" s="179">
        <v>2950</v>
      </c>
      <c r="C71" s="286">
        <f>Volume!J71</f>
        <v>96.6</v>
      </c>
      <c r="D71" s="320">
        <v>16.79</v>
      </c>
      <c r="E71" s="206">
        <f t="shared" si="7"/>
        <v>49530.5</v>
      </c>
      <c r="F71" s="211">
        <f t="shared" si="8"/>
        <v>17.38095238095238</v>
      </c>
      <c r="G71" s="277">
        <f t="shared" si="9"/>
        <v>63779</v>
      </c>
      <c r="H71" s="275">
        <v>5</v>
      </c>
      <c r="I71" s="207">
        <f t="shared" si="10"/>
        <v>21.62</v>
      </c>
      <c r="J71" s="214">
        <f t="shared" si="11"/>
        <v>0.22380952380952382</v>
      </c>
      <c r="K71" s="218">
        <f t="shared" si="12"/>
        <v>2.7331500625</v>
      </c>
      <c r="L71" s="208">
        <f t="shared" si="13"/>
        <v>14.970079422779046</v>
      </c>
      <c r="M71" s="219">
        <v>43.730401</v>
      </c>
    </row>
    <row r="72" spans="1:13" s="8" customFormat="1" ht="15">
      <c r="A72" s="193" t="s">
        <v>175</v>
      </c>
      <c r="B72" s="179">
        <v>7875</v>
      </c>
      <c r="C72" s="286">
        <f>Volume!J72</f>
        <v>37.05</v>
      </c>
      <c r="D72" s="320">
        <v>8.94</v>
      </c>
      <c r="E72" s="206">
        <f t="shared" si="7"/>
        <v>70402.5</v>
      </c>
      <c r="F72" s="211">
        <f t="shared" si="8"/>
        <v>24.129554655870447</v>
      </c>
      <c r="G72" s="277">
        <f t="shared" si="9"/>
        <v>84990.9375</v>
      </c>
      <c r="H72" s="275">
        <v>5</v>
      </c>
      <c r="I72" s="207">
        <f t="shared" si="10"/>
        <v>10.7925</v>
      </c>
      <c r="J72" s="214">
        <f t="shared" si="11"/>
        <v>0.2912955465587045</v>
      </c>
      <c r="K72" s="218">
        <f t="shared" si="12"/>
        <v>5.377921625</v>
      </c>
      <c r="L72" s="208">
        <f t="shared" si="13"/>
        <v>29.456089865073388</v>
      </c>
      <c r="M72" s="219">
        <v>86.046746</v>
      </c>
    </row>
    <row r="73" spans="1:13" s="8" customFormat="1" ht="15">
      <c r="A73" s="193" t="s">
        <v>142</v>
      </c>
      <c r="B73" s="179">
        <v>1750</v>
      </c>
      <c r="C73" s="286">
        <f>Volume!J73</f>
        <v>145.95</v>
      </c>
      <c r="D73" s="320">
        <v>15.71</v>
      </c>
      <c r="E73" s="206">
        <f t="shared" si="7"/>
        <v>27492.5</v>
      </c>
      <c r="F73" s="211">
        <f t="shared" si="8"/>
        <v>10.76396026036314</v>
      </c>
      <c r="G73" s="277">
        <f t="shared" si="9"/>
        <v>40263.125</v>
      </c>
      <c r="H73" s="275">
        <v>5</v>
      </c>
      <c r="I73" s="207">
        <f t="shared" si="10"/>
        <v>23.0075</v>
      </c>
      <c r="J73" s="214">
        <f t="shared" si="11"/>
        <v>0.15763960260363138</v>
      </c>
      <c r="K73" s="218">
        <f t="shared" si="12"/>
        <v>2.415574125</v>
      </c>
      <c r="L73" s="208">
        <f t="shared" si="13"/>
        <v>13.230644375883038</v>
      </c>
      <c r="M73" s="219">
        <v>38.649186</v>
      </c>
    </row>
    <row r="74" spans="1:13" s="8" customFormat="1" ht="15">
      <c r="A74" s="193" t="s">
        <v>176</v>
      </c>
      <c r="B74" s="179">
        <v>1450</v>
      </c>
      <c r="C74" s="286">
        <f>Volume!J74</f>
        <v>170.95</v>
      </c>
      <c r="D74" s="320">
        <v>28.85</v>
      </c>
      <c r="E74" s="206">
        <f t="shared" si="7"/>
        <v>41832.5</v>
      </c>
      <c r="F74" s="211">
        <f t="shared" si="8"/>
        <v>16.8762796139222</v>
      </c>
      <c r="G74" s="277">
        <f t="shared" si="9"/>
        <v>55143.52175</v>
      </c>
      <c r="H74" s="275">
        <v>5.37</v>
      </c>
      <c r="I74" s="207">
        <f t="shared" si="10"/>
        <v>38.030015</v>
      </c>
      <c r="J74" s="214">
        <f t="shared" si="11"/>
        <v>0.222462796139222</v>
      </c>
      <c r="K74" s="218">
        <f t="shared" si="12"/>
        <v>3.5445255625</v>
      </c>
      <c r="L74" s="208">
        <f t="shared" si="13"/>
        <v>19.414166062349377</v>
      </c>
      <c r="M74" s="219">
        <v>56.712409</v>
      </c>
    </row>
    <row r="75" spans="1:13" s="8" customFormat="1" ht="15">
      <c r="A75" s="193" t="s">
        <v>398</v>
      </c>
      <c r="B75" s="179">
        <v>2200</v>
      </c>
      <c r="C75" s="286">
        <f>Volume!J75</f>
        <v>96.85</v>
      </c>
      <c r="D75" s="320">
        <v>13.78</v>
      </c>
      <c r="E75" s="206">
        <f t="shared" si="7"/>
        <v>30316</v>
      </c>
      <c r="F75" s="211">
        <f t="shared" si="8"/>
        <v>14.228187919463087</v>
      </c>
      <c r="G75" s="277">
        <f t="shared" si="9"/>
        <v>40969.5</v>
      </c>
      <c r="H75" s="275">
        <v>5</v>
      </c>
      <c r="I75" s="207">
        <f t="shared" si="10"/>
        <v>18.6225</v>
      </c>
      <c r="J75" s="214">
        <f t="shared" si="11"/>
        <v>0.19228187919463088</v>
      </c>
      <c r="K75" s="218">
        <f t="shared" si="12"/>
        <v>3.386875</v>
      </c>
      <c r="L75" s="208">
        <f t="shared" si="13"/>
        <v>18.550678369503093</v>
      </c>
      <c r="M75" s="219">
        <v>54.19</v>
      </c>
    </row>
    <row r="76" spans="1:13" s="8" customFormat="1" ht="15">
      <c r="A76" s="193" t="s">
        <v>167</v>
      </c>
      <c r="B76" s="179">
        <v>3850</v>
      </c>
      <c r="C76" s="286">
        <f>Volume!J76</f>
        <v>41.55</v>
      </c>
      <c r="D76" s="320">
        <v>7.14</v>
      </c>
      <c r="E76" s="206">
        <f t="shared" si="7"/>
        <v>27489</v>
      </c>
      <c r="F76" s="211">
        <f t="shared" si="8"/>
        <v>17.184115523465703</v>
      </c>
      <c r="G76" s="277">
        <f t="shared" si="9"/>
        <v>35487.375</v>
      </c>
      <c r="H76" s="275">
        <v>5</v>
      </c>
      <c r="I76" s="207">
        <f t="shared" si="10"/>
        <v>9.2175</v>
      </c>
      <c r="J76" s="214">
        <f t="shared" si="11"/>
        <v>0.22184115523465703</v>
      </c>
      <c r="K76" s="218">
        <f t="shared" si="12"/>
        <v>5.949306125</v>
      </c>
      <c r="L76" s="208">
        <f t="shared" si="13"/>
        <v>32.58569166166149</v>
      </c>
      <c r="M76" s="219">
        <v>95.188898</v>
      </c>
    </row>
    <row r="77" spans="1:13" s="8" customFormat="1" ht="15">
      <c r="A77" s="193" t="s">
        <v>201</v>
      </c>
      <c r="B77" s="179">
        <v>100</v>
      </c>
      <c r="C77" s="286">
        <f>Volume!J77</f>
        <v>2039.9</v>
      </c>
      <c r="D77" s="320">
        <v>224.93</v>
      </c>
      <c r="E77" s="206">
        <f t="shared" si="7"/>
        <v>22493</v>
      </c>
      <c r="F77" s="211">
        <f t="shared" si="8"/>
        <v>11.02652090788764</v>
      </c>
      <c r="G77" s="277">
        <f t="shared" si="9"/>
        <v>32692.5</v>
      </c>
      <c r="H77" s="275">
        <v>5</v>
      </c>
      <c r="I77" s="207">
        <f t="shared" si="10"/>
        <v>326.925</v>
      </c>
      <c r="J77" s="214">
        <f t="shared" si="11"/>
        <v>0.16026520907887642</v>
      </c>
      <c r="K77" s="218">
        <f t="shared" si="12"/>
        <v>1.705001625</v>
      </c>
      <c r="L77" s="208">
        <f t="shared" si="13"/>
        <v>9.338678505954642</v>
      </c>
      <c r="M77" s="219">
        <v>27.280026</v>
      </c>
    </row>
    <row r="78" spans="1:13" s="8" customFormat="1" ht="15">
      <c r="A78" s="193" t="s">
        <v>143</v>
      </c>
      <c r="B78" s="179">
        <v>2950</v>
      </c>
      <c r="C78" s="286">
        <f>Volume!J78</f>
        <v>103.9</v>
      </c>
      <c r="D78" s="320">
        <v>13.39</v>
      </c>
      <c r="E78" s="206">
        <f t="shared" si="7"/>
        <v>39500.5</v>
      </c>
      <c r="F78" s="211">
        <f t="shared" si="8"/>
        <v>12.887391722810396</v>
      </c>
      <c r="G78" s="277">
        <f t="shared" si="9"/>
        <v>54825.75</v>
      </c>
      <c r="H78" s="275">
        <v>5</v>
      </c>
      <c r="I78" s="207">
        <f t="shared" si="10"/>
        <v>18.585</v>
      </c>
      <c r="J78" s="214">
        <f t="shared" si="11"/>
        <v>0.17887391722810395</v>
      </c>
      <c r="K78" s="218">
        <f t="shared" si="12"/>
        <v>3.3683841875</v>
      </c>
      <c r="L78" s="208">
        <f t="shared" si="13"/>
        <v>18.449400018374607</v>
      </c>
      <c r="M78" s="219">
        <v>53.894147</v>
      </c>
    </row>
    <row r="79" spans="1:13" s="8" customFormat="1" ht="15">
      <c r="A79" s="193" t="s">
        <v>90</v>
      </c>
      <c r="B79" s="179">
        <v>600</v>
      </c>
      <c r="C79" s="286">
        <f>Volume!J79</f>
        <v>406.15</v>
      </c>
      <c r="D79" s="320">
        <v>44.52</v>
      </c>
      <c r="E79" s="206">
        <f t="shared" si="7"/>
        <v>26712.000000000004</v>
      </c>
      <c r="F79" s="211">
        <f t="shared" si="8"/>
        <v>10.96146743813862</v>
      </c>
      <c r="G79" s="277">
        <f t="shared" si="9"/>
        <v>38896.5</v>
      </c>
      <c r="H79" s="275">
        <v>5</v>
      </c>
      <c r="I79" s="207">
        <f t="shared" si="10"/>
        <v>64.8275</v>
      </c>
      <c r="J79" s="214">
        <f t="shared" si="11"/>
        <v>0.15961467438138618</v>
      </c>
      <c r="K79" s="218">
        <f t="shared" si="12"/>
        <v>2.717332125</v>
      </c>
      <c r="L79" s="208">
        <f t="shared" si="13"/>
        <v>14.883441010959478</v>
      </c>
      <c r="M79" s="219">
        <v>43.477314</v>
      </c>
    </row>
    <row r="80" spans="1:13" s="8" customFormat="1" ht="15">
      <c r="A80" s="193" t="s">
        <v>35</v>
      </c>
      <c r="B80" s="179">
        <v>1100</v>
      </c>
      <c r="C80" s="286">
        <f>Volume!J80</f>
        <v>296.5</v>
      </c>
      <c r="D80" s="320">
        <v>34.24</v>
      </c>
      <c r="E80" s="206">
        <f t="shared" si="7"/>
        <v>37664</v>
      </c>
      <c r="F80" s="211">
        <f t="shared" si="8"/>
        <v>11.548060708263069</v>
      </c>
      <c r="G80" s="277">
        <f t="shared" si="9"/>
        <v>53971.5</v>
      </c>
      <c r="H80" s="275">
        <v>5</v>
      </c>
      <c r="I80" s="207">
        <f t="shared" si="10"/>
        <v>49.065</v>
      </c>
      <c r="J80" s="214">
        <f t="shared" si="11"/>
        <v>0.16548060708263068</v>
      </c>
      <c r="K80" s="218">
        <f t="shared" si="12"/>
        <v>2.1980665</v>
      </c>
      <c r="L80" s="208">
        <f t="shared" si="13"/>
        <v>12.039306049464292</v>
      </c>
      <c r="M80" s="219">
        <v>35.169064</v>
      </c>
    </row>
    <row r="81" spans="1:13" s="8" customFormat="1" ht="15">
      <c r="A81" s="193" t="s">
        <v>6</v>
      </c>
      <c r="B81" s="179">
        <v>1125</v>
      </c>
      <c r="C81" s="286">
        <f>Volume!J81</f>
        <v>159.1</v>
      </c>
      <c r="D81" s="320">
        <v>36.66</v>
      </c>
      <c r="E81" s="206">
        <f t="shared" si="7"/>
        <v>41242.49999999999</v>
      </c>
      <c r="F81" s="211">
        <f t="shared" si="8"/>
        <v>23.04211187932118</v>
      </c>
      <c r="G81" s="277">
        <f t="shared" si="9"/>
        <v>50191.87499999999</v>
      </c>
      <c r="H81" s="275">
        <v>5</v>
      </c>
      <c r="I81" s="207">
        <f t="shared" si="10"/>
        <v>44.614999999999995</v>
      </c>
      <c r="J81" s="214">
        <f t="shared" si="11"/>
        <v>0.2804211187932118</v>
      </c>
      <c r="K81" s="218">
        <f t="shared" si="12"/>
        <v>2.0523466875</v>
      </c>
      <c r="L81" s="208">
        <f t="shared" si="13"/>
        <v>11.24116576564756</v>
      </c>
      <c r="M81" s="219">
        <v>32.837547</v>
      </c>
    </row>
    <row r="82" spans="1:13" s="8" customFormat="1" ht="15">
      <c r="A82" s="193" t="s">
        <v>177</v>
      </c>
      <c r="B82" s="179">
        <v>500</v>
      </c>
      <c r="C82" s="286">
        <f>Volume!J82</f>
        <v>285.15</v>
      </c>
      <c r="D82" s="320">
        <v>56.57</v>
      </c>
      <c r="E82" s="206">
        <f t="shared" si="7"/>
        <v>28285</v>
      </c>
      <c r="F82" s="211">
        <f t="shared" si="8"/>
        <v>19.838681395756623</v>
      </c>
      <c r="G82" s="277">
        <f t="shared" si="9"/>
        <v>35413.75</v>
      </c>
      <c r="H82" s="275">
        <v>5</v>
      </c>
      <c r="I82" s="207">
        <f t="shared" si="10"/>
        <v>70.8275</v>
      </c>
      <c r="J82" s="214">
        <f t="shared" si="11"/>
        <v>0.2483868139575662</v>
      </c>
      <c r="K82" s="218">
        <f t="shared" si="12"/>
        <v>3.12957075</v>
      </c>
      <c r="L82" s="208">
        <f t="shared" si="13"/>
        <v>17.14136495083361</v>
      </c>
      <c r="M82" s="219">
        <v>50.073132</v>
      </c>
    </row>
    <row r="83" spans="1:13" s="8" customFormat="1" ht="15">
      <c r="A83" s="193" t="s">
        <v>168</v>
      </c>
      <c r="B83" s="179">
        <v>300</v>
      </c>
      <c r="C83" s="286">
        <f>Volume!J83</f>
        <v>665.85</v>
      </c>
      <c r="D83" s="320">
        <v>89.95</v>
      </c>
      <c r="E83" s="206">
        <f t="shared" si="7"/>
        <v>26985</v>
      </c>
      <c r="F83" s="211">
        <f t="shared" si="8"/>
        <v>13.509048584516032</v>
      </c>
      <c r="G83" s="277">
        <f t="shared" si="9"/>
        <v>36972.75</v>
      </c>
      <c r="H83" s="275">
        <v>5</v>
      </c>
      <c r="I83" s="207">
        <f t="shared" si="10"/>
        <v>123.2425</v>
      </c>
      <c r="J83" s="214">
        <f t="shared" si="11"/>
        <v>0.18509048584516033</v>
      </c>
      <c r="K83" s="218">
        <f t="shared" si="12"/>
        <v>3.2207673125</v>
      </c>
      <c r="L83" s="208">
        <f t="shared" si="13"/>
        <v>17.640869095315406</v>
      </c>
      <c r="M83" s="219">
        <v>51.532277</v>
      </c>
    </row>
    <row r="84" spans="1:13" s="8" customFormat="1" ht="15">
      <c r="A84" s="193" t="s">
        <v>132</v>
      </c>
      <c r="B84" s="179">
        <v>400</v>
      </c>
      <c r="C84" s="286">
        <f>Volume!J84</f>
        <v>641.15</v>
      </c>
      <c r="D84" s="320">
        <v>107.77</v>
      </c>
      <c r="E84" s="206">
        <f t="shared" si="7"/>
        <v>43108</v>
      </c>
      <c r="F84" s="211">
        <f t="shared" si="8"/>
        <v>16.80885908133822</v>
      </c>
      <c r="G84" s="277">
        <f t="shared" si="9"/>
        <v>55931</v>
      </c>
      <c r="H84" s="275">
        <v>5</v>
      </c>
      <c r="I84" s="207">
        <f t="shared" si="10"/>
        <v>139.8275</v>
      </c>
      <c r="J84" s="214">
        <f t="shared" si="11"/>
        <v>0.2180885908133822</v>
      </c>
      <c r="K84" s="218">
        <f t="shared" si="12"/>
        <v>2.7598474375</v>
      </c>
      <c r="L84" s="208">
        <f t="shared" si="13"/>
        <v>15.11630696791579</v>
      </c>
      <c r="M84" s="219">
        <v>44.157559</v>
      </c>
    </row>
    <row r="85" spans="1:13" s="8" customFormat="1" ht="15">
      <c r="A85" s="193" t="s">
        <v>144</v>
      </c>
      <c r="B85" s="179">
        <v>125</v>
      </c>
      <c r="C85" s="286">
        <f>Volume!J85</f>
        <v>2534.45</v>
      </c>
      <c r="D85" s="320">
        <v>325.79</v>
      </c>
      <c r="E85" s="206">
        <f t="shared" si="7"/>
        <v>40723.75</v>
      </c>
      <c r="F85" s="211">
        <f t="shared" si="8"/>
        <v>12.854465465880171</v>
      </c>
      <c r="G85" s="277">
        <f t="shared" si="9"/>
        <v>56564.0625</v>
      </c>
      <c r="H85" s="275">
        <v>5</v>
      </c>
      <c r="I85" s="207">
        <f t="shared" si="10"/>
        <v>452.5125</v>
      </c>
      <c r="J85" s="214">
        <f t="shared" si="11"/>
        <v>0.17854465465880173</v>
      </c>
      <c r="K85" s="218">
        <f t="shared" si="12"/>
        <v>2.3703136875</v>
      </c>
      <c r="L85" s="208">
        <f t="shared" si="13"/>
        <v>12.982742750070011</v>
      </c>
      <c r="M85" s="219">
        <v>37.925019</v>
      </c>
    </row>
    <row r="86" spans="1:13" s="8" customFormat="1" ht="15">
      <c r="A86" s="193" t="s">
        <v>291</v>
      </c>
      <c r="B86" s="179">
        <v>300</v>
      </c>
      <c r="C86" s="286">
        <f>Volume!J86</f>
        <v>573.65</v>
      </c>
      <c r="D86" s="320">
        <v>87.9</v>
      </c>
      <c r="E86" s="206">
        <f t="shared" si="7"/>
        <v>26370</v>
      </c>
      <c r="F86" s="211">
        <f t="shared" si="8"/>
        <v>15.322932101455594</v>
      </c>
      <c r="G86" s="277">
        <f t="shared" si="9"/>
        <v>34974.75</v>
      </c>
      <c r="H86" s="275">
        <v>5</v>
      </c>
      <c r="I86" s="207">
        <f t="shared" si="10"/>
        <v>116.5825</v>
      </c>
      <c r="J86" s="214">
        <f t="shared" si="11"/>
        <v>0.2032293210145559</v>
      </c>
      <c r="K86" s="218">
        <f t="shared" si="12"/>
        <v>3.211991625</v>
      </c>
      <c r="L86" s="208">
        <f t="shared" si="13"/>
        <v>17.592802675301744</v>
      </c>
      <c r="M86" s="219">
        <v>51.391866</v>
      </c>
    </row>
    <row r="87" spans="1:13" s="8" customFormat="1" ht="15">
      <c r="A87" s="193" t="s">
        <v>133</v>
      </c>
      <c r="B87" s="179">
        <v>6250</v>
      </c>
      <c r="C87" s="286">
        <f>Volume!J87</f>
        <v>30.95</v>
      </c>
      <c r="D87" s="320">
        <v>4.03</v>
      </c>
      <c r="E87" s="206">
        <f t="shared" si="7"/>
        <v>25187.5</v>
      </c>
      <c r="F87" s="211">
        <f t="shared" si="8"/>
        <v>13.021001615508887</v>
      </c>
      <c r="G87" s="277">
        <f t="shared" si="9"/>
        <v>34859.375</v>
      </c>
      <c r="H87" s="275">
        <v>5</v>
      </c>
      <c r="I87" s="207">
        <f t="shared" si="10"/>
        <v>5.5775</v>
      </c>
      <c r="J87" s="214">
        <f t="shared" si="11"/>
        <v>0.18021001615508886</v>
      </c>
      <c r="K87" s="218">
        <f t="shared" si="12"/>
        <v>2.590064625</v>
      </c>
      <c r="L87" s="208">
        <f t="shared" si="13"/>
        <v>14.186368205086591</v>
      </c>
      <c r="M87" s="219">
        <v>41.441034</v>
      </c>
    </row>
    <row r="88" spans="1:13" s="8" customFormat="1" ht="15">
      <c r="A88" s="193" t="s">
        <v>169</v>
      </c>
      <c r="B88" s="179">
        <v>2000</v>
      </c>
      <c r="C88" s="286">
        <f>Volume!J88</f>
        <v>131.55</v>
      </c>
      <c r="D88" s="320">
        <v>15.3</v>
      </c>
      <c r="E88" s="206">
        <f t="shared" si="7"/>
        <v>30600</v>
      </c>
      <c r="F88" s="211">
        <f t="shared" si="8"/>
        <v>11.630558722919043</v>
      </c>
      <c r="G88" s="277">
        <f t="shared" si="9"/>
        <v>43755</v>
      </c>
      <c r="H88" s="275">
        <v>5</v>
      </c>
      <c r="I88" s="207">
        <f t="shared" si="10"/>
        <v>21.8775</v>
      </c>
      <c r="J88" s="214">
        <f t="shared" si="11"/>
        <v>0.16630558722919042</v>
      </c>
      <c r="K88" s="218">
        <f t="shared" si="12"/>
        <v>2.516205375</v>
      </c>
      <c r="L88" s="208">
        <f t="shared" si="13"/>
        <v>13.781824432032456</v>
      </c>
      <c r="M88" s="219">
        <v>40.259286</v>
      </c>
    </row>
    <row r="89" spans="1:13" s="8" customFormat="1" ht="15">
      <c r="A89" s="193" t="s">
        <v>292</v>
      </c>
      <c r="B89" s="179">
        <v>550</v>
      </c>
      <c r="C89" s="286">
        <f>Volume!J89</f>
        <v>590</v>
      </c>
      <c r="D89" s="320">
        <v>87.5</v>
      </c>
      <c r="E89" s="206">
        <f t="shared" si="7"/>
        <v>48125</v>
      </c>
      <c r="F89" s="211">
        <f t="shared" si="8"/>
        <v>14.83050847457627</v>
      </c>
      <c r="G89" s="277">
        <f t="shared" si="9"/>
        <v>64350</v>
      </c>
      <c r="H89" s="275">
        <v>5</v>
      </c>
      <c r="I89" s="207">
        <f t="shared" si="10"/>
        <v>117</v>
      </c>
      <c r="J89" s="214">
        <f t="shared" si="11"/>
        <v>0.19830508474576272</v>
      </c>
      <c r="K89" s="218">
        <f t="shared" si="12"/>
        <v>3.1670299375</v>
      </c>
      <c r="L89" s="208">
        <f t="shared" si="13"/>
        <v>17.346537370629264</v>
      </c>
      <c r="M89" s="219">
        <v>50.672479</v>
      </c>
    </row>
    <row r="90" spans="1:13" s="8" customFormat="1" ht="15">
      <c r="A90" s="193" t="s">
        <v>293</v>
      </c>
      <c r="B90" s="179">
        <v>550</v>
      </c>
      <c r="C90" s="286">
        <f>Volume!J90</f>
        <v>498.6</v>
      </c>
      <c r="D90" s="320">
        <v>63.61</v>
      </c>
      <c r="E90" s="206">
        <f t="shared" si="7"/>
        <v>34985.5</v>
      </c>
      <c r="F90" s="211">
        <f t="shared" si="8"/>
        <v>12.757721620537504</v>
      </c>
      <c r="G90" s="277">
        <f t="shared" si="9"/>
        <v>48697</v>
      </c>
      <c r="H90" s="275">
        <v>5</v>
      </c>
      <c r="I90" s="207">
        <f t="shared" si="10"/>
        <v>88.54</v>
      </c>
      <c r="J90" s="214">
        <f t="shared" si="11"/>
        <v>0.17757721620537506</v>
      </c>
      <c r="K90" s="218">
        <f t="shared" si="12"/>
        <v>2.4742461875</v>
      </c>
      <c r="L90" s="208">
        <f t="shared" si="13"/>
        <v>13.552004497149067</v>
      </c>
      <c r="M90" s="219">
        <v>39.587939</v>
      </c>
    </row>
    <row r="91" spans="1:13" s="8" customFormat="1" ht="15">
      <c r="A91" s="193" t="s">
        <v>178</v>
      </c>
      <c r="B91" s="179">
        <v>1250</v>
      </c>
      <c r="C91" s="286">
        <f>Volume!J91</f>
        <v>164.5</v>
      </c>
      <c r="D91" s="320">
        <v>18.03</v>
      </c>
      <c r="E91" s="206">
        <f t="shared" si="7"/>
        <v>22537.5</v>
      </c>
      <c r="F91" s="211">
        <f t="shared" si="8"/>
        <v>10.960486322188451</v>
      </c>
      <c r="G91" s="277">
        <f t="shared" si="9"/>
        <v>32818.75</v>
      </c>
      <c r="H91" s="275">
        <v>5</v>
      </c>
      <c r="I91" s="207">
        <f t="shared" si="10"/>
        <v>26.255</v>
      </c>
      <c r="J91" s="214">
        <f t="shared" si="11"/>
        <v>0.1596048632218845</v>
      </c>
      <c r="K91" s="218">
        <f t="shared" si="12"/>
        <v>4.1667584375</v>
      </c>
      <c r="L91" s="208">
        <f t="shared" si="13"/>
        <v>22.8222758789373</v>
      </c>
      <c r="M91" s="219">
        <v>66.668135</v>
      </c>
    </row>
    <row r="92" spans="1:13" s="8" customFormat="1" ht="15">
      <c r="A92" s="193" t="s">
        <v>145</v>
      </c>
      <c r="B92" s="179">
        <v>1700</v>
      </c>
      <c r="C92" s="286">
        <f>Volume!J92</f>
        <v>142.6</v>
      </c>
      <c r="D92" s="320">
        <v>15.61</v>
      </c>
      <c r="E92" s="206">
        <f t="shared" si="7"/>
        <v>26537</v>
      </c>
      <c r="F92" s="211">
        <f t="shared" si="8"/>
        <v>10.946704067321178</v>
      </c>
      <c r="G92" s="277">
        <f t="shared" si="9"/>
        <v>41518.556</v>
      </c>
      <c r="H92" s="275">
        <v>6.18</v>
      </c>
      <c r="I92" s="207">
        <f t="shared" si="10"/>
        <v>24.42268</v>
      </c>
      <c r="J92" s="214">
        <f t="shared" si="11"/>
        <v>0.17126704067321177</v>
      </c>
      <c r="K92" s="218">
        <f t="shared" si="12"/>
        <v>1.834402375</v>
      </c>
      <c r="L92" s="208">
        <f t="shared" si="13"/>
        <v>10.047435603285509</v>
      </c>
      <c r="M92" s="219">
        <v>29.350438</v>
      </c>
    </row>
    <row r="93" spans="1:13" s="8" customFormat="1" ht="15">
      <c r="A93" s="193" t="s">
        <v>272</v>
      </c>
      <c r="B93" s="179">
        <v>850</v>
      </c>
      <c r="C93" s="286">
        <f>Volume!J93</f>
        <v>146.1</v>
      </c>
      <c r="D93" s="320">
        <v>23.43</v>
      </c>
      <c r="E93" s="206">
        <f t="shared" si="7"/>
        <v>19915.5</v>
      </c>
      <c r="F93" s="211">
        <f t="shared" si="8"/>
        <v>16.036960985626283</v>
      </c>
      <c r="G93" s="277">
        <f t="shared" si="9"/>
        <v>26124.75</v>
      </c>
      <c r="H93" s="275">
        <v>5</v>
      </c>
      <c r="I93" s="207">
        <f t="shared" si="10"/>
        <v>30.735</v>
      </c>
      <c r="J93" s="214">
        <f t="shared" si="11"/>
        <v>0.21036960985626285</v>
      </c>
      <c r="K93" s="218">
        <f t="shared" si="12"/>
        <v>3.50082375</v>
      </c>
      <c r="L93" s="208">
        <f t="shared" si="13"/>
        <v>19.17480137724826</v>
      </c>
      <c r="M93" s="219">
        <v>56.01318</v>
      </c>
    </row>
    <row r="94" spans="1:13" s="8" customFormat="1" ht="15">
      <c r="A94" s="193" t="s">
        <v>210</v>
      </c>
      <c r="B94" s="179">
        <v>200</v>
      </c>
      <c r="C94" s="286">
        <f>Volume!J94</f>
        <v>1661.45</v>
      </c>
      <c r="D94" s="320">
        <v>201.34</v>
      </c>
      <c r="E94" s="206">
        <f t="shared" si="7"/>
        <v>40268</v>
      </c>
      <c r="F94" s="211">
        <f t="shared" si="8"/>
        <v>12.118330374070842</v>
      </c>
      <c r="G94" s="277">
        <f t="shared" si="9"/>
        <v>56882.5</v>
      </c>
      <c r="H94" s="275">
        <v>5</v>
      </c>
      <c r="I94" s="207">
        <f t="shared" si="10"/>
        <v>284.4125</v>
      </c>
      <c r="J94" s="214">
        <f t="shared" si="11"/>
        <v>0.17118330374070842</v>
      </c>
      <c r="K94" s="218">
        <f t="shared" si="12"/>
        <v>1.819710875</v>
      </c>
      <c r="L94" s="208">
        <f t="shared" si="13"/>
        <v>9.966966943749636</v>
      </c>
      <c r="M94" s="219">
        <v>29.115374</v>
      </c>
    </row>
    <row r="95" spans="1:13" s="8" customFormat="1" ht="15">
      <c r="A95" s="193" t="s">
        <v>294</v>
      </c>
      <c r="B95" s="179">
        <v>350</v>
      </c>
      <c r="C95" s="286">
        <f>Volume!J95</f>
        <v>666.25</v>
      </c>
      <c r="D95" s="320">
        <v>84.24</v>
      </c>
      <c r="E95" s="206">
        <f t="shared" si="7"/>
        <v>29484</v>
      </c>
      <c r="F95" s="211">
        <f t="shared" si="8"/>
        <v>12.64390243902439</v>
      </c>
      <c r="G95" s="277">
        <f t="shared" si="9"/>
        <v>41143.375</v>
      </c>
      <c r="H95" s="275">
        <v>5</v>
      </c>
      <c r="I95" s="207">
        <f t="shared" si="10"/>
        <v>117.5525</v>
      </c>
      <c r="J95" s="214">
        <f t="shared" si="11"/>
        <v>0.1764390243902439</v>
      </c>
      <c r="K95" s="218">
        <f t="shared" si="12"/>
        <v>1.9198255625</v>
      </c>
      <c r="L95" s="208">
        <f t="shared" si="13"/>
        <v>10.515317670562942</v>
      </c>
      <c r="M95" s="219">
        <v>30.717209</v>
      </c>
    </row>
    <row r="96" spans="1:13" s="8" customFormat="1" ht="15">
      <c r="A96" s="193" t="s">
        <v>7</v>
      </c>
      <c r="B96" s="179">
        <v>625</v>
      </c>
      <c r="C96" s="286">
        <f>Volume!J96</f>
        <v>733.9</v>
      </c>
      <c r="D96" s="320">
        <v>102.53</v>
      </c>
      <c r="E96" s="206">
        <f t="shared" si="7"/>
        <v>64081.25</v>
      </c>
      <c r="F96" s="211">
        <f t="shared" si="8"/>
        <v>13.970568197302086</v>
      </c>
      <c r="G96" s="277">
        <f t="shared" si="9"/>
        <v>87015.625</v>
      </c>
      <c r="H96" s="275">
        <v>5</v>
      </c>
      <c r="I96" s="207">
        <f t="shared" si="10"/>
        <v>139.225</v>
      </c>
      <c r="J96" s="214">
        <f t="shared" si="11"/>
        <v>0.18970568197302085</v>
      </c>
      <c r="K96" s="218">
        <f t="shared" si="12"/>
        <v>2.7548575</v>
      </c>
      <c r="L96" s="208">
        <f t="shared" si="13"/>
        <v>15.088975954622882</v>
      </c>
      <c r="M96" s="219">
        <v>44.07772</v>
      </c>
    </row>
    <row r="97" spans="1:13" s="8" customFormat="1" ht="15">
      <c r="A97" s="193" t="s">
        <v>170</v>
      </c>
      <c r="B97" s="179">
        <v>600</v>
      </c>
      <c r="C97" s="286">
        <f>Volume!J97</f>
        <v>523.95</v>
      </c>
      <c r="D97" s="320">
        <v>61.92</v>
      </c>
      <c r="E97" s="206">
        <f t="shared" si="7"/>
        <v>37152</v>
      </c>
      <c r="F97" s="211">
        <f t="shared" si="8"/>
        <v>11.817921557400515</v>
      </c>
      <c r="G97" s="277">
        <f t="shared" si="9"/>
        <v>52870.5</v>
      </c>
      <c r="H97" s="275">
        <v>5</v>
      </c>
      <c r="I97" s="207">
        <f t="shared" si="10"/>
        <v>88.1175</v>
      </c>
      <c r="J97" s="214">
        <f t="shared" si="11"/>
        <v>0.16817921557400514</v>
      </c>
      <c r="K97" s="218">
        <f t="shared" si="12"/>
        <v>2.6387093125</v>
      </c>
      <c r="L97" s="208">
        <f t="shared" si="13"/>
        <v>14.452806131551986</v>
      </c>
      <c r="M97" s="219">
        <v>42.219349</v>
      </c>
    </row>
    <row r="98" spans="1:13" s="8" customFormat="1" ht="15">
      <c r="A98" s="193" t="s">
        <v>223</v>
      </c>
      <c r="B98" s="179">
        <v>400</v>
      </c>
      <c r="C98" s="286">
        <f>Volume!J98</f>
        <v>771.9</v>
      </c>
      <c r="D98" s="320">
        <v>99.53</v>
      </c>
      <c r="E98" s="206">
        <f t="shared" si="7"/>
        <v>39812</v>
      </c>
      <c r="F98" s="211">
        <f t="shared" si="8"/>
        <v>12.894157274258324</v>
      </c>
      <c r="G98" s="277">
        <f t="shared" si="9"/>
        <v>55250</v>
      </c>
      <c r="H98" s="275">
        <v>5</v>
      </c>
      <c r="I98" s="207">
        <f t="shared" si="10"/>
        <v>138.125</v>
      </c>
      <c r="J98" s="214">
        <f t="shared" si="11"/>
        <v>0.17894157274258324</v>
      </c>
      <c r="K98" s="218">
        <f t="shared" si="12"/>
        <v>2.312487875</v>
      </c>
      <c r="L98" s="208">
        <f t="shared" si="13"/>
        <v>12.66601773094687</v>
      </c>
      <c r="M98" s="219">
        <v>36.999806</v>
      </c>
    </row>
    <row r="99" spans="1:13" s="8" customFormat="1" ht="15">
      <c r="A99" s="193" t="s">
        <v>207</v>
      </c>
      <c r="B99" s="179">
        <v>1250</v>
      </c>
      <c r="C99" s="286">
        <f>Volume!J99</f>
        <v>186.95</v>
      </c>
      <c r="D99" s="320">
        <v>21.15</v>
      </c>
      <c r="E99" s="206">
        <f t="shared" si="7"/>
        <v>26437.5</v>
      </c>
      <c r="F99" s="211">
        <f t="shared" si="8"/>
        <v>11.31318534367478</v>
      </c>
      <c r="G99" s="277">
        <f t="shared" si="9"/>
        <v>38121.875</v>
      </c>
      <c r="H99" s="275">
        <v>5</v>
      </c>
      <c r="I99" s="207">
        <f t="shared" si="10"/>
        <v>30.4975</v>
      </c>
      <c r="J99" s="214">
        <f t="shared" si="11"/>
        <v>0.1631318534367478</v>
      </c>
      <c r="K99" s="218">
        <f t="shared" si="12"/>
        <v>3.1526863125</v>
      </c>
      <c r="L99" s="208">
        <f t="shared" si="13"/>
        <v>17.267974100940314</v>
      </c>
      <c r="M99" s="219">
        <v>50.442981</v>
      </c>
    </row>
    <row r="100" spans="1:13" s="7" customFormat="1" ht="15">
      <c r="A100" s="193" t="s">
        <v>295</v>
      </c>
      <c r="B100" s="179">
        <v>250</v>
      </c>
      <c r="C100" s="286">
        <f>Volume!J100</f>
        <v>856.1</v>
      </c>
      <c r="D100" s="320">
        <v>108.9</v>
      </c>
      <c r="E100" s="206">
        <f t="shared" si="7"/>
        <v>27225</v>
      </c>
      <c r="F100" s="211">
        <f t="shared" si="8"/>
        <v>12.720476579838804</v>
      </c>
      <c r="G100" s="277">
        <f t="shared" si="9"/>
        <v>37926.25</v>
      </c>
      <c r="H100" s="275">
        <v>5</v>
      </c>
      <c r="I100" s="207">
        <f t="shared" si="10"/>
        <v>151.705</v>
      </c>
      <c r="J100" s="214">
        <f t="shared" si="11"/>
        <v>0.17720476579838804</v>
      </c>
      <c r="K100" s="218">
        <f t="shared" si="12"/>
        <v>2.348426625</v>
      </c>
      <c r="L100" s="208">
        <f t="shared" si="13"/>
        <v>12.862862371582258</v>
      </c>
      <c r="M100" s="219">
        <v>37.574826</v>
      </c>
    </row>
    <row r="101" spans="1:13" s="7" customFormat="1" ht="15">
      <c r="A101" s="193" t="s">
        <v>277</v>
      </c>
      <c r="B101" s="179">
        <v>800</v>
      </c>
      <c r="C101" s="286">
        <f>Volume!J101</f>
        <v>304.6</v>
      </c>
      <c r="D101" s="320">
        <v>40.55</v>
      </c>
      <c r="E101" s="206">
        <f t="shared" si="7"/>
        <v>32439.999999999996</v>
      </c>
      <c r="F101" s="211">
        <f t="shared" si="8"/>
        <v>13.312541037426131</v>
      </c>
      <c r="G101" s="277">
        <f t="shared" si="9"/>
        <v>44624</v>
      </c>
      <c r="H101" s="275">
        <v>5</v>
      </c>
      <c r="I101" s="207">
        <f t="shared" si="10"/>
        <v>55.78</v>
      </c>
      <c r="J101" s="214">
        <f t="shared" si="11"/>
        <v>0.1831254103742613</v>
      </c>
      <c r="K101" s="218">
        <f t="shared" si="12"/>
        <v>4.251761</v>
      </c>
      <c r="L101" s="208">
        <f t="shared" si="13"/>
        <v>23.287854088207226</v>
      </c>
      <c r="M101" s="203">
        <v>68.028176</v>
      </c>
    </row>
    <row r="102" spans="1:13" s="7" customFormat="1" ht="15">
      <c r="A102" s="193" t="s">
        <v>146</v>
      </c>
      <c r="B102" s="179">
        <v>8900</v>
      </c>
      <c r="C102" s="286">
        <f>Volume!J102</f>
        <v>36.5</v>
      </c>
      <c r="D102" s="320">
        <v>4.03</v>
      </c>
      <c r="E102" s="206">
        <f t="shared" si="7"/>
        <v>35867</v>
      </c>
      <c r="F102" s="211">
        <f t="shared" si="8"/>
        <v>11.04109589041096</v>
      </c>
      <c r="G102" s="277">
        <f t="shared" si="9"/>
        <v>52109.5</v>
      </c>
      <c r="H102" s="275">
        <v>5</v>
      </c>
      <c r="I102" s="207">
        <f t="shared" si="10"/>
        <v>5.855</v>
      </c>
      <c r="J102" s="214">
        <f t="shared" si="11"/>
        <v>0.1604109589041096</v>
      </c>
      <c r="K102" s="218">
        <f t="shared" si="12"/>
        <v>2.374969</v>
      </c>
      <c r="L102" s="208">
        <f t="shared" si="13"/>
        <v>13.008240946754869</v>
      </c>
      <c r="M102" s="203">
        <v>37.999504</v>
      </c>
    </row>
    <row r="103" spans="1:13" s="8" customFormat="1" ht="15">
      <c r="A103" s="193" t="s">
        <v>8</v>
      </c>
      <c r="B103" s="179">
        <v>1600</v>
      </c>
      <c r="C103" s="286">
        <f>Volume!J103</f>
        <v>162.5</v>
      </c>
      <c r="D103" s="320">
        <v>19.83</v>
      </c>
      <c r="E103" s="206">
        <f t="shared" si="7"/>
        <v>31727.999999999996</v>
      </c>
      <c r="F103" s="211">
        <f t="shared" si="8"/>
        <v>12.203076923076923</v>
      </c>
      <c r="G103" s="277">
        <f t="shared" si="9"/>
        <v>44728</v>
      </c>
      <c r="H103" s="275">
        <v>5</v>
      </c>
      <c r="I103" s="207">
        <f t="shared" si="10"/>
        <v>27.955</v>
      </c>
      <c r="J103" s="214">
        <f t="shared" si="11"/>
        <v>0.1720307692307692</v>
      </c>
      <c r="K103" s="218">
        <f t="shared" si="12"/>
        <v>3.08584175</v>
      </c>
      <c r="L103" s="208">
        <f t="shared" si="13"/>
        <v>16.901851353662174</v>
      </c>
      <c r="M103" s="219">
        <v>49.373468</v>
      </c>
    </row>
    <row r="104" spans="1:13" s="7" customFormat="1" ht="15">
      <c r="A104" s="193" t="s">
        <v>296</v>
      </c>
      <c r="B104" s="179">
        <v>1000</v>
      </c>
      <c r="C104" s="286">
        <f>Volume!J104</f>
        <v>164.45</v>
      </c>
      <c r="D104" s="320">
        <v>32.16</v>
      </c>
      <c r="E104" s="206">
        <f t="shared" si="7"/>
        <v>32159.999999999996</v>
      </c>
      <c r="F104" s="211">
        <f t="shared" si="8"/>
        <v>19.556096077835207</v>
      </c>
      <c r="G104" s="277">
        <f t="shared" si="9"/>
        <v>40382.5</v>
      </c>
      <c r="H104" s="275">
        <v>5</v>
      </c>
      <c r="I104" s="207">
        <f t="shared" si="10"/>
        <v>40.3825</v>
      </c>
      <c r="J104" s="214">
        <f t="shared" si="11"/>
        <v>0.2455609607783521</v>
      </c>
      <c r="K104" s="218">
        <f t="shared" si="12"/>
        <v>3.7245764375</v>
      </c>
      <c r="L104" s="208">
        <f t="shared" si="13"/>
        <v>20.400345319709807</v>
      </c>
      <c r="M104" s="219">
        <v>59.593223</v>
      </c>
    </row>
    <row r="105" spans="1:13" s="7" customFormat="1" ht="15">
      <c r="A105" s="193" t="s">
        <v>179</v>
      </c>
      <c r="B105" s="179">
        <v>14000</v>
      </c>
      <c r="C105" s="286">
        <f>Volume!J105</f>
        <v>14.9</v>
      </c>
      <c r="D105" s="320">
        <v>2.71</v>
      </c>
      <c r="E105" s="206">
        <f t="shared" si="7"/>
        <v>37940</v>
      </c>
      <c r="F105" s="211">
        <f t="shared" si="8"/>
        <v>18.187919463087248</v>
      </c>
      <c r="G105" s="277">
        <f t="shared" si="9"/>
        <v>48370</v>
      </c>
      <c r="H105" s="275">
        <v>5</v>
      </c>
      <c r="I105" s="207">
        <f t="shared" si="10"/>
        <v>3.455</v>
      </c>
      <c r="J105" s="214">
        <f t="shared" si="11"/>
        <v>0.23187919463087248</v>
      </c>
      <c r="K105" s="218">
        <f t="shared" si="12"/>
        <v>4.830423125</v>
      </c>
      <c r="L105" s="208">
        <f t="shared" si="13"/>
        <v>26.45731707857097</v>
      </c>
      <c r="M105" s="203">
        <v>77.28677</v>
      </c>
    </row>
    <row r="106" spans="1:13" s="7" customFormat="1" ht="15">
      <c r="A106" s="193" t="s">
        <v>202</v>
      </c>
      <c r="B106" s="179">
        <v>1150</v>
      </c>
      <c r="C106" s="286">
        <f>Volume!J106</f>
        <v>235.95</v>
      </c>
      <c r="D106" s="320">
        <v>32.7</v>
      </c>
      <c r="E106" s="206">
        <f t="shared" si="7"/>
        <v>37605</v>
      </c>
      <c r="F106" s="211">
        <f t="shared" si="8"/>
        <v>13.858868404322951</v>
      </c>
      <c r="G106" s="277">
        <f t="shared" si="9"/>
        <v>51172.125</v>
      </c>
      <c r="H106" s="275">
        <v>5</v>
      </c>
      <c r="I106" s="207">
        <f t="shared" si="10"/>
        <v>44.4975</v>
      </c>
      <c r="J106" s="214">
        <f t="shared" si="11"/>
        <v>0.1885886840432295</v>
      </c>
      <c r="K106" s="218">
        <f t="shared" si="12"/>
        <v>2.0171535</v>
      </c>
      <c r="L106" s="208">
        <f t="shared" si="13"/>
        <v>11.04840473900497</v>
      </c>
      <c r="M106" s="219">
        <v>32.274456</v>
      </c>
    </row>
    <row r="107" spans="1:13" s="7" customFormat="1" ht="15">
      <c r="A107" s="193" t="s">
        <v>171</v>
      </c>
      <c r="B107" s="179">
        <v>1100</v>
      </c>
      <c r="C107" s="286">
        <f>Volume!J107</f>
        <v>330.85</v>
      </c>
      <c r="D107" s="320">
        <v>50.99</v>
      </c>
      <c r="E107" s="206">
        <f t="shared" si="7"/>
        <v>56089</v>
      </c>
      <c r="F107" s="211">
        <f t="shared" si="8"/>
        <v>15.41181804443101</v>
      </c>
      <c r="G107" s="277">
        <f t="shared" si="9"/>
        <v>74285.75</v>
      </c>
      <c r="H107" s="275">
        <v>5</v>
      </c>
      <c r="I107" s="207">
        <f t="shared" si="10"/>
        <v>67.5325</v>
      </c>
      <c r="J107" s="214">
        <f t="shared" si="11"/>
        <v>0.2041181804443101</v>
      </c>
      <c r="K107" s="218">
        <f t="shared" si="12"/>
        <v>5.126053</v>
      </c>
      <c r="L107" s="208">
        <f t="shared" si="13"/>
        <v>28.076548590670292</v>
      </c>
      <c r="M107" s="219">
        <v>82.016848</v>
      </c>
    </row>
    <row r="108" spans="1:13" s="7" customFormat="1" ht="15">
      <c r="A108" s="193" t="s">
        <v>147</v>
      </c>
      <c r="B108" s="179">
        <v>5900</v>
      </c>
      <c r="C108" s="286">
        <f>Volume!J108</f>
        <v>56.8</v>
      </c>
      <c r="D108" s="320">
        <v>6.14</v>
      </c>
      <c r="E108" s="206">
        <f t="shared" si="7"/>
        <v>36226</v>
      </c>
      <c r="F108" s="211">
        <f t="shared" si="8"/>
        <v>10.809859154929576</v>
      </c>
      <c r="G108" s="277">
        <f t="shared" si="9"/>
        <v>52982</v>
      </c>
      <c r="H108" s="275">
        <v>5</v>
      </c>
      <c r="I108" s="207">
        <f t="shared" si="10"/>
        <v>8.98</v>
      </c>
      <c r="J108" s="214">
        <f t="shared" si="11"/>
        <v>0.15809859154929579</v>
      </c>
      <c r="K108" s="218">
        <f t="shared" si="12"/>
        <v>2.434076625</v>
      </c>
      <c r="L108" s="208">
        <f t="shared" si="13"/>
        <v>13.331986742085432</v>
      </c>
      <c r="M108" s="203">
        <v>38.945226</v>
      </c>
    </row>
    <row r="109" spans="1:13" s="8" customFormat="1" ht="15">
      <c r="A109" s="193" t="s">
        <v>148</v>
      </c>
      <c r="B109" s="179">
        <v>1045</v>
      </c>
      <c r="C109" s="286">
        <f>Volume!J109</f>
        <v>256.25</v>
      </c>
      <c r="D109" s="320">
        <v>30.91</v>
      </c>
      <c r="E109" s="206">
        <f t="shared" si="7"/>
        <v>32300.95</v>
      </c>
      <c r="F109" s="211">
        <f t="shared" si="8"/>
        <v>12.062439024390244</v>
      </c>
      <c r="G109" s="277">
        <f t="shared" si="9"/>
        <v>45690.0125</v>
      </c>
      <c r="H109" s="275">
        <v>5</v>
      </c>
      <c r="I109" s="207">
        <f t="shared" si="10"/>
        <v>43.7225</v>
      </c>
      <c r="J109" s="214">
        <f t="shared" si="11"/>
        <v>0.1706243902439024</v>
      </c>
      <c r="K109" s="218">
        <f t="shared" si="12"/>
        <v>2.707522625</v>
      </c>
      <c r="L109" s="208">
        <f t="shared" si="13"/>
        <v>14.82971216668101</v>
      </c>
      <c r="M109" s="219">
        <v>43.320362</v>
      </c>
    </row>
    <row r="110" spans="1:13" s="7" customFormat="1" ht="15">
      <c r="A110" s="193" t="s">
        <v>122</v>
      </c>
      <c r="B110" s="179">
        <v>1625</v>
      </c>
      <c r="C110" s="286">
        <f>Volume!J110</f>
        <v>159.95</v>
      </c>
      <c r="D110" s="188">
        <v>17.43</v>
      </c>
      <c r="E110" s="206">
        <f t="shared" si="7"/>
        <v>28323.75</v>
      </c>
      <c r="F110" s="211">
        <f t="shared" si="8"/>
        <v>10.897155361050329</v>
      </c>
      <c r="G110" s="277">
        <f t="shared" si="9"/>
        <v>41319.6875</v>
      </c>
      <c r="H110" s="275">
        <v>5</v>
      </c>
      <c r="I110" s="207">
        <f t="shared" si="10"/>
        <v>25.4275</v>
      </c>
      <c r="J110" s="214">
        <f t="shared" si="11"/>
        <v>0.15897155361050327</v>
      </c>
      <c r="K110" s="218">
        <f t="shared" si="12"/>
        <v>2.459864</v>
      </c>
      <c r="L110" s="208">
        <f t="shared" si="13"/>
        <v>13.47323001194888</v>
      </c>
      <c r="M110" s="203">
        <v>39.357824</v>
      </c>
    </row>
    <row r="111" spans="1:13" s="7" customFormat="1" ht="15">
      <c r="A111" s="193" t="s">
        <v>36</v>
      </c>
      <c r="B111" s="179">
        <v>225</v>
      </c>
      <c r="C111" s="286">
        <f>Volume!J111</f>
        <v>895.55</v>
      </c>
      <c r="D111" s="320">
        <v>114.64</v>
      </c>
      <c r="E111" s="206">
        <f t="shared" si="7"/>
        <v>25794</v>
      </c>
      <c r="F111" s="211">
        <f t="shared" si="8"/>
        <v>12.801071966947685</v>
      </c>
      <c r="G111" s="277">
        <f t="shared" si="9"/>
        <v>35868.9375</v>
      </c>
      <c r="H111" s="275">
        <v>5</v>
      </c>
      <c r="I111" s="207">
        <f t="shared" si="10"/>
        <v>159.4175</v>
      </c>
      <c r="J111" s="214">
        <f t="shared" si="11"/>
        <v>0.17801071966947685</v>
      </c>
      <c r="K111" s="218">
        <f t="shared" si="12"/>
        <v>2.0521785</v>
      </c>
      <c r="L111" s="208">
        <f t="shared" si="13"/>
        <v>11.240244564771157</v>
      </c>
      <c r="M111" s="203">
        <v>32.834856</v>
      </c>
    </row>
    <row r="112" spans="1:13" s="7" customFormat="1" ht="15">
      <c r="A112" s="193" t="s">
        <v>172</v>
      </c>
      <c r="B112" s="179">
        <v>1050</v>
      </c>
      <c r="C112" s="286">
        <f>Volume!J112</f>
        <v>265.3</v>
      </c>
      <c r="D112" s="320">
        <v>39.83</v>
      </c>
      <c r="E112" s="206">
        <f t="shared" si="7"/>
        <v>41821.5</v>
      </c>
      <c r="F112" s="211">
        <f t="shared" si="8"/>
        <v>15.013192612137201</v>
      </c>
      <c r="G112" s="277">
        <f t="shared" si="9"/>
        <v>55749.75</v>
      </c>
      <c r="H112" s="275">
        <v>5</v>
      </c>
      <c r="I112" s="207">
        <f t="shared" si="10"/>
        <v>53.095</v>
      </c>
      <c r="J112" s="214">
        <f t="shared" si="11"/>
        <v>0.200131926121372</v>
      </c>
      <c r="K112" s="218">
        <f t="shared" si="12"/>
        <v>1.997347125</v>
      </c>
      <c r="L112" s="208">
        <f t="shared" si="13"/>
        <v>10.939920755305907</v>
      </c>
      <c r="M112" s="203">
        <v>31.957554</v>
      </c>
    </row>
    <row r="113" spans="1:13" s="8" customFormat="1" ht="15">
      <c r="A113" s="193" t="s">
        <v>80</v>
      </c>
      <c r="B113" s="179">
        <v>1200</v>
      </c>
      <c r="C113" s="286">
        <f>Volume!J113</f>
        <v>192.95</v>
      </c>
      <c r="D113" s="320">
        <v>34.28</v>
      </c>
      <c r="E113" s="206">
        <f t="shared" si="7"/>
        <v>41136</v>
      </c>
      <c r="F113" s="211">
        <f t="shared" si="8"/>
        <v>17.76626068929775</v>
      </c>
      <c r="G113" s="277">
        <f t="shared" si="9"/>
        <v>55422.018</v>
      </c>
      <c r="H113" s="275">
        <v>6.17</v>
      </c>
      <c r="I113" s="207">
        <f t="shared" si="10"/>
        <v>46.185015</v>
      </c>
      <c r="J113" s="214">
        <f t="shared" si="11"/>
        <v>0.23936260689297748</v>
      </c>
      <c r="K113" s="218">
        <f t="shared" si="12"/>
        <v>2.7736788125</v>
      </c>
      <c r="L113" s="208">
        <f t="shared" si="13"/>
        <v>15.192064528803922</v>
      </c>
      <c r="M113" s="219">
        <v>44.378861</v>
      </c>
    </row>
    <row r="114" spans="1:13" s="8" customFormat="1" ht="15">
      <c r="A114" s="193" t="s">
        <v>274</v>
      </c>
      <c r="B114" s="179">
        <v>700</v>
      </c>
      <c r="C114" s="286">
        <f>Volume!J114</f>
        <v>303.45</v>
      </c>
      <c r="D114" s="320">
        <v>60.48</v>
      </c>
      <c r="E114" s="206">
        <f t="shared" si="7"/>
        <v>42336</v>
      </c>
      <c r="F114" s="211">
        <f t="shared" si="8"/>
        <v>19.930795847750865</v>
      </c>
      <c r="G114" s="277">
        <f t="shared" si="9"/>
        <v>52956.75</v>
      </c>
      <c r="H114" s="275">
        <v>5</v>
      </c>
      <c r="I114" s="207">
        <f t="shared" si="10"/>
        <v>75.6525</v>
      </c>
      <c r="J114" s="214">
        <f t="shared" si="11"/>
        <v>0.24930795847750867</v>
      </c>
      <c r="K114" s="218">
        <f t="shared" si="12"/>
        <v>4.01060875</v>
      </c>
      <c r="L114" s="208">
        <f t="shared" si="13"/>
        <v>21.967008817025974</v>
      </c>
      <c r="M114" s="219">
        <v>64.16974</v>
      </c>
    </row>
    <row r="115" spans="1:13" s="7" customFormat="1" ht="15">
      <c r="A115" s="193" t="s">
        <v>224</v>
      </c>
      <c r="B115" s="179">
        <v>650</v>
      </c>
      <c r="C115" s="286">
        <f>Volume!J115</f>
        <v>430.75</v>
      </c>
      <c r="D115" s="320">
        <v>52.74</v>
      </c>
      <c r="E115" s="206">
        <f t="shared" si="7"/>
        <v>34281</v>
      </c>
      <c r="F115" s="211">
        <f t="shared" si="8"/>
        <v>12.24376088218224</v>
      </c>
      <c r="G115" s="277">
        <f t="shared" si="9"/>
        <v>48280.375</v>
      </c>
      <c r="H115" s="275">
        <v>5</v>
      </c>
      <c r="I115" s="207">
        <f t="shared" si="10"/>
        <v>74.2775</v>
      </c>
      <c r="J115" s="214">
        <f t="shared" si="11"/>
        <v>0.1724376088218224</v>
      </c>
      <c r="K115" s="218">
        <f t="shared" si="12"/>
        <v>1.8793898125</v>
      </c>
      <c r="L115" s="208">
        <f t="shared" si="13"/>
        <v>10.293841946516546</v>
      </c>
      <c r="M115" s="219">
        <v>30.070237</v>
      </c>
    </row>
    <row r="116" spans="1:13" s="7" customFormat="1" ht="15">
      <c r="A116" s="193" t="s">
        <v>394</v>
      </c>
      <c r="B116" s="179">
        <v>2400</v>
      </c>
      <c r="C116" s="286">
        <f>Volume!J116</f>
        <v>109.95</v>
      </c>
      <c r="D116" s="320">
        <v>14.19</v>
      </c>
      <c r="E116" s="206">
        <f t="shared" si="7"/>
        <v>34056</v>
      </c>
      <c r="F116" s="211">
        <f t="shared" si="8"/>
        <v>12.905866302864938</v>
      </c>
      <c r="G116" s="277">
        <f t="shared" si="9"/>
        <v>47250</v>
      </c>
      <c r="H116" s="275">
        <v>5</v>
      </c>
      <c r="I116" s="207">
        <f t="shared" si="10"/>
        <v>19.6875</v>
      </c>
      <c r="J116" s="214">
        <f t="shared" si="11"/>
        <v>0.1790586630286494</v>
      </c>
      <c r="K116" s="218">
        <f t="shared" si="12"/>
        <v>1.633125</v>
      </c>
      <c r="L116" s="208">
        <f t="shared" si="13"/>
        <v>8.944994017256244</v>
      </c>
      <c r="M116" s="219">
        <v>26.13</v>
      </c>
    </row>
    <row r="117" spans="1:13" s="7" customFormat="1" ht="15">
      <c r="A117" s="193" t="s">
        <v>81</v>
      </c>
      <c r="B117" s="179">
        <v>600</v>
      </c>
      <c r="C117" s="286">
        <f>Volume!J117</f>
        <v>480.85</v>
      </c>
      <c r="D117" s="320">
        <v>73.21</v>
      </c>
      <c r="E117" s="206">
        <f t="shared" si="7"/>
        <v>43925.99999999999</v>
      </c>
      <c r="F117" s="211">
        <f t="shared" si="8"/>
        <v>15.225122179473846</v>
      </c>
      <c r="G117" s="277">
        <f t="shared" si="9"/>
        <v>58351.49999999999</v>
      </c>
      <c r="H117" s="275">
        <v>5</v>
      </c>
      <c r="I117" s="207">
        <f t="shared" si="10"/>
        <v>97.25249999999998</v>
      </c>
      <c r="J117" s="214">
        <f t="shared" si="11"/>
        <v>0.20225122179473845</v>
      </c>
      <c r="K117" s="218">
        <f t="shared" si="12"/>
        <v>2.51191575</v>
      </c>
      <c r="L117" s="208">
        <f t="shared" si="13"/>
        <v>13.758329188275075</v>
      </c>
      <c r="M117" s="219">
        <v>40.190652</v>
      </c>
    </row>
    <row r="118" spans="1:13" s="7" customFormat="1" ht="15">
      <c r="A118" s="193" t="s">
        <v>225</v>
      </c>
      <c r="B118" s="179">
        <v>1400</v>
      </c>
      <c r="C118" s="286">
        <f>Volume!J118</f>
        <v>195</v>
      </c>
      <c r="D118" s="320">
        <v>33.47</v>
      </c>
      <c r="E118" s="206">
        <f t="shared" si="7"/>
        <v>46858</v>
      </c>
      <c r="F118" s="211">
        <f t="shared" si="8"/>
        <v>17.164102564102564</v>
      </c>
      <c r="G118" s="277">
        <f t="shared" si="9"/>
        <v>60508</v>
      </c>
      <c r="H118" s="275">
        <v>5</v>
      </c>
      <c r="I118" s="207">
        <f t="shared" si="10"/>
        <v>43.22</v>
      </c>
      <c r="J118" s="214">
        <f t="shared" si="11"/>
        <v>0.22164102564102564</v>
      </c>
      <c r="K118" s="218">
        <f t="shared" si="12"/>
        <v>5.248554375</v>
      </c>
      <c r="L118" s="208">
        <f t="shared" si="13"/>
        <v>28.74751625479929</v>
      </c>
      <c r="M118" s="219">
        <v>83.97687</v>
      </c>
    </row>
    <row r="119" spans="1:13" s="8" customFormat="1" ht="15">
      <c r="A119" s="193" t="s">
        <v>297</v>
      </c>
      <c r="B119" s="179">
        <v>1100</v>
      </c>
      <c r="C119" s="286">
        <f>Volume!J119</f>
        <v>462.45</v>
      </c>
      <c r="D119" s="320">
        <v>90.83</v>
      </c>
      <c r="E119" s="206">
        <f t="shared" si="7"/>
        <v>99913</v>
      </c>
      <c r="F119" s="211">
        <f t="shared" si="8"/>
        <v>19.641042274840522</v>
      </c>
      <c r="G119" s="277">
        <f t="shared" si="9"/>
        <v>125347.75</v>
      </c>
      <c r="H119" s="275">
        <v>5</v>
      </c>
      <c r="I119" s="207">
        <f t="shared" si="10"/>
        <v>113.9525</v>
      </c>
      <c r="J119" s="214">
        <f t="shared" si="11"/>
        <v>0.24641042274840524</v>
      </c>
      <c r="K119" s="218">
        <f t="shared" si="12"/>
        <v>3.8582565</v>
      </c>
      <c r="L119" s="208">
        <f t="shared" si="13"/>
        <v>21.13254117690931</v>
      </c>
      <c r="M119" s="219">
        <v>61.732104</v>
      </c>
    </row>
    <row r="120" spans="1:13" s="8" customFormat="1" ht="15">
      <c r="A120" s="193" t="s">
        <v>226</v>
      </c>
      <c r="B120" s="179">
        <v>1500</v>
      </c>
      <c r="C120" s="286">
        <f>Volume!J120</f>
        <v>184.65</v>
      </c>
      <c r="D120" s="320">
        <v>31.87</v>
      </c>
      <c r="E120" s="206">
        <f t="shared" si="7"/>
        <v>47805</v>
      </c>
      <c r="F120" s="211">
        <f t="shared" si="8"/>
        <v>17.25968047657731</v>
      </c>
      <c r="G120" s="277">
        <f t="shared" si="9"/>
        <v>61653.75</v>
      </c>
      <c r="H120" s="275">
        <v>5</v>
      </c>
      <c r="I120" s="207">
        <f t="shared" si="10"/>
        <v>41.1025</v>
      </c>
      <c r="J120" s="214">
        <f t="shared" si="11"/>
        <v>0.22259680476577307</v>
      </c>
      <c r="K120" s="218">
        <f t="shared" si="12"/>
        <v>3.464519875</v>
      </c>
      <c r="L120" s="208">
        <f t="shared" si="13"/>
        <v>18.975956864624784</v>
      </c>
      <c r="M120" s="219">
        <v>55.432318</v>
      </c>
    </row>
    <row r="121" spans="1:13" s="8" customFormat="1" ht="15">
      <c r="A121" s="193" t="s">
        <v>227</v>
      </c>
      <c r="B121" s="179">
        <v>800</v>
      </c>
      <c r="C121" s="286">
        <f>Volume!J121</f>
        <v>340.7</v>
      </c>
      <c r="D121" s="320">
        <v>38.87</v>
      </c>
      <c r="E121" s="206">
        <f t="shared" si="7"/>
        <v>31095.999999999996</v>
      </c>
      <c r="F121" s="211">
        <f t="shared" si="8"/>
        <v>11.4088641033167</v>
      </c>
      <c r="G121" s="277">
        <f t="shared" si="9"/>
        <v>44724</v>
      </c>
      <c r="H121" s="275">
        <v>5</v>
      </c>
      <c r="I121" s="207">
        <f t="shared" si="10"/>
        <v>55.905</v>
      </c>
      <c r="J121" s="214">
        <f t="shared" si="11"/>
        <v>0.164088641033167</v>
      </c>
      <c r="K121" s="218">
        <f t="shared" si="12"/>
        <v>1.9583809375</v>
      </c>
      <c r="L121" s="208">
        <f t="shared" si="13"/>
        <v>10.726494156568648</v>
      </c>
      <c r="M121" s="219">
        <v>31.334095</v>
      </c>
    </row>
    <row r="122" spans="1:13" s="8" customFormat="1" ht="15">
      <c r="A122" s="193" t="s">
        <v>234</v>
      </c>
      <c r="B122" s="179">
        <v>700</v>
      </c>
      <c r="C122" s="286">
        <f>Volume!J122</f>
        <v>434.95</v>
      </c>
      <c r="D122" s="320">
        <v>58.46</v>
      </c>
      <c r="E122" s="206">
        <f t="shared" si="7"/>
        <v>40922</v>
      </c>
      <c r="F122" s="211">
        <f t="shared" si="8"/>
        <v>13.440625359236694</v>
      </c>
      <c r="G122" s="277">
        <f t="shared" si="9"/>
        <v>56145.25</v>
      </c>
      <c r="H122" s="275">
        <v>5</v>
      </c>
      <c r="I122" s="207">
        <f t="shared" si="10"/>
        <v>80.2075</v>
      </c>
      <c r="J122" s="214">
        <f t="shared" si="11"/>
        <v>0.18440625359236693</v>
      </c>
      <c r="K122" s="218">
        <f t="shared" si="12"/>
        <v>3.2285920625</v>
      </c>
      <c r="L122" s="208">
        <f t="shared" si="13"/>
        <v>17.683727016133794</v>
      </c>
      <c r="M122" s="219">
        <v>51.657473</v>
      </c>
    </row>
    <row r="123" spans="1:13" s="8" customFormat="1" ht="15">
      <c r="A123" s="193" t="s">
        <v>98</v>
      </c>
      <c r="B123" s="179">
        <v>550</v>
      </c>
      <c r="C123" s="286">
        <f>Volume!J123</f>
        <v>505.8</v>
      </c>
      <c r="D123" s="320">
        <v>54.8</v>
      </c>
      <c r="E123" s="206">
        <f t="shared" si="7"/>
        <v>30140</v>
      </c>
      <c r="F123" s="211">
        <f t="shared" si="8"/>
        <v>10.834321866350335</v>
      </c>
      <c r="G123" s="277">
        <f t="shared" si="9"/>
        <v>44049.5</v>
      </c>
      <c r="H123" s="275">
        <v>5</v>
      </c>
      <c r="I123" s="207">
        <f t="shared" si="10"/>
        <v>80.09</v>
      </c>
      <c r="J123" s="214">
        <f t="shared" si="11"/>
        <v>0.15834321866350337</v>
      </c>
      <c r="K123" s="218">
        <f t="shared" si="12"/>
        <v>2.1281904375</v>
      </c>
      <c r="L123" s="208">
        <f t="shared" si="13"/>
        <v>11.656579092855383</v>
      </c>
      <c r="M123" s="219">
        <v>34.051047</v>
      </c>
    </row>
    <row r="124" spans="1:13" s="8" customFormat="1" ht="15">
      <c r="A124" s="193" t="s">
        <v>149</v>
      </c>
      <c r="B124" s="179">
        <v>550</v>
      </c>
      <c r="C124" s="286">
        <f>Volume!J124</f>
        <v>704.6</v>
      </c>
      <c r="D124" s="320">
        <v>105.61</v>
      </c>
      <c r="E124" s="206">
        <f t="shared" si="7"/>
        <v>58085.5</v>
      </c>
      <c r="F124" s="211">
        <f t="shared" si="8"/>
        <v>14.988646040306556</v>
      </c>
      <c r="G124" s="277">
        <f t="shared" si="9"/>
        <v>77462</v>
      </c>
      <c r="H124" s="275">
        <v>5</v>
      </c>
      <c r="I124" s="207">
        <f t="shared" si="10"/>
        <v>140.84</v>
      </c>
      <c r="J124" s="214">
        <f t="shared" si="11"/>
        <v>0.19988646040306557</v>
      </c>
      <c r="K124" s="218">
        <f t="shared" si="12"/>
        <v>2.62415325</v>
      </c>
      <c r="L124" s="208">
        <f t="shared" si="13"/>
        <v>14.373079293754936</v>
      </c>
      <c r="M124" s="219">
        <v>41.986452</v>
      </c>
    </row>
    <row r="125" spans="1:13" s="8" customFormat="1" ht="15">
      <c r="A125" s="193" t="s">
        <v>203</v>
      </c>
      <c r="B125" s="179">
        <v>150</v>
      </c>
      <c r="C125" s="286">
        <f>Volume!J125</f>
        <v>1492.35</v>
      </c>
      <c r="D125" s="320">
        <v>158.46</v>
      </c>
      <c r="E125" s="206">
        <f t="shared" si="7"/>
        <v>23769</v>
      </c>
      <c r="F125" s="211">
        <f t="shared" si="8"/>
        <v>10.618152578148559</v>
      </c>
      <c r="G125" s="277">
        <f t="shared" si="9"/>
        <v>34961.625</v>
      </c>
      <c r="H125" s="275">
        <v>5</v>
      </c>
      <c r="I125" s="207">
        <f t="shared" si="10"/>
        <v>233.0775</v>
      </c>
      <c r="J125" s="214">
        <f t="shared" si="11"/>
        <v>0.1561815257814856</v>
      </c>
      <c r="K125" s="218">
        <f t="shared" si="12"/>
        <v>1.562628125</v>
      </c>
      <c r="L125" s="208">
        <f t="shared" si="13"/>
        <v>8.558866730545024</v>
      </c>
      <c r="M125" s="219">
        <v>25.00205</v>
      </c>
    </row>
    <row r="126" spans="1:13" s="8" customFormat="1" ht="15">
      <c r="A126" s="193" t="s">
        <v>298</v>
      </c>
      <c r="B126" s="179">
        <v>500</v>
      </c>
      <c r="C126" s="286">
        <f>Volume!J126</f>
        <v>443.75</v>
      </c>
      <c r="D126" s="320">
        <v>160.82</v>
      </c>
      <c r="E126" s="206">
        <f t="shared" si="7"/>
        <v>80410</v>
      </c>
      <c r="F126" s="211">
        <f t="shared" si="8"/>
        <v>36.24112676056338</v>
      </c>
      <c r="G126" s="277">
        <f t="shared" si="9"/>
        <v>91503.75</v>
      </c>
      <c r="H126" s="275">
        <v>5</v>
      </c>
      <c r="I126" s="207">
        <f t="shared" si="10"/>
        <v>183.0075</v>
      </c>
      <c r="J126" s="214">
        <f t="shared" si="11"/>
        <v>0.4124112676056338</v>
      </c>
      <c r="K126" s="218">
        <f t="shared" si="12"/>
        <v>4.4539804375</v>
      </c>
      <c r="L126" s="208">
        <f t="shared" si="13"/>
        <v>24.39545556305479</v>
      </c>
      <c r="M126" s="219">
        <v>71.263687</v>
      </c>
    </row>
    <row r="127" spans="1:13" s="8" customFormat="1" ht="15">
      <c r="A127" s="193" t="s">
        <v>216</v>
      </c>
      <c r="B127" s="179">
        <v>3350</v>
      </c>
      <c r="C127" s="286">
        <f>Volume!J127</f>
        <v>76.3</v>
      </c>
      <c r="D127" s="320">
        <v>8.16</v>
      </c>
      <c r="E127" s="206">
        <f t="shared" si="7"/>
        <v>27336</v>
      </c>
      <c r="F127" s="211">
        <f t="shared" si="8"/>
        <v>10.69462647444299</v>
      </c>
      <c r="G127" s="277">
        <f t="shared" si="9"/>
        <v>40116.25</v>
      </c>
      <c r="H127" s="275">
        <v>5</v>
      </c>
      <c r="I127" s="207">
        <f t="shared" si="10"/>
        <v>11.975</v>
      </c>
      <c r="J127" s="214">
        <f t="shared" si="11"/>
        <v>0.15694626474442988</v>
      </c>
      <c r="K127" s="218">
        <f t="shared" si="12"/>
        <v>1.2383084375</v>
      </c>
      <c r="L127" s="208">
        <f t="shared" si="13"/>
        <v>6.7824946436772615</v>
      </c>
      <c r="M127" s="219">
        <v>19.812935</v>
      </c>
    </row>
    <row r="128" spans="1:13" s="8" customFormat="1" ht="15">
      <c r="A128" s="193" t="s">
        <v>235</v>
      </c>
      <c r="B128" s="179">
        <v>2700</v>
      </c>
      <c r="C128" s="286">
        <f>Volume!J128</f>
        <v>125.8</v>
      </c>
      <c r="D128" s="320">
        <v>20.51</v>
      </c>
      <c r="E128" s="206">
        <f t="shared" si="7"/>
        <v>55377.00000000001</v>
      </c>
      <c r="F128" s="211">
        <f t="shared" si="8"/>
        <v>16.303656597774246</v>
      </c>
      <c r="G128" s="277">
        <f t="shared" si="9"/>
        <v>72360</v>
      </c>
      <c r="H128" s="275">
        <v>5</v>
      </c>
      <c r="I128" s="207">
        <f t="shared" si="10"/>
        <v>26.8</v>
      </c>
      <c r="J128" s="214">
        <f t="shared" si="11"/>
        <v>0.21303656597774245</v>
      </c>
      <c r="K128" s="218">
        <f t="shared" si="12"/>
        <v>2.516185375</v>
      </c>
      <c r="L128" s="208">
        <f t="shared" si="13"/>
        <v>13.781714887520955</v>
      </c>
      <c r="M128" s="219">
        <v>40.258966</v>
      </c>
    </row>
    <row r="129" spans="1:13" s="8" customFormat="1" ht="15">
      <c r="A129" s="193" t="s">
        <v>204</v>
      </c>
      <c r="B129" s="179">
        <v>600</v>
      </c>
      <c r="C129" s="286">
        <f>Volume!J129</f>
        <v>447.8</v>
      </c>
      <c r="D129" s="320">
        <v>71.3</v>
      </c>
      <c r="E129" s="206">
        <f t="shared" si="7"/>
        <v>42780</v>
      </c>
      <c r="F129" s="211">
        <f t="shared" si="8"/>
        <v>15.92228673514962</v>
      </c>
      <c r="G129" s="277">
        <f t="shared" si="9"/>
        <v>56214</v>
      </c>
      <c r="H129" s="275">
        <v>5</v>
      </c>
      <c r="I129" s="207">
        <f t="shared" si="10"/>
        <v>93.69</v>
      </c>
      <c r="J129" s="214">
        <f t="shared" si="11"/>
        <v>0.2092228673514962</v>
      </c>
      <c r="K129" s="218">
        <f t="shared" si="12"/>
        <v>2.9258460625</v>
      </c>
      <c r="L129" s="208">
        <f t="shared" si="13"/>
        <v>16.0255188821892</v>
      </c>
      <c r="M129" s="219">
        <v>46.813537</v>
      </c>
    </row>
    <row r="130" spans="1:13" s="7" customFormat="1" ht="15">
      <c r="A130" s="193" t="s">
        <v>205</v>
      </c>
      <c r="B130" s="179">
        <v>250</v>
      </c>
      <c r="C130" s="286">
        <f>Volume!J130</f>
        <v>1053.25</v>
      </c>
      <c r="D130" s="320">
        <v>134.55</v>
      </c>
      <c r="E130" s="206">
        <f t="shared" si="7"/>
        <v>33637.5</v>
      </c>
      <c r="F130" s="211">
        <f t="shared" si="8"/>
        <v>12.774744837408026</v>
      </c>
      <c r="G130" s="277">
        <f t="shared" si="9"/>
        <v>46803.125</v>
      </c>
      <c r="H130" s="275">
        <v>5</v>
      </c>
      <c r="I130" s="207">
        <f t="shared" si="10"/>
        <v>187.2125</v>
      </c>
      <c r="J130" s="214">
        <f t="shared" si="11"/>
        <v>0.17774744837408024</v>
      </c>
      <c r="K130" s="218">
        <f t="shared" si="12"/>
        <v>2.6430249375</v>
      </c>
      <c r="L130" s="208">
        <f t="shared" si="13"/>
        <v>14.476443783174318</v>
      </c>
      <c r="M130" s="219">
        <v>42.288399</v>
      </c>
    </row>
    <row r="131" spans="1:13" s="7" customFormat="1" ht="15">
      <c r="A131" s="193" t="s">
        <v>37</v>
      </c>
      <c r="B131" s="179">
        <v>1600</v>
      </c>
      <c r="C131" s="286">
        <f>Volume!J131</f>
        <v>171.15</v>
      </c>
      <c r="D131" s="320">
        <v>18.43</v>
      </c>
      <c r="E131" s="206">
        <f t="shared" si="7"/>
        <v>29488</v>
      </c>
      <c r="F131" s="211">
        <f t="shared" si="8"/>
        <v>10.768331872626351</v>
      </c>
      <c r="G131" s="277">
        <f t="shared" si="9"/>
        <v>43180</v>
      </c>
      <c r="H131" s="275">
        <v>5</v>
      </c>
      <c r="I131" s="207">
        <f t="shared" si="10"/>
        <v>26.9875</v>
      </c>
      <c r="J131" s="214">
        <f t="shared" si="11"/>
        <v>0.1576833187262635</v>
      </c>
      <c r="K131" s="218">
        <f t="shared" si="12"/>
        <v>2.044305875</v>
      </c>
      <c r="L131" s="208">
        <f t="shared" si="13"/>
        <v>11.197124421778364</v>
      </c>
      <c r="M131" s="219">
        <v>32.708894</v>
      </c>
    </row>
    <row r="132" spans="1:13" s="7" customFormat="1" ht="15">
      <c r="A132" s="193" t="s">
        <v>299</v>
      </c>
      <c r="B132" s="179">
        <v>150</v>
      </c>
      <c r="C132" s="286">
        <f>Volume!J132</f>
        <v>1726.65</v>
      </c>
      <c r="D132" s="320">
        <v>215.12</v>
      </c>
      <c r="E132" s="206">
        <f aca="true" t="shared" si="14" ref="E132:E160">D132*B132</f>
        <v>32268</v>
      </c>
      <c r="F132" s="211">
        <f aca="true" t="shared" si="15" ref="F132:F160">D132/C132*100</f>
        <v>12.45880751744708</v>
      </c>
      <c r="G132" s="277">
        <f aca="true" t="shared" si="16" ref="G132:G160">(B132*C132)*H132%+E132</f>
        <v>45217.875</v>
      </c>
      <c r="H132" s="275">
        <v>5</v>
      </c>
      <c r="I132" s="207">
        <f aca="true" t="shared" si="17" ref="I132:I160">G132/B132</f>
        <v>301.4525</v>
      </c>
      <c r="J132" s="214">
        <f aca="true" t="shared" si="18" ref="J132:J160">I132/C132</f>
        <v>0.17458807517447078</v>
      </c>
      <c r="K132" s="218">
        <f aca="true" t="shared" si="19" ref="K132:K160">M132/16</f>
        <v>5.0662755625</v>
      </c>
      <c r="L132" s="208">
        <f aca="true" t="shared" si="20" ref="L132:L160">K132*SQRT(30)</f>
        <v>27.749134081184245</v>
      </c>
      <c r="M132" s="219">
        <v>81.060409</v>
      </c>
    </row>
    <row r="133" spans="1:13" s="7" customFormat="1" ht="15">
      <c r="A133" s="193" t="s">
        <v>228</v>
      </c>
      <c r="B133" s="179">
        <v>375</v>
      </c>
      <c r="C133" s="286">
        <f>Volume!J133</f>
        <v>1051.5</v>
      </c>
      <c r="D133" s="320">
        <v>131.36</v>
      </c>
      <c r="E133" s="206">
        <f t="shared" si="14"/>
        <v>49260.00000000001</v>
      </c>
      <c r="F133" s="211">
        <f t="shared" si="15"/>
        <v>12.492629576795055</v>
      </c>
      <c r="G133" s="277">
        <f t="shared" si="16"/>
        <v>82145.6625</v>
      </c>
      <c r="H133" s="275">
        <v>8.34</v>
      </c>
      <c r="I133" s="207">
        <f t="shared" si="17"/>
        <v>219.0551</v>
      </c>
      <c r="J133" s="214">
        <f t="shared" si="18"/>
        <v>0.20832629576795056</v>
      </c>
      <c r="K133" s="218">
        <f t="shared" si="19"/>
        <v>3.1018835625</v>
      </c>
      <c r="L133" s="208">
        <f t="shared" si="20"/>
        <v>16.989715979357356</v>
      </c>
      <c r="M133" s="219">
        <v>49.630137</v>
      </c>
    </row>
    <row r="134" spans="1:13" s="7" customFormat="1" ht="15">
      <c r="A134" s="193" t="s">
        <v>276</v>
      </c>
      <c r="B134" s="179">
        <v>350</v>
      </c>
      <c r="C134" s="286">
        <f>Volume!J134</f>
        <v>809.25</v>
      </c>
      <c r="D134" s="320">
        <v>145.85</v>
      </c>
      <c r="E134" s="206">
        <f t="shared" si="14"/>
        <v>51047.5</v>
      </c>
      <c r="F134" s="211">
        <f t="shared" si="15"/>
        <v>18.022860673463082</v>
      </c>
      <c r="G134" s="277">
        <f t="shared" si="16"/>
        <v>65209.375</v>
      </c>
      <c r="H134" s="275">
        <v>5</v>
      </c>
      <c r="I134" s="207">
        <f t="shared" si="17"/>
        <v>186.3125</v>
      </c>
      <c r="J134" s="214">
        <f t="shared" si="18"/>
        <v>0.23022860673463083</v>
      </c>
      <c r="K134" s="218">
        <f t="shared" si="19"/>
        <v>3.6691494375</v>
      </c>
      <c r="L134" s="208">
        <f t="shared" si="20"/>
        <v>20.096759137761417</v>
      </c>
      <c r="M134" s="219">
        <v>58.706391</v>
      </c>
    </row>
    <row r="135" spans="1:13" s="7" customFormat="1" ht="15">
      <c r="A135" s="193" t="s">
        <v>180</v>
      </c>
      <c r="B135" s="179">
        <v>1500</v>
      </c>
      <c r="C135" s="286">
        <f>Volume!J135</f>
        <v>147.8</v>
      </c>
      <c r="D135" s="320">
        <v>34.35</v>
      </c>
      <c r="E135" s="206">
        <f t="shared" si="14"/>
        <v>51525</v>
      </c>
      <c r="F135" s="211">
        <f t="shared" si="15"/>
        <v>23.240866035182677</v>
      </c>
      <c r="G135" s="277">
        <f t="shared" si="16"/>
        <v>62610</v>
      </c>
      <c r="H135" s="275">
        <v>5</v>
      </c>
      <c r="I135" s="207">
        <f t="shared" si="17"/>
        <v>41.74</v>
      </c>
      <c r="J135" s="214">
        <f t="shared" si="18"/>
        <v>0.28240866035182677</v>
      </c>
      <c r="K135" s="218">
        <f t="shared" si="19"/>
        <v>3.384001375</v>
      </c>
      <c r="L135" s="208">
        <f t="shared" si="20"/>
        <v>18.534938877159988</v>
      </c>
      <c r="M135" s="219">
        <v>54.144022</v>
      </c>
    </row>
    <row r="136" spans="1:13" s="8" customFormat="1" ht="15">
      <c r="A136" s="193" t="s">
        <v>181</v>
      </c>
      <c r="B136" s="179">
        <v>850</v>
      </c>
      <c r="C136" s="286">
        <f>Volume!J136</f>
        <v>347.5</v>
      </c>
      <c r="D136" s="320">
        <v>66.12</v>
      </c>
      <c r="E136" s="206">
        <f t="shared" si="14"/>
        <v>56202.00000000001</v>
      </c>
      <c r="F136" s="211">
        <f t="shared" si="15"/>
        <v>19.027338129496403</v>
      </c>
      <c r="G136" s="277">
        <f t="shared" si="16"/>
        <v>70970.75</v>
      </c>
      <c r="H136" s="275">
        <v>5</v>
      </c>
      <c r="I136" s="207">
        <f t="shared" si="17"/>
        <v>83.495</v>
      </c>
      <c r="J136" s="214">
        <f t="shared" si="18"/>
        <v>0.24027338129496403</v>
      </c>
      <c r="K136" s="218">
        <f t="shared" si="19"/>
        <v>3.422765625</v>
      </c>
      <c r="L136" s="208">
        <f t="shared" si="20"/>
        <v>18.747259418657684</v>
      </c>
      <c r="M136" s="219">
        <v>54.76425</v>
      </c>
    </row>
    <row r="137" spans="1:13" s="7" customFormat="1" ht="15">
      <c r="A137" s="193" t="s">
        <v>150</v>
      </c>
      <c r="B137" s="179">
        <v>875</v>
      </c>
      <c r="C137" s="286">
        <f>Volume!J137</f>
        <v>515.25</v>
      </c>
      <c r="D137" s="320">
        <v>85.96</v>
      </c>
      <c r="E137" s="206">
        <f t="shared" si="14"/>
        <v>75215</v>
      </c>
      <c r="F137" s="211">
        <f t="shared" si="15"/>
        <v>16.683163512857835</v>
      </c>
      <c r="G137" s="277">
        <f t="shared" si="16"/>
        <v>97757.1875</v>
      </c>
      <c r="H137" s="275">
        <v>5</v>
      </c>
      <c r="I137" s="207">
        <f t="shared" si="17"/>
        <v>111.7225</v>
      </c>
      <c r="J137" s="214">
        <f t="shared" si="18"/>
        <v>0.21683163512857836</v>
      </c>
      <c r="K137" s="218">
        <f t="shared" si="19"/>
        <v>2.970833875</v>
      </c>
      <c r="L137" s="208">
        <f t="shared" si="20"/>
        <v>16.271927279379828</v>
      </c>
      <c r="M137" s="219">
        <v>47.533342</v>
      </c>
    </row>
    <row r="138" spans="1:13" s="8" customFormat="1" ht="15">
      <c r="A138" s="193" t="s">
        <v>151</v>
      </c>
      <c r="B138" s="179">
        <v>225</v>
      </c>
      <c r="C138" s="286">
        <f>Volume!J138</f>
        <v>1157.8</v>
      </c>
      <c r="D138" s="320">
        <v>123.6</v>
      </c>
      <c r="E138" s="206">
        <f t="shared" si="14"/>
        <v>27810</v>
      </c>
      <c r="F138" s="211">
        <f t="shared" si="15"/>
        <v>10.675418897909829</v>
      </c>
      <c r="G138" s="277">
        <f t="shared" si="16"/>
        <v>40835.25</v>
      </c>
      <c r="H138" s="275">
        <v>5</v>
      </c>
      <c r="I138" s="207">
        <f t="shared" si="17"/>
        <v>181.49</v>
      </c>
      <c r="J138" s="214">
        <f t="shared" si="18"/>
        <v>0.1567541889790983</v>
      </c>
      <c r="K138" s="218">
        <f t="shared" si="19"/>
        <v>1.796147375</v>
      </c>
      <c r="L138" s="208">
        <f t="shared" si="20"/>
        <v>9.837904338911907</v>
      </c>
      <c r="M138" s="219">
        <v>28.738358</v>
      </c>
    </row>
    <row r="139" spans="1:13" s="8" customFormat="1" ht="15">
      <c r="A139" s="193" t="s">
        <v>214</v>
      </c>
      <c r="B139" s="179">
        <v>125</v>
      </c>
      <c r="C139" s="286">
        <f>Volume!J139</f>
        <v>1628.35</v>
      </c>
      <c r="D139" s="320">
        <v>205.95</v>
      </c>
      <c r="E139" s="206">
        <f t="shared" si="14"/>
        <v>25743.75</v>
      </c>
      <c r="F139" s="211">
        <f t="shared" si="15"/>
        <v>12.647772284828202</v>
      </c>
      <c r="G139" s="277">
        <f t="shared" si="16"/>
        <v>35920.9375</v>
      </c>
      <c r="H139" s="275">
        <v>5</v>
      </c>
      <c r="I139" s="207">
        <f t="shared" si="17"/>
        <v>287.3675</v>
      </c>
      <c r="J139" s="214">
        <f t="shared" si="18"/>
        <v>0.176477722848282</v>
      </c>
      <c r="K139" s="218">
        <f t="shared" si="19"/>
        <v>3.8444254375</v>
      </c>
      <c r="L139" s="208">
        <f t="shared" si="20"/>
        <v>21.056785327654172</v>
      </c>
      <c r="M139" s="219">
        <v>61.510807</v>
      </c>
    </row>
    <row r="140" spans="1:13" s="8" customFormat="1" ht="15">
      <c r="A140" s="193" t="s">
        <v>229</v>
      </c>
      <c r="B140" s="179">
        <v>200</v>
      </c>
      <c r="C140" s="286">
        <f>Volume!J140</f>
        <v>1180.2</v>
      </c>
      <c r="D140" s="320">
        <v>204.26</v>
      </c>
      <c r="E140" s="206">
        <f t="shared" si="14"/>
        <v>40852</v>
      </c>
      <c r="F140" s="211">
        <f t="shared" si="15"/>
        <v>17.30723606168446</v>
      </c>
      <c r="G140" s="277">
        <f t="shared" si="16"/>
        <v>52654</v>
      </c>
      <c r="H140" s="275">
        <v>5</v>
      </c>
      <c r="I140" s="207">
        <f t="shared" si="17"/>
        <v>263.27</v>
      </c>
      <c r="J140" s="214">
        <f t="shared" si="18"/>
        <v>0.22307236061684457</v>
      </c>
      <c r="K140" s="218">
        <f t="shared" si="19"/>
        <v>2.4607636875</v>
      </c>
      <c r="L140" s="208">
        <f t="shared" si="20"/>
        <v>13.478157803333435</v>
      </c>
      <c r="M140" s="219">
        <v>39.372219</v>
      </c>
    </row>
    <row r="141" spans="1:13" s="7" customFormat="1" ht="15">
      <c r="A141" s="193" t="s">
        <v>91</v>
      </c>
      <c r="B141" s="179">
        <v>3800</v>
      </c>
      <c r="C141" s="286">
        <f>Volume!J141</f>
        <v>74.35</v>
      </c>
      <c r="D141" s="320">
        <v>11.66</v>
      </c>
      <c r="E141" s="206">
        <f t="shared" si="14"/>
        <v>44308</v>
      </c>
      <c r="F141" s="211">
        <f t="shared" si="15"/>
        <v>15.682582380632146</v>
      </c>
      <c r="G141" s="277">
        <f t="shared" si="16"/>
        <v>58434.5</v>
      </c>
      <c r="H141" s="275">
        <v>5</v>
      </c>
      <c r="I141" s="207">
        <f t="shared" si="17"/>
        <v>15.3775</v>
      </c>
      <c r="J141" s="214">
        <f t="shared" si="18"/>
        <v>0.20682582380632147</v>
      </c>
      <c r="K141" s="218">
        <f t="shared" si="19"/>
        <v>3.15655025</v>
      </c>
      <c r="L141" s="208">
        <f t="shared" si="20"/>
        <v>17.289137758235714</v>
      </c>
      <c r="M141" s="219">
        <v>50.504804</v>
      </c>
    </row>
    <row r="142" spans="1:13" s="7" customFormat="1" ht="15">
      <c r="A142" s="193" t="s">
        <v>152</v>
      </c>
      <c r="B142" s="179">
        <v>1350</v>
      </c>
      <c r="C142" s="286">
        <f>Volume!J142</f>
        <v>215.85</v>
      </c>
      <c r="D142" s="320">
        <v>22.67</v>
      </c>
      <c r="E142" s="206">
        <f t="shared" si="14"/>
        <v>30604.500000000004</v>
      </c>
      <c r="F142" s="211">
        <f t="shared" si="15"/>
        <v>10.502663886958537</v>
      </c>
      <c r="G142" s="277">
        <f t="shared" si="16"/>
        <v>45174.375</v>
      </c>
      <c r="H142" s="275">
        <v>5</v>
      </c>
      <c r="I142" s="207">
        <f t="shared" si="17"/>
        <v>33.4625</v>
      </c>
      <c r="J142" s="214">
        <f t="shared" si="18"/>
        <v>0.15502663886958537</v>
      </c>
      <c r="K142" s="218">
        <f t="shared" si="19"/>
        <v>1.588664125</v>
      </c>
      <c r="L142" s="208">
        <f t="shared" si="20"/>
        <v>8.701471775617069</v>
      </c>
      <c r="M142" s="219">
        <v>25.418626</v>
      </c>
    </row>
    <row r="143" spans="1:13" s="8" customFormat="1" ht="15">
      <c r="A143" s="193" t="s">
        <v>208</v>
      </c>
      <c r="B143" s="179">
        <v>412</v>
      </c>
      <c r="C143" s="286">
        <f>Volume!J143</f>
        <v>713.1</v>
      </c>
      <c r="D143" s="320">
        <v>97.1</v>
      </c>
      <c r="E143" s="206">
        <f t="shared" si="14"/>
        <v>40005.2</v>
      </c>
      <c r="F143" s="211">
        <f t="shared" si="15"/>
        <v>13.616603561912774</v>
      </c>
      <c r="G143" s="277">
        <f t="shared" si="16"/>
        <v>54695.06</v>
      </c>
      <c r="H143" s="275">
        <v>5</v>
      </c>
      <c r="I143" s="207">
        <f t="shared" si="17"/>
        <v>132.755</v>
      </c>
      <c r="J143" s="214">
        <f t="shared" si="18"/>
        <v>0.18616603561912773</v>
      </c>
      <c r="K143" s="218">
        <f t="shared" si="19"/>
        <v>2.4501476875</v>
      </c>
      <c r="L143" s="208">
        <f t="shared" si="20"/>
        <v>13.420011576628685</v>
      </c>
      <c r="M143" s="219">
        <v>39.202363</v>
      </c>
    </row>
    <row r="144" spans="1:13" s="7" customFormat="1" ht="15">
      <c r="A144" s="193" t="s">
        <v>230</v>
      </c>
      <c r="B144" s="179">
        <v>400</v>
      </c>
      <c r="C144" s="286">
        <f>Volume!J144</f>
        <v>533.35</v>
      </c>
      <c r="D144" s="320">
        <v>58.42</v>
      </c>
      <c r="E144" s="206">
        <f t="shared" si="14"/>
        <v>23368</v>
      </c>
      <c r="F144" s="211">
        <f t="shared" si="15"/>
        <v>10.953407706009187</v>
      </c>
      <c r="G144" s="277">
        <f t="shared" si="16"/>
        <v>34035</v>
      </c>
      <c r="H144" s="275">
        <v>5</v>
      </c>
      <c r="I144" s="207">
        <f t="shared" si="17"/>
        <v>85.0875</v>
      </c>
      <c r="J144" s="214">
        <f t="shared" si="18"/>
        <v>0.15953407706009187</v>
      </c>
      <c r="K144" s="218">
        <f t="shared" si="19"/>
        <v>2.229290125</v>
      </c>
      <c r="L144" s="208">
        <f t="shared" si="20"/>
        <v>12.210324886860114</v>
      </c>
      <c r="M144" s="219">
        <v>35.668642</v>
      </c>
    </row>
    <row r="145" spans="1:13" s="8" customFormat="1" ht="15">
      <c r="A145" s="193" t="s">
        <v>185</v>
      </c>
      <c r="B145" s="179">
        <v>675</v>
      </c>
      <c r="C145" s="286">
        <f>Volume!J145</f>
        <v>505.8</v>
      </c>
      <c r="D145" s="320">
        <v>76.84</v>
      </c>
      <c r="E145" s="206">
        <f t="shared" si="14"/>
        <v>51867</v>
      </c>
      <c r="F145" s="211">
        <f t="shared" si="15"/>
        <v>15.191775405298538</v>
      </c>
      <c r="G145" s="277">
        <f t="shared" si="16"/>
        <v>68937.75</v>
      </c>
      <c r="H145" s="275">
        <v>5</v>
      </c>
      <c r="I145" s="207">
        <f t="shared" si="17"/>
        <v>102.13</v>
      </c>
      <c r="J145" s="214">
        <f t="shared" si="18"/>
        <v>0.20191775405298534</v>
      </c>
      <c r="K145" s="218">
        <f t="shared" si="19"/>
        <v>2.3935184375</v>
      </c>
      <c r="L145" s="208">
        <f t="shared" si="20"/>
        <v>13.109840400232692</v>
      </c>
      <c r="M145" s="219">
        <v>38.296295</v>
      </c>
    </row>
    <row r="146" spans="1:13" s="7" customFormat="1" ht="15">
      <c r="A146" s="193" t="s">
        <v>206</v>
      </c>
      <c r="B146" s="179">
        <v>275</v>
      </c>
      <c r="C146" s="286">
        <f>Volume!J146</f>
        <v>685.4</v>
      </c>
      <c r="D146" s="320">
        <v>146.06</v>
      </c>
      <c r="E146" s="206">
        <f t="shared" si="14"/>
        <v>40166.5</v>
      </c>
      <c r="F146" s="211">
        <f t="shared" si="15"/>
        <v>21.31018383425737</v>
      </c>
      <c r="G146" s="277">
        <f t="shared" si="16"/>
        <v>49590.75</v>
      </c>
      <c r="H146" s="275">
        <v>5</v>
      </c>
      <c r="I146" s="207">
        <f t="shared" si="17"/>
        <v>180.33</v>
      </c>
      <c r="J146" s="214">
        <f t="shared" si="18"/>
        <v>0.2631018383425737</v>
      </c>
      <c r="K146" s="218">
        <f t="shared" si="19"/>
        <v>1.6223405</v>
      </c>
      <c r="L146" s="208">
        <f t="shared" si="20"/>
        <v>8.885924878042099</v>
      </c>
      <c r="M146" s="219">
        <v>25.957448</v>
      </c>
    </row>
    <row r="147" spans="1:13" s="7" customFormat="1" ht="15">
      <c r="A147" s="193" t="s">
        <v>118</v>
      </c>
      <c r="B147" s="179">
        <v>250</v>
      </c>
      <c r="C147" s="286">
        <f>Volume!J147</f>
        <v>1242.9</v>
      </c>
      <c r="D147" s="320">
        <v>151.91</v>
      </c>
      <c r="E147" s="206">
        <f t="shared" si="14"/>
        <v>37977.5</v>
      </c>
      <c r="F147" s="211">
        <f t="shared" si="15"/>
        <v>12.22222222222222</v>
      </c>
      <c r="G147" s="277">
        <f t="shared" si="16"/>
        <v>53513.75</v>
      </c>
      <c r="H147" s="275">
        <v>5</v>
      </c>
      <c r="I147" s="207">
        <f t="shared" si="17"/>
        <v>214.055</v>
      </c>
      <c r="J147" s="214">
        <f t="shared" si="18"/>
        <v>0.17222222222222222</v>
      </c>
      <c r="K147" s="218">
        <f t="shared" si="19"/>
        <v>2.07079775</v>
      </c>
      <c r="L147" s="208">
        <f t="shared" si="20"/>
        <v>11.342226397059436</v>
      </c>
      <c r="M147" s="219">
        <v>33.132764</v>
      </c>
    </row>
    <row r="148" spans="1:13" s="7" customFormat="1" ht="15">
      <c r="A148" s="193" t="s">
        <v>231</v>
      </c>
      <c r="B148" s="179">
        <v>411</v>
      </c>
      <c r="C148" s="286">
        <f>Volume!J148</f>
        <v>988</v>
      </c>
      <c r="D148" s="320">
        <v>141.14</v>
      </c>
      <c r="E148" s="206">
        <f t="shared" si="14"/>
        <v>58008.53999999999</v>
      </c>
      <c r="F148" s="211">
        <f t="shared" si="15"/>
        <v>14.285425101214575</v>
      </c>
      <c r="G148" s="277">
        <f t="shared" si="16"/>
        <v>78311.94</v>
      </c>
      <c r="H148" s="275">
        <v>5</v>
      </c>
      <c r="I148" s="207">
        <f t="shared" si="17"/>
        <v>190.54</v>
      </c>
      <c r="J148" s="214">
        <f t="shared" si="18"/>
        <v>0.19285425101214573</v>
      </c>
      <c r="K148" s="218">
        <f t="shared" si="19"/>
        <v>3.570430625</v>
      </c>
      <c r="L148" s="208">
        <f t="shared" si="20"/>
        <v>19.55605393319769</v>
      </c>
      <c r="M148" s="219">
        <v>57.12689</v>
      </c>
    </row>
    <row r="149" spans="1:13" s="7" customFormat="1" ht="15">
      <c r="A149" s="193" t="s">
        <v>300</v>
      </c>
      <c r="B149" s="179">
        <v>3850</v>
      </c>
      <c r="C149" s="286">
        <f>Volume!J149</f>
        <v>47.8</v>
      </c>
      <c r="D149" s="320">
        <v>15.08</v>
      </c>
      <c r="E149" s="206">
        <f t="shared" si="14"/>
        <v>58058</v>
      </c>
      <c r="F149" s="211">
        <f t="shared" si="15"/>
        <v>31.548117154811717</v>
      </c>
      <c r="G149" s="277">
        <f t="shared" si="16"/>
        <v>67259.5</v>
      </c>
      <c r="H149" s="275">
        <v>5</v>
      </c>
      <c r="I149" s="207">
        <f t="shared" si="17"/>
        <v>17.47</v>
      </c>
      <c r="J149" s="214">
        <f t="shared" si="18"/>
        <v>0.36548117154811716</v>
      </c>
      <c r="K149" s="218">
        <f t="shared" si="19"/>
        <v>3.0576005625</v>
      </c>
      <c r="L149" s="208">
        <f t="shared" si="20"/>
        <v>16.747167999217343</v>
      </c>
      <c r="M149" s="219">
        <v>48.921609</v>
      </c>
    </row>
    <row r="150" spans="1:13" s="7" customFormat="1" ht="15">
      <c r="A150" s="193" t="s">
        <v>301</v>
      </c>
      <c r="B150" s="179">
        <v>10450</v>
      </c>
      <c r="C150" s="286">
        <f>Volume!J150</f>
        <v>25.9</v>
      </c>
      <c r="D150" s="320">
        <v>4.12</v>
      </c>
      <c r="E150" s="206">
        <f t="shared" si="14"/>
        <v>43054</v>
      </c>
      <c r="F150" s="211">
        <f t="shared" si="15"/>
        <v>15.90733590733591</v>
      </c>
      <c r="G150" s="277">
        <f t="shared" si="16"/>
        <v>56586.75</v>
      </c>
      <c r="H150" s="275">
        <v>5</v>
      </c>
      <c r="I150" s="207">
        <f t="shared" si="17"/>
        <v>5.415</v>
      </c>
      <c r="J150" s="214">
        <f t="shared" si="18"/>
        <v>0.20907335907335908</v>
      </c>
      <c r="K150" s="218">
        <f t="shared" si="19"/>
        <v>3.3860664375</v>
      </c>
      <c r="L150" s="208">
        <f t="shared" si="20"/>
        <v>18.546249690299067</v>
      </c>
      <c r="M150" s="219">
        <v>54.177063</v>
      </c>
    </row>
    <row r="151" spans="1:13" s="8" customFormat="1" ht="15">
      <c r="A151" s="193" t="s">
        <v>173</v>
      </c>
      <c r="B151" s="179">
        <v>2950</v>
      </c>
      <c r="C151" s="286">
        <f>Volume!J151</f>
        <v>56.7</v>
      </c>
      <c r="D151" s="320">
        <v>6.65</v>
      </c>
      <c r="E151" s="206">
        <f t="shared" si="14"/>
        <v>19617.5</v>
      </c>
      <c r="F151" s="211">
        <f t="shared" si="15"/>
        <v>11.728395061728394</v>
      </c>
      <c r="G151" s="277">
        <f t="shared" si="16"/>
        <v>27980.75</v>
      </c>
      <c r="H151" s="275">
        <v>5</v>
      </c>
      <c r="I151" s="207">
        <f t="shared" si="17"/>
        <v>9.485</v>
      </c>
      <c r="J151" s="214">
        <f t="shared" si="18"/>
        <v>0.16728395061728393</v>
      </c>
      <c r="K151" s="218">
        <f t="shared" si="19"/>
        <v>2.736723</v>
      </c>
      <c r="L151" s="208">
        <f t="shared" si="20"/>
        <v>14.989649207432107</v>
      </c>
      <c r="M151" s="219">
        <v>43.787568</v>
      </c>
    </row>
    <row r="152" spans="1:13" s="7" customFormat="1" ht="15">
      <c r="A152" s="193" t="s">
        <v>302</v>
      </c>
      <c r="B152" s="179">
        <v>200</v>
      </c>
      <c r="C152" s="286">
        <f>Volume!J152</f>
        <v>815.05</v>
      </c>
      <c r="D152" s="320">
        <v>127.2</v>
      </c>
      <c r="E152" s="206">
        <f t="shared" si="14"/>
        <v>25440</v>
      </c>
      <c r="F152" s="211">
        <f t="shared" si="15"/>
        <v>15.606404515060426</v>
      </c>
      <c r="G152" s="277">
        <f t="shared" si="16"/>
        <v>33590.5</v>
      </c>
      <c r="H152" s="275">
        <v>5</v>
      </c>
      <c r="I152" s="207">
        <f t="shared" si="17"/>
        <v>167.9525</v>
      </c>
      <c r="J152" s="214">
        <f t="shared" si="18"/>
        <v>0.20606404515060425</v>
      </c>
      <c r="K152" s="218">
        <f t="shared" si="19"/>
        <v>2.5993168125</v>
      </c>
      <c r="L152" s="208">
        <f t="shared" si="20"/>
        <v>14.237044523086764</v>
      </c>
      <c r="M152" s="219">
        <v>41.589069</v>
      </c>
    </row>
    <row r="153" spans="1:13" s="7" customFormat="1" ht="15">
      <c r="A153" s="193" t="s">
        <v>82</v>
      </c>
      <c r="B153" s="179">
        <v>2100</v>
      </c>
      <c r="C153" s="286">
        <f>Volume!J153</f>
        <v>105.6</v>
      </c>
      <c r="D153" s="320">
        <v>16.29</v>
      </c>
      <c r="E153" s="206">
        <f t="shared" si="14"/>
        <v>34209</v>
      </c>
      <c r="F153" s="211">
        <f t="shared" si="15"/>
        <v>15.426136363636363</v>
      </c>
      <c r="G153" s="277">
        <f t="shared" si="16"/>
        <v>45297</v>
      </c>
      <c r="H153" s="275">
        <v>5</v>
      </c>
      <c r="I153" s="207">
        <f t="shared" si="17"/>
        <v>21.57</v>
      </c>
      <c r="J153" s="214">
        <f t="shared" si="18"/>
        <v>0.20426136363636366</v>
      </c>
      <c r="K153" s="218">
        <f t="shared" si="19"/>
        <v>3.184963</v>
      </c>
      <c r="L153" s="208">
        <f t="shared" si="20"/>
        <v>17.444760799193265</v>
      </c>
      <c r="M153" s="219">
        <v>50.959408</v>
      </c>
    </row>
    <row r="154" spans="1:13" s="8" customFormat="1" ht="15">
      <c r="A154" s="193" t="s">
        <v>153</v>
      </c>
      <c r="B154" s="179">
        <v>450</v>
      </c>
      <c r="C154" s="286">
        <f>Volume!J154</f>
        <v>464.6</v>
      </c>
      <c r="D154" s="320">
        <v>86.43</v>
      </c>
      <c r="E154" s="206">
        <f t="shared" si="14"/>
        <v>38893.5</v>
      </c>
      <c r="F154" s="211">
        <f t="shared" si="15"/>
        <v>18.60309944037882</v>
      </c>
      <c r="G154" s="277">
        <f t="shared" si="16"/>
        <v>49347</v>
      </c>
      <c r="H154" s="275">
        <v>5</v>
      </c>
      <c r="I154" s="207">
        <f t="shared" si="17"/>
        <v>109.66</v>
      </c>
      <c r="J154" s="214">
        <f t="shared" si="18"/>
        <v>0.2360309944037882</v>
      </c>
      <c r="K154" s="218">
        <f t="shared" si="19"/>
        <v>2.238566375</v>
      </c>
      <c r="L154" s="208">
        <f t="shared" si="20"/>
        <v>12.261133000600688</v>
      </c>
      <c r="M154" s="219">
        <v>35.817062</v>
      </c>
    </row>
    <row r="155" spans="1:13" s="7" customFormat="1" ht="15">
      <c r="A155" s="193" t="s">
        <v>154</v>
      </c>
      <c r="B155" s="179">
        <v>6900</v>
      </c>
      <c r="C155" s="286">
        <f>Volume!J155</f>
        <v>43.25</v>
      </c>
      <c r="D155" s="320">
        <v>6.24</v>
      </c>
      <c r="E155" s="206">
        <f t="shared" si="14"/>
        <v>43056</v>
      </c>
      <c r="F155" s="211">
        <f t="shared" si="15"/>
        <v>14.427745664739886</v>
      </c>
      <c r="G155" s="277">
        <f t="shared" si="16"/>
        <v>57977.25</v>
      </c>
      <c r="H155" s="275">
        <v>5</v>
      </c>
      <c r="I155" s="207">
        <f t="shared" si="17"/>
        <v>8.4025</v>
      </c>
      <c r="J155" s="214">
        <f t="shared" si="18"/>
        <v>0.19427745664739884</v>
      </c>
      <c r="K155" s="218">
        <f t="shared" si="19"/>
        <v>2.8847229375</v>
      </c>
      <c r="L155" s="208">
        <f t="shared" si="20"/>
        <v>15.800278250213154</v>
      </c>
      <c r="M155" s="219">
        <v>46.155567</v>
      </c>
    </row>
    <row r="156" spans="1:13" s="7" customFormat="1" ht="15">
      <c r="A156" s="193" t="s">
        <v>303</v>
      </c>
      <c r="B156" s="179">
        <v>1800</v>
      </c>
      <c r="C156" s="286">
        <f>Volume!J156</f>
        <v>85</v>
      </c>
      <c r="D156" s="320">
        <v>22.54</v>
      </c>
      <c r="E156" s="206">
        <f t="shared" si="14"/>
        <v>40572</v>
      </c>
      <c r="F156" s="211">
        <f t="shared" si="15"/>
        <v>26.517647058823528</v>
      </c>
      <c r="G156" s="277">
        <f t="shared" si="16"/>
        <v>48222</v>
      </c>
      <c r="H156" s="275">
        <v>5</v>
      </c>
      <c r="I156" s="207">
        <f t="shared" si="17"/>
        <v>26.79</v>
      </c>
      <c r="J156" s="214">
        <f t="shared" si="18"/>
        <v>0.3151764705882353</v>
      </c>
      <c r="K156" s="218">
        <f t="shared" si="19"/>
        <v>3.3780660625</v>
      </c>
      <c r="L156" s="208">
        <f t="shared" si="20"/>
        <v>18.50242983173906</v>
      </c>
      <c r="M156" s="219">
        <v>54.049057</v>
      </c>
    </row>
    <row r="157" spans="1:13" s="8" customFormat="1" ht="15">
      <c r="A157" s="193" t="s">
        <v>155</v>
      </c>
      <c r="B157" s="179">
        <v>525</v>
      </c>
      <c r="C157" s="286">
        <f>Volume!J157</f>
        <v>438.35</v>
      </c>
      <c r="D157" s="320">
        <v>57.76</v>
      </c>
      <c r="E157" s="206">
        <f t="shared" si="14"/>
        <v>30324</v>
      </c>
      <c r="F157" s="211">
        <f t="shared" si="15"/>
        <v>13.17668529713699</v>
      </c>
      <c r="G157" s="277">
        <f t="shared" si="16"/>
        <v>41830.6875</v>
      </c>
      <c r="H157" s="275">
        <v>5</v>
      </c>
      <c r="I157" s="207">
        <f t="shared" si="17"/>
        <v>79.6775</v>
      </c>
      <c r="J157" s="214">
        <f t="shared" si="18"/>
        <v>0.18176685297136988</v>
      </c>
      <c r="K157" s="218">
        <f t="shared" si="19"/>
        <v>2.8725259375</v>
      </c>
      <c r="L157" s="208">
        <f t="shared" si="20"/>
        <v>15.733472529874248</v>
      </c>
      <c r="M157" s="219">
        <v>45.960415</v>
      </c>
    </row>
    <row r="158" spans="1:13" s="7" customFormat="1" ht="15">
      <c r="A158" s="193" t="s">
        <v>38</v>
      </c>
      <c r="B158" s="179">
        <v>600</v>
      </c>
      <c r="C158" s="286">
        <f>Volume!J158</f>
        <v>575.85</v>
      </c>
      <c r="D158" s="320">
        <v>86.8</v>
      </c>
      <c r="E158" s="206">
        <f t="shared" si="14"/>
        <v>52080</v>
      </c>
      <c r="F158" s="211">
        <f t="shared" si="15"/>
        <v>15.073369801163498</v>
      </c>
      <c r="G158" s="277">
        <f t="shared" si="16"/>
        <v>69355.5</v>
      </c>
      <c r="H158" s="275">
        <v>5</v>
      </c>
      <c r="I158" s="207">
        <f t="shared" si="17"/>
        <v>115.5925</v>
      </c>
      <c r="J158" s="214">
        <f t="shared" si="18"/>
        <v>0.20073369801163496</v>
      </c>
      <c r="K158" s="218">
        <f t="shared" si="19"/>
        <v>2.2368231875</v>
      </c>
      <c r="L158" s="208">
        <f t="shared" si="20"/>
        <v>12.251585169443578</v>
      </c>
      <c r="M158" s="219">
        <v>35.789171</v>
      </c>
    </row>
    <row r="159" spans="1:13" s="8" customFormat="1" ht="15">
      <c r="A159" s="193" t="s">
        <v>156</v>
      </c>
      <c r="B159" s="179">
        <v>600</v>
      </c>
      <c r="C159" s="286">
        <f>Volume!J159</f>
        <v>414.9</v>
      </c>
      <c r="D159" s="320">
        <v>54.35</v>
      </c>
      <c r="E159" s="206">
        <f t="shared" si="14"/>
        <v>32610</v>
      </c>
      <c r="F159" s="211">
        <f t="shared" si="15"/>
        <v>13.09954205832731</v>
      </c>
      <c r="G159" s="277">
        <f t="shared" si="16"/>
        <v>45057</v>
      </c>
      <c r="H159" s="275">
        <v>5</v>
      </c>
      <c r="I159" s="207">
        <f t="shared" si="17"/>
        <v>75.095</v>
      </c>
      <c r="J159" s="214">
        <f t="shared" si="18"/>
        <v>0.1809954205832731</v>
      </c>
      <c r="K159" s="218">
        <f t="shared" si="19"/>
        <v>2.1191735</v>
      </c>
      <c r="L159" s="208">
        <f t="shared" si="20"/>
        <v>11.607191292171741</v>
      </c>
      <c r="M159" s="219">
        <v>33.906776</v>
      </c>
    </row>
    <row r="160" spans="1:13" s="7" customFormat="1" ht="15">
      <c r="A160" s="193" t="s">
        <v>396</v>
      </c>
      <c r="B160" s="179">
        <v>700</v>
      </c>
      <c r="C160" s="286">
        <f>Volume!J160</f>
        <v>265.65</v>
      </c>
      <c r="D160" s="320">
        <v>45.35</v>
      </c>
      <c r="E160" s="206">
        <f t="shared" si="14"/>
        <v>31745</v>
      </c>
      <c r="F160" s="211">
        <f t="shared" si="15"/>
        <v>17.071334462638813</v>
      </c>
      <c r="G160" s="277">
        <f t="shared" si="16"/>
        <v>41042.75</v>
      </c>
      <c r="H160" s="275">
        <v>5</v>
      </c>
      <c r="I160" s="207">
        <f t="shared" si="17"/>
        <v>58.6325</v>
      </c>
      <c r="J160" s="214">
        <f t="shared" si="18"/>
        <v>0.2207133446263881</v>
      </c>
      <c r="K160" s="218">
        <f t="shared" si="19"/>
        <v>3.3919564375</v>
      </c>
      <c r="L160" s="208">
        <f t="shared" si="20"/>
        <v>18.578510548936123</v>
      </c>
      <c r="M160" s="219">
        <v>54.271303</v>
      </c>
    </row>
    <row r="161" spans="3:13" ht="14.25">
      <c r="C161" s="2"/>
      <c r="D161" s="111"/>
      <c r="H161" s="275"/>
      <c r="M161" s="71"/>
    </row>
    <row r="162" spans="3:13" ht="14.25">
      <c r="C162" s="2"/>
      <c r="D162" s="112"/>
      <c r="F162" s="67"/>
      <c r="H162" s="275"/>
      <c r="M162" s="71"/>
    </row>
    <row r="163" spans="3:13" ht="12.75">
      <c r="C163" s="2"/>
      <c r="D163" s="113"/>
      <c r="M163" s="71"/>
    </row>
    <row r="164" spans="3:13" ht="12.75">
      <c r="C164" s="2"/>
      <c r="D164" s="113"/>
      <c r="M164" s="1"/>
    </row>
    <row r="165" spans="3:13" ht="12.75">
      <c r="C165" s="2"/>
      <c r="D165" s="113"/>
      <c r="M165" s="1"/>
    </row>
    <row r="166" spans="3:13" ht="12.75">
      <c r="C166" s="2"/>
      <c r="D166" s="113"/>
      <c r="M166" s="1"/>
    </row>
    <row r="167" spans="3:13" ht="12.75">
      <c r="C167" s="2"/>
      <c r="D167" s="113"/>
      <c r="M167" s="1"/>
    </row>
    <row r="168" spans="3:13" ht="12.75">
      <c r="C168" s="2"/>
      <c r="D168" s="113"/>
      <c r="E168" s="2"/>
      <c r="F168" s="5"/>
      <c r="M168" s="1"/>
    </row>
    <row r="169" spans="3:13" ht="12.75">
      <c r="C169" s="2"/>
      <c r="D169" s="113"/>
      <c r="M169" s="1"/>
    </row>
    <row r="170" spans="3:13" ht="12.75">
      <c r="C170" s="2"/>
      <c r="D170" s="112"/>
      <c r="M170" s="1"/>
    </row>
    <row r="171" spans="3:13" ht="12.75">
      <c r="C171" s="2"/>
      <c r="D171" s="112"/>
      <c r="M171" s="1"/>
    </row>
    <row r="172" spans="3:13" ht="12.75">
      <c r="C172" s="2"/>
      <c r="D172" s="112"/>
      <c r="M172" s="1"/>
    </row>
    <row r="173" spans="3:13" ht="12.75">
      <c r="C173" s="2"/>
      <c r="D173" s="112"/>
      <c r="M173" s="1"/>
    </row>
    <row r="174" spans="3:13" ht="12.75">
      <c r="C174" s="2"/>
      <c r="D174" s="112"/>
      <c r="M174" s="1"/>
    </row>
    <row r="175" spans="1:13" ht="12.75">
      <c r="A175" s="76"/>
      <c r="C175" s="2"/>
      <c r="D175" s="112"/>
      <c r="M175" s="1"/>
    </row>
    <row r="176" spans="3:13" ht="12.75">
      <c r="C176" s="2"/>
      <c r="D176" s="112"/>
      <c r="M176" s="1"/>
    </row>
    <row r="177" spans="3:13" ht="12.75">
      <c r="C177" s="2"/>
      <c r="D177" s="112"/>
      <c r="M177" s="1"/>
    </row>
    <row r="178" spans="3:13" ht="12.75">
      <c r="C178" s="2"/>
      <c r="D178" s="112"/>
      <c r="M178" s="1"/>
    </row>
    <row r="179" spans="3:13" ht="12.75">
      <c r="C179" s="2"/>
      <c r="D179" s="112"/>
      <c r="M179" s="1"/>
    </row>
    <row r="180" spans="3:13" ht="12.75">
      <c r="C180" s="2"/>
      <c r="D180" s="112"/>
      <c r="M180" s="1"/>
    </row>
    <row r="181" spans="3:13" ht="12.75">
      <c r="C181" s="2"/>
      <c r="D181" s="112"/>
      <c r="M181" s="1"/>
    </row>
    <row r="182" spans="3:13" ht="12.75">
      <c r="C182" s="2"/>
      <c r="D182" s="112"/>
      <c r="M182" s="1"/>
    </row>
    <row r="183" spans="3:13" ht="12.75">
      <c r="C183" s="2"/>
      <c r="D183" s="112"/>
      <c r="M183" s="1"/>
    </row>
    <row r="184" spans="3:13" ht="12.75">
      <c r="C184" s="2"/>
      <c r="D184" s="112"/>
      <c r="M184" s="1"/>
    </row>
    <row r="185" spans="3:13" ht="12.75">
      <c r="C185" s="2"/>
      <c r="D185" s="112"/>
      <c r="M185" s="1"/>
    </row>
    <row r="186" spans="3:13" ht="12.75">
      <c r="C186" s="2"/>
      <c r="D186" s="112"/>
      <c r="M186" s="1"/>
    </row>
    <row r="187" spans="3:13" ht="12.75">
      <c r="C187" s="2"/>
      <c r="D187" s="112"/>
      <c r="M187" s="1"/>
    </row>
    <row r="188" spans="3:13" ht="12.75">
      <c r="C188" s="2"/>
      <c r="D188" s="112"/>
      <c r="M188" s="1"/>
    </row>
    <row r="189" spans="3:13" ht="12.75">
      <c r="C189" s="2"/>
      <c r="D189" s="112"/>
      <c r="M189" s="1"/>
    </row>
    <row r="190" spans="3:13" ht="12.75">
      <c r="C190" s="2"/>
      <c r="D190" s="112"/>
      <c r="M190" s="1"/>
    </row>
    <row r="191" spans="3:13" ht="12.75">
      <c r="C191" s="2"/>
      <c r="D191" s="112"/>
      <c r="M191" s="1"/>
    </row>
    <row r="192" spans="3:13" ht="12.75">
      <c r="C192" s="2"/>
      <c r="M192" s="1"/>
    </row>
    <row r="193" spans="3:13" ht="12.75">
      <c r="C193" s="2"/>
      <c r="M193" s="1"/>
    </row>
    <row r="194" ht="12.75">
      <c r="M194" s="1"/>
    </row>
    <row r="195" ht="12.75">
      <c r="M195" s="1"/>
    </row>
    <row r="196" ht="12.75">
      <c r="M196" s="1"/>
    </row>
    <row r="197" ht="12.75">
      <c r="M197" s="1"/>
    </row>
    <row r="198" ht="12.75">
      <c r="M198" s="1"/>
    </row>
    <row r="199" ht="12.75">
      <c r="M199" s="1"/>
    </row>
    <row r="200" ht="12.75">
      <c r="M200" s="1"/>
    </row>
    <row r="201" ht="12.75">
      <c r="M201" s="1"/>
    </row>
    <row r="202" ht="12.75">
      <c r="M202" s="1"/>
    </row>
    <row r="203" ht="12.75">
      <c r="M203" s="1"/>
    </row>
    <row r="204" ht="12.75">
      <c r="M204" s="1"/>
    </row>
    <row r="205" ht="12.75">
      <c r="M205" s="1"/>
    </row>
    <row r="206" ht="12.75">
      <c r="M206" s="1"/>
    </row>
    <row r="207" ht="12.75">
      <c r="M207" s="1"/>
    </row>
    <row r="208" ht="12.75">
      <c r="M208" s="1"/>
    </row>
    <row r="209" ht="12.75">
      <c r="M209" s="1"/>
    </row>
    <row r="210" ht="12.75">
      <c r="M210" s="1"/>
    </row>
    <row r="211" ht="12.75">
      <c r="M211" s="1"/>
    </row>
    <row r="212" ht="12.75">
      <c r="M212" s="1"/>
    </row>
    <row r="213" ht="12.75">
      <c r="M213" s="1"/>
    </row>
    <row r="214" ht="12.75">
      <c r="M214" s="1"/>
    </row>
    <row r="215" ht="12.75">
      <c r="M215" s="1"/>
    </row>
    <row r="216" ht="12.75">
      <c r="M216" s="1"/>
    </row>
    <row r="217" ht="12.75">
      <c r="M217" s="1"/>
    </row>
    <row r="218" ht="12.75">
      <c r="M218" s="1"/>
    </row>
    <row r="219" ht="12.75">
      <c r="M219" s="1"/>
    </row>
    <row r="220" ht="12.75">
      <c r="M220" s="1"/>
    </row>
    <row r="221" ht="12.75">
      <c r="M221" s="1"/>
    </row>
    <row r="222" ht="12.75">
      <c r="M222" s="1"/>
    </row>
    <row r="223" ht="12.75">
      <c r="M223" s="1"/>
    </row>
    <row r="224" ht="12.75">
      <c r="M224" s="1"/>
    </row>
    <row r="225" ht="12.75">
      <c r="M225" s="1"/>
    </row>
    <row r="226" ht="12.75">
      <c r="M226" s="1"/>
    </row>
    <row r="227" ht="12.75">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1"/>
    </row>
    <row r="291" ht="12.75">
      <c r="M291" s="1"/>
    </row>
    <row r="292" ht="12.75">
      <c r="M292" s="5"/>
    </row>
    <row r="293" ht="12.75">
      <c r="M293" s="5"/>
    </row>
    <row r="294" ht="12.75">
      <c r="M294" s="5"/>
    </row>
    <row r="295" ht="12.75">
      <c r="M295" s="5"/>
    </row>
    <row r="296" ht="12.75">
      <c r="M296" s="5"/>
    </row>
    <row r="297" ht="12.75">
      <c r="M297" s="5"/>
    </row>
    <row r="298" ht="12.75">
      <c r="M298" s="5"/>
    </row>
    <row r="299" ht="12.75">
      <c r="M299" s="5"/>
    </row>
    <row r="300" ht="12.75">
      <c r="M300" s="5"/>
    </row>
    <row r="301" ht="12.75">
      <c r="M301" s="5"/>
    </row>
    <row r="302" ht="12.75">
      <c r="M302" s="5"/>
    </row>
    <row r="303" ht="12.75">
      <c r="M303" s="5"/>
    </row>
    <row r="304" ht="12.75">
      <c r="M304" s="5"/>
    </row>
    <row r="305" ht="12.75">
      <c r="M305" s="5"/>
    </row>
    <row r="306" ht="12.75">
      <c r="M306" s="5"/>
    </row>
    <row r="307" ht="12.75">
      <c r="M307" s="5"/>
    </row>
    <row r="308" ht="12.75">
      <c r="M308" s="5"/>
    </row>
    <row r="309" ht="12.75">
      <c r="M309" s="5"/>
    </row>
    <row r="310" ht="12.75">
      <c r="M310" s="5"/>
    </row>
    <row r="311" ht="12.75">
      <c r="M311" s="5"/>
    </row>
    <row r="312" ht="12.75">
      <c r="M312" s="5"/>
    </row>
    <row r="313" ht="12.75">
      <c r="M313" s="5"/>
    </row>
    <row r="314" ht="12.75">
      <c r="M314" s="5"/>
    </row>
    <row r="315" ht="12.75">
      <c r="M315" s="5"/>
    </row>
    <row r="316" ht="12.75">
      <c r="M316" s="5"/>
    </row>
    <row r="317" ht="12.75">
      <c r="M317" s="5"/>
    </row>
    <row r="318" ht="12.75">
      <c r="M318" s="5"/>
    </row>
    <row r="319" ht="12.75">
      <c r="M319" s="5"/>
    </row>
    <row r="320" ht="12.75">
      <c r="M320" s="5"/>
    </row>
    <row r="321" ht="12.75">
      <c r="M321" s="5"/>
    </row>
    <row r="322" ht="12.75">
      <c r="M322" s="5"/>
    </row>
    <row r="323" ht="12.75">
      <c r="M323" s="5"/>
    </row>
    <row r="324" ht="12.75">
      <c r="M324" s="5"/>
    </row>
    <row r="325" ht="12.75">
      <c r="M325" s="5"/>
    </row>
    <row r="326" ht="12.75">
      <c r="M326" s="5"/>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5"/>
    </row>
    <row r="444" ht="12.75">
      <c r="M444" s="5"/>
    </row>
    <row r="445" ht="12.75">
      <c r="M445" s="2"/>
    </row>
    <row r="446" ht="12.75">
      <c r="M446" s="2"/>
    </row>
    <row r="447" ht="12.75">
      <c r="M447" s="2"/>
    </row>
    <row r="448" ht="12.75">
      <c r="M448" s="2"/>
    </row>
    <row r="449" ht="12.75">
      <c r="M449" s="2"/>
    </row>
    <row r="450" ht="12.75">
      <c r="M450"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santosh</cp:lastModifiedBy>
  <cp:lastPrinted>2007-02-23T11:19:05Z</cp:lastPrinted>
  <dcterms:created xsi:type="dcterms:W3CDTF">2003-08-14T05:49:12Z</dcterms:created>
  <dcterms:modified xsi:type="dcterms:W3CDTF">2007-04-19T13:27:40Z</dcterms:modified>
  <cp:category/>
  <cp:version/>
  <cp:contentType/>
  <cp:contentStatus/>
</cp:coreProperties>
</file>