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<sst xmlns="http://schemas.openxmlformats.org/spreadsheetml/2006/main" count="1497" uniqueCount="409">
  <si>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</si>
  <si>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</si>
  <si>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</si>
  <si>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</si>
  <si>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</si>
  <si>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</si>
  <si>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</si>
  <si>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</si>
  <si>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</si>
  <si>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</si>
  <si>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</si>
  <si>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</si>
  <si>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</si>
  <si>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</si>
  <si>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</si>
  <si>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</si>
  <si>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</si>
  <si>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</si>
  <si>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</si>
  <si>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</si>
  <si>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</si>
  <si>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</si>
  <si>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</si>
  <si>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</si>
  <si>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</si>
  <si>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</si>
  <si>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</si>
  <si>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</si>
  <si>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</si>
  <si>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</si>
  <si>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</si>
  <si>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</si>
  <si>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</si>
  <si>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</si>
  <si>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</si>
  <si>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</si>
  <si>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</si>
  <si>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</si>
  <si>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</si>
  <si>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</si>
  <si>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</si>
  <si>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</si>
  <si>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</si>
  <si>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</si>
  <si>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</si>
  <si>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</si>
  <si>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</si>
  <si>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</si>
  <si>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</si>
  <si>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</si>
  <si>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</si>
  <si>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</si>
  <si>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</si>
  <si>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</si>
  <si>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</si>
  <si>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</si>
  <si>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</si>
  <si>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</si>
  <si>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</si>
  <si>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</si>
  <si>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</si>
  <si>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</si>
  <si>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</si>
  <si>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</si>
  <si>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</si>
  <si>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</si>
  <si>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</si>
  <si>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</si>
  <si>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</si>
  <si>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</si>
  <si>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</si>
  <si>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</si>
  <si>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</si>
  <si>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</si>
  <si>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</si>
  <si>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</si>
  <si>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</si>
  <si>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</si>
  <si>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</si>
  <si>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</si>
  <si>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</si>
  <si>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</si>
  <si>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</si>
  <si>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</si>
  <si>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</si>
  <si>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</si>
  <si>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</si>
  <si>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</si>
  <si>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</si>
  <si>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</si>
  <si>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</si>
  <si>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</si>
  <si>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</si>
  <si>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</si>
  <si>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</si>
  <si>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</si>
  <si>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</si>
  <si>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</si>
  <si>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</si>
  <si>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</si>
  <si>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</si>
  <si>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</si>
  <si>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</si>
  <si>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</si>
  <si>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</si>
  <si>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</si>
  <si>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</si>
  <si>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</si>
  <si>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</si>
  <si>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</si>
  <si>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</si>
  <si>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</si>
  <si>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</si>
  <si>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</si>
  <si>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</si>
  <si>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</si>
  <si>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</si>
  <si>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</si>
  <si>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</si>
  <si>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</si>
  <si>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</si>
  <si>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</si>
  <si>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</si>
  <si>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</si>
  <si>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</si>
  <si>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</si>
  <si>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</si>
  <si>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</si>
  <si>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</si>
  <si>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</si>
  <si>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</si>
  <si>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</si>
  <si>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</si>
  <si>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</si>
  <si>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</si>
  <si>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</si>
  <si>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</si>
  <si>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</si>
  <si>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</si>
  <si>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</si>
  <si>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</si>
  <si>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</si>
  <si>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</si>
  <si>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</si>
  <si>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</si>
  <si>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</si>
  <si>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</si>
  <si>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</si>
  <si>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</si>
  <si>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</si>
  <si>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</si>
  <si>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</si>
  <si>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</si>
  <si>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</si>
  <si>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</si>
  <si>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</si>
  <si>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</si>
  <si>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</si>
  <si>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</si>
  <si>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</si>
  <si>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</si>
  <si>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</si>
  <si>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</si>
  <si>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</si>
  <si>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</si>
  <si>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</si>
  <si>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</si>
  <si>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</si>
  <si>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</si>
  <si>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</si>
  <si>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</si>
  <si>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</si>
  <si>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</si>
  <si>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</si>
  <si>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</si>
  <si>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</si>
  <si>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</si>
  <si>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</si>
  <si>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</si>
  <si>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</si>
  <si>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</si>
  <si>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</si>
  <si>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</si>
  <si>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</si>
  <si>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</si>
  <si>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</si>
  <si>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</si>
  <si>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</si>
  <si>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</si>
  <si>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</si>
  <si>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</si>
  <si>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</si>
  <si>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</si>
  <si>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</si>
  <si>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</si>
  <si>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</si>
  <si>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</si>
  <si>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</si>
  <si>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</si>
  <si>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</si>
  <si>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</si>
  <si>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</si>
  <si>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</si>
  <si>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</si>
  <si>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</si>
  <si>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</si>
  <si>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</si>
  <si>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</si>
  <si>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</si>
  <si>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</si>
  <si>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</si>
  <si>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ZEETELE</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</si>
  <si>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</si>
  <si>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</si>
  <si>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</si>
  <si>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</si>
  <si>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</si>
  <si>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</si>
  <si>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</si>
  <si>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</si>
  <si>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</si>
  <si>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</si>
  <si>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</si>
  <si>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</si>
  <si>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</si>
  <si>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</si>
  <si>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</si>
  <si>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</si>
  <si>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</si>
  <si>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</si>
  <si>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</si>
  <si>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</si>
  <si>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</si>
  <si>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</si>
  <si>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</si>
  <si>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</si>
  <si>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</si>
  <si>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</si>
  <si>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</si>
  <si>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</si>
  <si>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</si>
  <si>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</si>
  <si>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</si>
  <si>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</si>
  <si>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</si>
  <si>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</si>
  <si>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</si>
  <si>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</si>
  <si>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</si>
  <si>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</si>
  <si>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</si>
  <si>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</si>
  <si>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</si>
  <si>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</si>
  <si>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</si>
  <si>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</si>
  <si>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</si>
  <si>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</si>
  <si>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</si>
  <si>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</si>
  <si>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</si>
  <si>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</si>
  <si>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</si>
  <si>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</si>
  <si>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</si>
  <si>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</si>
  <si>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</si>
  <si>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</si>
  <si>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</si>
  <si>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</si>
  <si>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</si>
  <si>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</si>
  <si>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</si>
  <si>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</si>
  <si>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</si>
  <si>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</si>
  <si>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Feb</t>
  </si>
  <si>
    <t>M</t>
  </si>
  <si>
    <t>SOBHA</t>
  </si>
  <si>
    <t>MPHASIS</t>
  </si>
  <si>
    <t>Mphasis</t>
  </si>
  <si>
    <t>Mar</t>
  </si>
  <si>
    <t>ABAN</t>
  </si>
  <si>
    <t>AMTEKAUTO</t>
  </si>
  <si>
    <t>BAJAJHIND</t>
  </si>
  <si>
    <t>BALRAMCHIN</t>
  </si>
  <si>
    <t>BATAINDIA</t>
  </si>
  <si>
    <t>BEML</t>
  </si>
  <si>
    <t>BOMDYEING</t>
  </si>
  <si>
    <t>CROMPGREAV</t>
  </si>
  <si>
    <t>GDL</t>
  </si>
  <si>
    <t>GTL</t>
  </si>
  <si>
    <t>GUJALKALI</t>
  </si>
  <si>
    <t>HCC</t>
  </si>
  <si>
    <t>HTMT</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</si>
  <si>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</si>
  <si>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</si>
  <si>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</si>
  <si>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</si>
  <si>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</si>
  <si>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</si>
  <si>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</si>
  <si>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</si>
  <si>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</si>
  <si>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</si>
  <si>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</si>
  <si>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</si>
  <si>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</si>
  <si>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</si>
  <si>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</si>
  <si>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</si>
  <si>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</si>
  <si>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</si>
  <si>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</si>
  <si>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</si>
  <si>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</si>
  <si>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</si>
  <si>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</si>
  <si>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</si>
  <si>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</si>
  <si>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</si>
  <si>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</si>
  <si>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</si>
  <si>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</si>
  <si>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</si>
  <si>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</si>
  <si>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</si>
  <si>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</si>
  <si>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</si>
  <si>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</si>
  <si>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</si>
  <si>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</si>
  <si>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</si>
  <si>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</si>
  <si>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</si>
  <si>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</si>
  <si>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</si>
  <si>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</si>
  <si>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</si>
  <si>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</si>
  <si>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</si>
  <si>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</si>
  <si>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</si>
  <si>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</si>
  <si>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</si>
  <si>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</si>
  <si>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</si>
  <si>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</si>
  <si>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</si>
  <si>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</si>
  <si>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</si>
  <si>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</si>
  <si>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</si>
  <si>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</si>
  <si>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</si>
  <si>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</si>
  <si>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</si>
  <si>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</si>
  <si>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</si>
  <si>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</si>
  <si>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</si>
  <si>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</si>
  <si>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</si>
  <si>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</si>
  <si>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</si>
  <si>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</si>
  <si>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</si>
  <si>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</si>
  <si>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</si>
  <si>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</si>
  <si>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</si>
  <si>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</si>
  <si>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</si>
  <si>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</si>
  <si>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</si>
  <si>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</si>
  <si>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</si>
  <si>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</si>
  <si>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</si>
  <si>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</si>
  <si>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</si>
  <si>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</si>
  <si>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</si>
  <si>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</si>
  <si>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</si>
  <si>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</si>
  <si>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</si>
  <si>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</si>
  <si>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</si>
  <si>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</si>
  <si>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</si>
  <si>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</si>
  <si>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</si>
  <si>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</si>
  <si>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</si>
  <si>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</si>
  <si>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INTERIM DIVIDEND-40%</t>
  </si>
  <si>
    <t>Apr</t>
  </si>
  <si>
    <t>CHENNPETRO</t>
  </si>
  <si>
    <t>13/02/2007</t>
  </si>
  <si>
    <t>INTERIM DIVIDEND-125%</t>
  </si>
  <si>
    <t>INTERIM DIVIDEND-15%</t>
  </si>
  <si>
    <t>14/02/2007</t>
  </si>
  <si>
    <t>19/02/2007</t>
  </si>
  <si>
    <t>INTERIM DIVIDEND-30%</t>
  </si>
  <si>
    <t>Gujarat Ambuja</t>
  </si>
  <si>
    <t>21/2/2007</t>
  </si>
  <si>
    <t>FINAL DIV-40%</t>
  </si>
  <si>
    <t>Derivatives Info Kit for 12 Feb,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</si>
</sst>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10"/>
      <name val="Arial"/>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39">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lef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0" fontId="3" fillId="0" borderId="20" xfId="0" applyFont="1" applyBorder="1" applyAlignment="1">
      <alignment/>
    </xf>
    <xf numFmtId="9" fontId="12" fillId="0" borderId="24" xfId="22" applyFont="1" applyFill="1" applyBorder="1" applyAlignment="1">
      <alignment/>
    </xf>
    <xf numFmtId="0" fontId="8" fillId="0" borderId="20" xfId="0" applyFont="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0" xfId="0" applyNumberFormat="1" applyFont="1" applyFill="1" applyBorder="1" applyAlignment="1">
      <alignment wrapText="1"/>
    </xf>
    <xf numFmtId="1" fontId="3" fillId="0" borderId="26" xfId="0" applyNumberFormat="1" applyFont="1" applyBorder="1" applyAlignment="1">
      <alignment/>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9" fontId="12" fillId="0" borderId="19" xfId="22" applyFont="1" applyFill="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0" fontId="37" fillId="0" borderId="0" xfId="0" applyFont="1" applyAlignment="1">
      <alignment/>
    </xf>
    <xf numFmtId="0" fontId="37" fillId="0" borderId="0" xfId="0" applyFont="1" applyAlignment="1">
      <alignment horizontal="center"/>
    </xf>
    <xf numFmtId="0" fontId="16" fillId="2" borderId="5" xfId="0" applyFont="1" applyFill="1" applyBorder="1" applyAlignment="1">
      <alignment horizontal="center"/>
    </xf>
    <xf numFmtId="9" fontId="18" fillId="2" borderId="6" xfId="22"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4"/>
  <sheetViews>
    <sheetView tabSelected="1" workbookViewId="0" topLeftCell="A1">
      <pane xSplit="1" ySplit="3" topLeftCell="B149" activePane="bottomRight" state="frozen"/>
      <selection pane="topLeft" activeCell="E255" sqref="E255"/>
      <selection pane="topRight" activeCell="E255" sqref="E255"/>
      <selection pane="bottomLeft" activeCell="E255" sqref="E255"/>
      <selection pane="bottomRight" activeCell="B228" sqref="B228"/>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2" t="s">
        <v>408</v>
      </c>
      <c r="B1" s="393"/>
      <c r="C1" s="393"/>
      <c r="D1" s="393"/>
      <c r="E1" s="393"/>
      <c r="F1" s="393"/>
      <c r="G1" s="393"/>
      <c r="H1" s="393"/>
      <c r="I1" s="393"/>
      <c r="J1" s="393"/>
      <c r="K1" s="393"/>
    </row>
    <row r="2" spans="1:11" ht="15.75" thickBot="1">
      <c r="A2" s="27"/>
      <c r="B2" s="103"/>
      <c r="C2" s="28"/>
      <c r="D2" s="389" t="s">
        <v>100</v>
      </c>
      <c r="E2" s="391"/>
      <c r="F2" s="391"/>
      <c r="G2" s="386" t="s">
        <v>103</v>
      </c>
      <c r="H2" s="387"/>
      <c r="I2" s="388"/>
      <c r="J2" s="389" t="s">
        <v>52</v>
      </c>
      <c r="K2" s="390"/>
    </row>
    <row r="3" spans="1:11" ht="28.5" thickBot="1">
      <c r="A3" s="203" t="s">
        <v>12</v>
      </c>
      <c r="B3" s="102" t="s">
        <v>101</v>
      </c>
      <c r="C3" s="49" t="s">
        <v>99</v>
      </c>
      <c r="D3" s="33" t="s">
        <v>69</v>
      </c>
      <c r="E3" s="48" t="s">
        <v>20</v>
      </c>
      <c r="F3" s="47" t="s">
        <v>59</v>
      </c>
      <c r="G3" s="88" t="s">
        <v>104</v>
      </c>
      <c r="H3" s="37" t="s">
        <v>105</v>
      </c>
      <c r="I3" s="107" t="s">
        <v>102</v>
      </c>
      <c r="J3" s="157" t="s">
        <v>42</v>
      </c>
      <c r="K3" s="159" t="s">
        <v>58</v>
      </c>
    </row>
    <row r="4" spans="1:11" ht="15">
      <c r="A4" s="29" t="s">
        <v>182</v>
      </c>
      <c r="B4" s="291">
        <f>Margins!B4</f>
        <v>100</v>
      </c>
      <c r="C4" s="291">
        <f>Volume!J4</f>
        <v>6031.65</v>
      </c>
      <c r="D4" s="183">
        <f>Volume!M4</f>
        <v>-2.470712836226345</v>
      </c>
      <c r="E4" s="184">
        <f>Volume!C4*100</f>
        <v>8</v>
      </c>
      <c r="F4" s="377">
        <f>'Open Int.'!D4*100</f>
        <v>7.000000000000001</v>
      </c>
      <c r="G4" s="378">
        <f>'Open Int.'!R4</f>
        <v>60.799032</v>
      </c>
      <c r="H4" s="378">
        <f>'Open Int.'!Z4</f>
        <v>2.417823999999996</v>
      </c>
      <c r="I4" s="379">
        <f>'Open Int.'!O4</f>
        <v>0.9871031746031746</v>
      </c>
      <c r="J4" s="186">
        <f>IF(Volume!D4=0,0,Volume!F4/Volume!D4)</f>
        <v>0</v>
      </c>
      <c r="K4" s="189">
        <f>IF('Open Int.'!E4=0,0,'Open Int.'!H4/'Open Int.'!E4)</f>
        <v>0</v>
      </c>
    </row>
    <row r="5" spans="1:11" ht="15">
      <c r="A5" s="204" t="s">
        <v>74</v>
      </c>
      <c r="B5" s="292">
        <f>Margins!B5</f>
        <v>50</v>
      </c>
      <c r="C5" s="292">
        <f>Volume!J5</f>
        <v>5597.6</v>
      </c>
      <c r="D5" s="185">
        <f>Volume!M5</f>
        <v>-1.7042311643384453</v>
      </c>
      <c r="E5" s="178">
        <f>Volume!C5*100</f>
        <v>-51</v>
      </c>
      <c r="F5" s="353">
        <f>'Open Int.'!D5*100</f>
        <v>-2</v>
      </c>
      <c r="G5" s="179">
        <f>'Open Int.'!R5</f>
        <v>4.785948</v>
      </c>
      <c r="H5" s="179">
        <f>'Open Int.'!Z5</f>
        <v>-0.1683974999999993</v>
      </c>
      <c r="I5" s="172">
        <f>'Open Int.'!O5</f>
        <v>0.9766081871345029</v>
      </c>
      <c r="J5" s="188">
        <f>IF(Volume!D5=0,0,Volume!F5/Volume!D5)</f>
        <v>0</v>
      </c>
      <c r="K5" s="190">
        <f>IF('Open Int.'!E5=0,0,'Open Int.'!H5/'Open Int.'!E5)</f>
        <v>0</v>
      </c>
    </row>
    <row r="6" spans="1:11" ht="15">
      <c r="A6" s="204" t="s">
        <v>9</v>
      </c>
      <c r="B6" s="292">
        <f>Margins!B6</f>
        <v>100</v>
      </c>
      <c r="C6" s="292">
        <f>Volume!J6</f>
        <v>4058.3</v>
      </c>
      <c r="D6" s="185">
        <f>Volume!M6</f>
        <v>-3.083058699909239</v>
      </c>
      <c r="E6" s="178">
        <f>Volume!C6*100</f>
        <v>61</v>
      </c>
      <c r="F6" s="353">
        <f>'Open Int.'!D6*100</f>
        <v>4</v>
      </c>
      <c r="G6" s="179">
        <f>'Open Int.'!R6</f>
        <v>28489.834162</v>
      </c>
      <c r="H6" s="179">
        <f>'Open Int.'!Z6</f>
        <v>-85.94654000000082</v>
      </c>
      <c r="I6" s="172">
        <f>'Open Int.'!O6</f>
        <v>0.8131276584227665</v>
      </c>
      <c r="J6" s="188">
        <f>IF(Volume!D6=0,0,Volume!F6/Volume!D6)</f>
        <v>1.0762829403606102</v>
      </c>
      <c r="K6" s="190">
        <f>IF('Open Int.'!E6=0,0,'Open Int.'!H6/'Open Int.'!E6)</f>
        <v>1.444120629383026</v>
      </c>
    </row>
    <row r="7" spans="1:11" ht="15">
      <c r="A7" s="204" t="s">
        <v>282</v>
      </c>
      <c r="B7" s="292">
        <f>Margins!B7</f>
        <v>200</v>
      </c>
      <c r="C7" s="292">
        <f>Volume!J7</f>
        <v>1784.25</v>
      </c>
      <c r="D7" s="185">
        <f>Volume!M7</f>
        <v>-0.8750000000000001</v>
      </c>
      <c r="E7" s="178">
        <f>Volume!C7*100</f>
        <v>-44</v>
      </c>
      <c r="F7" s="353">
        <f>'Open Int.'!D7*100</f>
        <v>-9</v>
      </c>
      <c r="G7" s="179">
        <f>'Open Int.'!R7</f>
        <v>83.467215</v>
      </c>
      <c r="H7" s="179">
        <f>'Open Int.'!Z7</f>
        <v>-8.512785000000008</v>
      </c>
      <c r="I7" s="172">
        <f>'Open Int.'!O7</f>
        <v>0.9952971355280035</v>
      </c>
      <c r="J7" s="188">
        <f>IF(Volume!D7=0,0,Volume!F7/Volume!D7)</f>
        <v>0</v>
      </c>
      <c r="K7" s="190">
        <f>IF('Open Int.'!E7=0,0,'Open Int.'!H7/'Open Int.'!E7)</f>
        <v>0</v>
      </c>
    </row>
    <row r="8" spans="1:11" ht="15">
      <c r="A8" s="204" t="s">
        <v>134</v>
      </c>
      <c r="B8" s="292">
        <f>Margins!B8</f>
        <v>100</v>
      </c>
      <c r="C8" s="292">
        <f>Volume!J8</f>
        <v>3699.6</v>
      </c>
      <c r="D8" s="185">
        <f>Volume!M8</f>
        <v>-3.6675389602780903</v>
      </c>
      <c r="E8" s="178">
        <f>Volume!C8*100</f>
        <v>-53</v>
      </c>
      <c r="F8" s="353">
        <f>'Open Int.'!D8*100</f>
        <v>-8</v>
      </c>
      <c r="G8" s="179">
        <f>'Open Int.'!R8</f>
        <v>151.86858</v>
      </c>
      <c r="H8" s="179">
        <f>'Open Int.'!Z8</f>
        <v>-19.185062999999985</v>
      </c>
      <c r="I8" s="172">
        <f>'Open Int.'!O8</f>
        <v>0.9676004872107187</v>
      </c>
      <c r="J8" s="188">
        <f>IF(Volume!D8=0,0,Volume!F8/Volume!D8)</f>
        <v>0</v>
      </c>
      <c r="K8" s="190">
        <f>IF('Open Int.'!E8=0,0,'Open Int.'!H8/'Open Int.'!E8)</f>
        <v>0.35294117647058826</v>
      </c>
    </row>
    <row r="9" spans="1:11" ht="15">
      <c r="A9" s="204" t="s">
        <v>0</v>
      </c>
      <c r="B9" s="292">
        <f>Margins!B9</f>
        <v>375</v>
      </c>
      <c r="C9" s="292">
        <f>Volume!J9</f>
        <v>1016.5</v>
      </c>
      <c r="D9" s="185">
        <f>Volume!M9</f>
        <v>-1.79218395246606</v>
      </c>
      <c r="E9" s="178">
        <f>Volume!C9*100</f>
        <v>49</v>
      </c>
      <c r="F9" s="353">
        <f>'Open Int.'!D9*100</f>
        <v>0</v>
      </c>
      <c r="G9" s="179">
        <f>'Open Int.'!R9</f>
        <v>349.05339375</v>
      </c>
      <c r="H9" s="179">
        <f>'Open Int.'!Z9</f>
        <v>-4.545562500000017</v>
      </c>
      <c r="I9" s="172">
        <f>'Open Int.'!O9</f>
        <v>0.9225728950529649</v>
      </c>
      <c r="J9" s="188">
        <f>IF(Volume!D9=0,0,Volume!F9/Volume!D9)</f>
        <v>0.09859154929577464</v>
      </c>
      <c r="K9" s="190">
        <f>IF('Open Int.'!E9=0,0,'Open Int.'!H9/'Open Int.'!E9)</f>
        <v>0.09667673716012085</v>
      </c>
    </row>
    <row r="10" spans="1:11" ht="15">
      <c r="A10" s="204" t="s">
        <v>135</v>
      </c>
      <c r="B10" s="292">
        <f>Margins!B10</f>
        <v>4900</v>
      </c>
      <c r="C10" s="292">
        <f>Volume!J10</f>
        <v>82.35</v>
      </c>
      <c r="D10" s="185">
        <f>Volume!M10</f>
        <v>-5.453501722158439</v>
      </c>
      <c r="E10" s="178">
        <f>Volume!C10*100</f>
        <v>114.99999999999999</v>
      </c>
      <c r="F10" s="353">
        <f>'Open Int.'!D10*100</f>
        <v>-2</v>
      </c>
      <c r="G10" s="179">
        <f>'Open Int.'!R10</f>
        <v>39.9883365</v>
      </c>
      <c r="H10" s="179">
        <f>'Open Int.'!Z10</f>
        <v>-3.032095499999997</v>
      </c>
      <c r="I10" s="172">
        <f>'Open Int.'!O10</f>
        <v>0.9515640766902119</v>
      </c>
      <c r="J10" s="188">
        <f>IF(Volume!D10=0,0,Volume!F10/Volume!D10)</f>
        <v>0</v>
      </c>
      <c r="K10" s="190">
        <f>IF('Open Int.'!E10=0,0,'Open Int.'!H10/'Open Int.'!E10)</f>
        <v>0.031746031746031744</v>
      </c>
    </row>
    <row r="11" spans="1:11" ht="15">
      <c r="A11" s="204" t="s">
        <v>174</v>
      </c>
      <c r="B11" s="292">
        <f>Margins!B11</f>
        <v>6700</v>
      </c>
      <c r="C11" s="292">
        <f>Volume!J11</f>
        <v>66.3</v>
      </c>
      <c r="D11" s="185">
        <f>Volume!M11</f>
        <v>-4.604316546762594</v>
      </c>
      <c r="E11" s="178">
        <f>Volume!C11*100</f>
        <v>4</v>
      </c>
      <c r="F11" s="353">
        <f>'Open Int.'!D11*100</f>
        <v>0</v>
      </c>
      <c r="G11" s="179">
        <f>'Open Int.'!R11</f>
        <v>60.767928</v>
      </c>
      <c r="H11" s="179">
        <f>'Open Int.'!Z11</f>
        <v>-2.7932970000000026</v>
      </c>
      <c r="I11" s="172">
        <f>'Open Int.'!O11</f>
        <v>0.966374269005848</v>
      </c>
      <c r="J11" s="188">
        <f>IF(Volume!D11=0,0,Volume!F11/Volume!D11)</f>
        <v>0.14285714285714285</v>
      </c>
      <c r="K11" s="190">
        <f>IF('Open Int.'!E11=0,0,'Open Int.'!H11/'Open Int.'!E11)</f>
        <v>0.040983606557377046</v>
      </c>
    </row>
    <row r="12" spans="1:11" ht="15">
      <c r="A12" s="204" t="s">
        <v>283</v>
      </c>
      <c r="B12" s="292">
        <f>Margins!B12</f>
        <v>600</v>
      </c>
      <c r="C12" s="292">
        <f>Volume!J12</f>
        <v>388.6</v>
      </c>
      <c r="D12" s="185">
        <f>Volume!M12</f>
        <v>-0.1285016705217168</v>
      </c>
      <c r="E12" s="178">
        <f>Volume!C12*100</f>
        <v>8</v>
      </c>
      <c r="F12" s="353">
        <f>'Open Int.'!D12*100</f>
        <v>-1</v>
      </c>
      <c r="G12" s="179">
        <f>'Open Int.'!R12</f>
        <v>38.541348</v>
      </c>
      <c r="H12" s="179">
        <f>'Open Int.'!Z12</f>
        <v>-0.3997799999999998</v>
      </c>
      <c r="I12" s="172">
        <f>'Open Int.'!O12</f>
        <v>0.9709618874773139</v>
      </c>
      <c r="J12" s="188">
        <f>IF(Volume!D12=0,0,Volume!F12/Volume!D12)</f>
        <v>0</v>
      </c>
      <c r="K12" s="190">
        <f>IF('Open Int.'!E12=0,0,'Open Int.'!H12/'Open Int.'!E12)</f>
        <v>0</v>
      </c>
    </row>
    <row r="13" spans="1:11" ht="15">
      <c r="A13" s="204" t="s">
        <v>75</v>
      </c>
      <c r="B13" s="292">
        <f>Margins!B13</f>
        <v>4600</v>
      </c>
      <c r="C13" s="292">
        <f>Volume!J13</f>
        <v>84.15</v>
      </c>
      <c r="D13" s="185">
        <f>Volume!M13</f>
        <v>-1.8086347724620737</v>
      </c>
      <c r="E13" s="178">
        <f>Volume!C13*100</f>
        <v>183</v>
      </c>
      <c r="F13" s="353">
        <f>'Open Int.'!D13*100</f>
        <v>-12</v>
      </c>
      <c r="G13" s="179">
        <f>'Open Int.'!R13</f>
        <v>32.747814</v>
      </c>
      <c r="H13" s="179">
        <f>'Open Int.'!Z13</f>
        <v>-4.072334000000005</v>
      </c>
      <c r="I13" s="172">
        <f>'Open Int.'!O13</f>
        <v>0.9763593380614657</v>
      </c>
      <c r="J13" s="188">
        <f>IF(Volume!D13=0,0,Volume!F13/Volume!D13)</f>
        <v>0.2</v>
      </c>
      <c r="K13" s="190">
        <f>IF('Open Int.'!E13=0,0,'Open Int.'!H13/'Open Int.'!E13)</f>
        <v>0.056818181818181816</v>
      </c>
    </row>
    <row r="14" spans="1:11" ht="15">
      <c r="A14" s="204" t="s">
        <v>88</v>
      </c>
      <c r="B14" s="292">
        <f>Margins!B14</f>
        <v>4300</v>
      </c>
      <c r="C14" s="292">
        <f>Volume!J14</f>
        <v>51.2</v>
      </c>
      <c r="D14" s="185">
        <f>Volume!M14</f>
        <v>-8.734402852049907</v>
      </c>
      <c r="E14" s="178">
        <f>Volume!C14*100</f>
        <v>-12</v>
      </c>
      <c r="F14" s="353">
        <f>'Open Int.'!D14*100</f>
        <v>-5</v>
      </c>
      <c r="G14" s="179">
        <f>'Open Int.'!R14</f>
        <v>122.166784</v>
      </c>
      <c r="H14" s="179">
        <f>'Open Int.'!Z14</f>
        <v>-18.856273999999985</v>
      </c>
      <c r="I14" s="172">
        <f>'Open Int.'!O14</f>
        <v>0.9367453595242387</v>
      </c>
      <c r="J14" s="188">
        <f>IF(Volume!D14=0,0,Volume!F14/Volume!D14)</f>
        <v>0.58</v>
      </c>
      <c r="K14" s="190">
        <f>IF('Open Int.'!E14=0,0,'Open Int.'!H14/'Open Int.'!E14)</f>
        <v>0.09753231492361927</v>
      </c>
    </row>
    <row r="15" spans="1:11" ht="15">
      <c r="A15" s="204" t="s">
        <v>136</v>
      </c>
      <c r="B15" s="292">
        <f>Margins!B15</f>
        <v>9550</v>
      </c>
      <c r="C15" s="292">
        <f>Volume!J15</f>
        <v>45.05</v>
      </c>
      <c r="D15" s="185">
        <f>Volume!M15</f>
        <v>-5.357142857142866</v>
      </c>
      <c r="E15" s="178">
        <f>Volume!C15*100</f>
        <v>22</v>
      </c>
      <c r="F15" s="353">
        <f>'Open Int.'!D15*100</f>
        <v>0</v>
      </c>
      <c r="G15" s="179">
        <f>'Open Int.'!R15</f>
        <v>232.5809865</v>
      </c>
      <c r="H15" s="179">
        <f>'Open Int.'!Z15</f>
        <v>-6.209887500000008</v>
      </c>
      <c r="I15" s="172">
        <f>'Open Int.'!O15</f>
        <v>0.9472807991120976</v>
      </c>
      <c r="J15" s="188">
        <f>IF(Volume!D15=0,0,Volume!F15/Volume!D15)</f>
        <v>0.24926686217008798</v>
      </c>
      <c r="K15" s="190">
        <f>IF('Open Int.'!E15=0,0,'Open Int.'!H15/'Open Int.'!E15)</f>
        <v>0.1832412523020258</v>
      </c>
    </row>
    <row r="16" spans="1:11" ht="15">
      <c r="A16" s="204" t="s">
        <v>157</v>
      </c>
      <c r="B16" s="292">
        <f>Margins!B16</f>
        <v>350</v>
      </c>
      <c r="C16" s="292">
        <f>Volume!J16</f>
        <v>720.55</v>
      </c>
      <c r="D16" s="185">
        <f>Volume!M16</f>
        <v>-3.830497163830503</v>
      </c>
      <c r="E16" s="178">
        <f>Volume!C16*100</f>
        <v>-74</v>
      </c>
      <c r="F16" s="353">
        <f>'Open Int.'!D16*100</f>
        <v>-2</v>
      </c>
      <c r="G16" s="179">
        <f>'Open Int.'!R16</f>
        <v>49.076660499999996</v>
      </c>
      <c r="H16" s="179">
        <f>'Open Int.'!Z16</f>
        <v>-3.1348257500000045</v>
      </c>
      <c r="I16" s="172">
        <f>'Open Int.'!O16</f>
        <v>0.9897225077081192</v>
      </c>
      <c r="J16" s="188">
        <f>IF(Volume!D16=0,0,Volume!F16/Volume!D16)</f>
        <v>0</v>
      </c>
      <c r="K16" s="190">
        <f>IF('Open Int.'!E16=0,0,'Open Int.'!H16/'Open Int.'!E16)</f>
        <v>0</v>
      </c>
    </row>
    <row r="17" spans="1:11" s="8" customFormat="1" ht="15">
      <c r="A17" s="204" t="s">
        <v>193</v>
      </c>
      <c r="B17" s="292">
        <f>Margins!B17</f>
        <v>100</v>
      </c>
      <c r="C17" s="292">
        <f>Volume!J17</f>
        <v>2948.45</v>
      </c>
      <c r="D17" s="185">
        <f>Volume!M17</f>
        <v>-3.6706089911134465</v>
      </c>
      <c r="E17" s="178">
        <f>Volume!C17*100</f>
        <v>-75</v>
      </c>
      <c r="F17" s="353">
        <f>'Open Int.'!D17*100</f>
        <v>-7.000000000000001</v>
      </c>
      <c r="G17" s="179">
        <f>'Open Int.'!R17</f>
        <v>274.1173965</v>
      </c>
      <c r="H17" s="179">
        <f>'Open Int.'!Z17</f>
        <v>-33.67665149999999</v>
      </c>
      <c r="I17" s="172">
        <f>'Open Int.'!O17</f>
        <v>0.9919328815747015</v>
      </c>
      <c r="J17" s="188">
        <f>IF(Volume!D17=0,0,Volume!F17/Volume!D17)</f>
        <v>0.6333333333333333</v>
      </c>
      <c r="K17" s="190">
        <f>IF('Open Int.'!E17=0,0,'Open Int.'!H17/'Open Int.'!E17)</f>
        <v>0.37349397590361444</v>
      </c>
    </row>
    <row r="18" spans="1:11" s="8" customFormat="1" ht="15">
      <c r="A18" s="204" t="s">
        <v>284</v>
      </c>
      <c r="B18" s="292">
        <f>Margins!B18</f>
        <v>950</v>
      </c>
      <c r="C18" s="292">
        <f>Volume!J18</f>
        <v>142.95</v>
      </c>
      <c r="D18" s="185">
        <f>Volume!M18</f>
        <v>0.07000350017500477</v>
      </c>
      <c r="E18" s="178">
        <f>Volume!C18*100</f>
        <v>134</v>
      </c>
      <c r="F18" s="353">
        <f>'Open Int.'!D18*100</f>
        <v>-8</v>
      </c>
      <c r="G18" s="179">
        <f>'Open Int.'!R18</f>
        <v>131.41607925</v>
      </c>
      <c r="H18" s="179">
        <f>'Open Int.'!Z18</f>
        <v>-8.973329500000006</v>
      </c>
      <c r="I18" s="172">
        <f>'Open Int.'!O18</f>
        <v>0.8692776686989769</v>
      </c>
      <c r="J18" s="188">
        <f>IF(Volume!D18=0,0,Volume!F18/Volume!D18)</f>
        <v>0.03347280334728033</v>
      </c>
      <c r="K18" s="190">
        <f>IF('Open Int.'!E18=0,0,'Open Int.'!H18/'Open Int.'!E18)</f>
        <v>0.057803468208092484</v>
      </c>
    </row>
    <row r="19" spans="1:11" s="8" customFormat="1" ht="15">
      <c r="A19" s="204" t="s">
        <v>285</v>
      </c>
      <c r="B19" s="292">
        <f>Margins!B19</f>
        <v>2400</v>
      </c>
      <c r="C19" s="292">
        <f>Volume!J19</f>
        <v>61</v>
      </c>
      <c r="D19" s="185">
        <f>Volume!M19</f>
        <v>-0.3267973856209197</v>
      </c>
      <c r="E19" s="178">
        <f>Volume!C19*100</f>
        <v>122</v>
      </c>
      <c r="F19" s="353">
        <f>'Open Int.'!D19*100</f>
        <v>-10</v>
      </c>
      <c r="G19" s="179">
        <f>'Open Int.'!R19</f>
        <v>94.44264</v>
      </c>
      <c r="H19" s="179">
        <f>'Open Int.'!Z19</f>
        <v>-8.593680000000006</v>
      </c>
      <c r="I19" s="172">
        <f>'Open Int.'!O19</f>
        <v>0.88280886684235</v>
      </c>
      <c r="J19" s="188">
        <f>IF(Volume!D19=0,0,Volume!F19/Volume!D19)</f>
        <v>0.09055118110236221</v>
      </c>
      <c r="K19" s="190">
        <f>IF('Open Int.'!E19=0,0,'Open Int.'!H19/'Open Int.'!E19)</f>
        <v>0.10401002506265664</v>
      </c>
    </row>
    <row r="20" spans="1:11" ht="15">
      <c r="A20" s="204" t="s">
        <v>76</v>
      </c>
      <c r="B20" s="292">
        <f>Margins!B20</f>
        <v>1400</v>
      </c>
      <c r="C20" s="292">
        <f>Volume!J20</f>
        <v>235.35</v>
      </c>
      <c r="D20" s="185">
        <f>Volume!M20</f>
        <v>-1.5889609031988339</v>
      </c>
      <c r="E20" s="178">
        <f>Volume!C20*100</f>
        <v>-22</v>
      </c>
      <c r="F20" s="353">
        <f>'Open Int.'!D20*100</f>
        <v>-4</v>
      </c>
      <c r="G20" s="179">
        <f>'Open Int.'!R20</f>
        <v>159.242517</v>
      </c>
      <c r="H20" s="179">
        <f>'Open Int.'!Z20</f>
        <v>-9.535204000000022</v>
      </c>
      <c r="I20" s="172">
        <f>'Open Int.'!O20</f>
        <v>0.9911028346782537</v>
      </c>
      <c r="J20" s="188">
        <f>IF(Volume!D20=0,0,Volume!F20/Volume!D20)</f>
        <v>0</v>
      </c>
      <c r="K20" s="190">
        <f>IF('Open Int.'!E20=0,0,'Open Int.'!H20/'Open Int.'!E20)</f>
        <v>0.009174311926605505</v>
      </c>
    </row>
    <row r="21" spans="1:11" ht="15">
      <c r="A21" s="204" t="s">
        <v>77</v>
      </c>
      <c r="B21" s="292">
        <f>Margins!B21</f>
        <v>3800</v>
      </c>
      <c r="C21" s="292">
        <f>Volume!J21</f>
        <v>178.75</v>
      </c>
      <c r="D21" s="185">
        <f>Volume!M21</f>
        <v>-4.5903389378169175</v>
      </c>
      <c r="E21" s="178">
        <f>Volume!C21*100</f>
        <v>25</v>
      </c>
      <c r="F21" s="353">
        <f>'Open Int.'!D21*100</f>
        <v>-6</v>
      </c>
      <c r="G21" s="179">
        <f>'Open Int.'!R21</f>
        <v>155.480325</v>
      </c>
      <c r="H21" s="179">
        <f>'Open Int.'!Z21</f>
        <v>-17.020314000000013</v>
      </c>
      <c r="I21" s="172">
        <f>'Open Int.'!O21</f>
        <v>0.9694189602446484</v>
      </c>
      <c r="J21" s="188">
        <f>IF(Volume!D21=0,0,Volume!F21/Volume!D21)</f>
        <v>0.23076923076923078</v>
      </c>
      <c r="K21" s="190">
        <f>IF('Open Int.'!E21=0,0,'Open Int.'!H21/'Open Int.'!E21)</f>
        <v>0.15384615384615385</v>
      </c>
    </row>
    <row r="22" spans="1:11" ht="15">
      <c r="A22" s="204" t="s">
        <v>286</v>
      </c>
      <c r="B22" s="292">
        <f>Margins!B22</f>
        <v>1050</v>
      </c>
      <c r="C22" s="292">
        <f>Volume!J22</f>
        <v>192.3</v>
      </c>
      <c r="D22" s="185">
        <f>Volume!M22</f>
        <v>-10.827730118247157</v>
      </c>
      <c r="E22" s="178">
        <f>Volume!C22*100</f>
        <v>-6</v>
      </c>
      <c r="F22" s="353">
        <f>'Open Int.'!D22*100</f>
        <v>-3</v>
      </c>
      <c r="G22" s="179">
        <f>'Open Int.'!R22</f>
        <v>36.102402</v>
      </c>
      <c r="H22" s="179">
        <f>'Open Int.'!Z22</f>
        <v>-5.7423240000000035</v>
      </c>
      <c r="I22" s="172">
        <f>'Open Int.'!O22</f>
        <v>0.9658836689038032</v>
      </c>
      <c r="J22" s="188">
        <f>IF(Volume!D22=0,0,Volume!F22/Volume!D22)</f>
        <v>0</v>
      </c>
      <c r="K22" s="190">
        <f>IF('Open Int.'!E22=0,0,'Open Int.'!H22/'Open Int.'!E22)</f>
        <v>0</v>
      </c>
    </row>
    <row r="23" spans="1:11" s="8" customFormat="1" ht="15">
      <c r="A23" s="204" t="s">
        <v>34</v>
      </c>
      <c r="B23" s="292">
        <f>Margins!B23</f>
        <v>275</v>
      </c>
      <c r="C23" s="292">
        <f>Volume!J23</f>
        <v>1569.85</v>
      </c>
      <c r="D23" s="185">
        <f>Volume!M23</f>
        <v>-1.6815932861526983</v>
      </c>
      <c r="E23" s="178">
        <f>Volume!C23*100</f>
        <v>-22</v>
      </c>
      <c r="F23" s="353">
        <f>'Open Int.'!D23*100</f>
        <v>-8</v>
      </c>
      <c r="G23" s="179">
        <f>'Open Int.'!R23</f>
        <v>106.15718162499999</v>
      </c>
      <c r="H23" s="179">
        <f>'Open Int.'!Z23</f>
        <v>-11.431789875000007</v>
      </c>
      <c r="I23" s="172">
        <f>'Open Int.'!O23</f>
        <v>0.9902399349328995</v>
      </c>
      <c r="J23" s="188">
        <f>IF(Volume!D23=0,0,Volume!F23/Volume!D23)</f>
        <v>0</v>
      </c>
      <c r="K23" s="190">
        <f>IF('Open Int.'!E23=0,0,'Open Int.'!H23/'Open Int.'!E23)</f>
        <v>1.6666666666666667</v>
      </c>
    </row>
    <row r="24" spans="1:11" s="8" customFormat="1" ht="15">
      <c r="A24" s="204" t="s">
        <v>287</v>
      </c>
      <c r="B24" s="292">
        <f>Margins!B24</f>
        <v>250</v>
      </c>
      <c r="C24" s="292">
        <f>Volume!J24</f>
        <v>1103.25</v>
      </c>
      <c r="D24" s="185">
        <f>Volume!M24</f>
        <v>-6.401119877831513</v>
      </c>
      <c r="E24" s="178">
        <f>Volume!C24*100</f>
        <v>-45</v>
      </c>
      <c r="F24" s="353">
        <f>'Open Int.'!D24*100</f>
        <v>-7.000000000000001</v>
      </c>
      <c r="G24" s="179">
        <f>'Open Int.'!R24</f>
        <v>42.22689375</v>
      </c>
      <c r="H24" s="179">
        <f>'Open Int.'!Z24</f>
        <v>-6.247143749999999</v>
      </c>
      <c r="I24" s="172">
        <f>'Open Int.'!O24</f>
        <v>0.9810581319399085</v>
      </c>
      <c r="J24" s="188">
        <f>IF(Volume!D24=0,0,Volume!F24/Volume!D24)</f>
        <v>0</v>
      </c>
      <c r="K24" s="190">
        <f>IF('Open Int.'!E24=0,0,'Open Int.'!H24/'Open Int.'!E24)</f>
        <v>0</v>
      </c>
    </row>
    <row r="25" spans="1:11" s="8" customFormat="1" ht="15">
      <c r="A25" s="204" t="s">
        <v>137</v>
      </c>
      <c r="B25" s="292">
        <f>Margins!B25</f>
        <v>1000</v>
      </c>
      <c r="C25" s="292">
        <f>Volume!J25</f>
        <v>334.9</v>
      </c>
      <c r="D25" s="185">
        <f>Volume!M25</f>
        <v>-5.060240963855428</v>
      </c>
      <c r="E25" s="178">
        <f>Volume!C25*100</f>
        <v>-50</v>
      </c>
      <c r="F25" s="353">
        <f>'Open Int.'!D25*100</f>
        <v>1</v>
      </c>
      <c r="G25" s="179">
        <f>'Open Int.'!R25</f>
        <v>204.95879999999997</v>
      </c>
      <c r="H25" s="179">
        <f>'Open Int.'!Z25</f>
        <v>-8.066925000000026</v>
      </c>
      <c r="I25" s="172">
        <f>'Open Int.'!O25</f>
        <v>0.9736928104575163</v>
      </c>
      <c r="J25" s="188">
        <f>IF(Volume!D25=0,0,Volume!F25/Volume!D25)</f>
        <v>0</v>
      </c>
      <c r="K25" s="190">
        <f>IF('Open Int.'!E25=0,0,'Open Int.'!H25/'Open Int.'!E25)</f>
        <v>0.25</v>
      </c>
    </row>
    <row r="26" spans="1:11" s="8" customFormat="1" ht="15">
      <c r="A26" s="204" t="s">
        <v>233</v>
      </c>
      <c r="B26" s="292">
        <f>Margins!B26</f>
        <v>1000</v>
      </c>
      <c r="C26" s="292">
        <f>Volume!J26</f>
        <v>726.1</v>
      </c>
      <c r="D26" s="185">
        <f>Volume!M26</f>
        <v>-3.4441489361702096</v>
      </c>
      <c r="E26" s="178">
        <f>Volume!C26*100</f>
        <v>192</v>
      </c>
      <c r="F26" s="353">
        <f>'Open Int.'!D26*100</f>
        <v>0</v>
      </c>
      <c r="G26" s="179">
        <f>'Open Int.'!R26</f>
        <v>708.52838</v>
      </c>
      <c r="H26" s="179">
        <f>'Open Int.'!Z26</f>
        <v>-18.65562</v>
      </c>
      <c r="I26" s="172">
        <f>'Open Int.'!O26</f>
        <v>0.9456855913096947</v>
      </c>
      <c r="J26" s="188">
        <f>IF(Volume!D26=0,0,Volume!F26/Volume!D26)</f>
        <v>0.19831223628691982</v>
      </c>
      <c r="K26" s="190">
        <f>IF('Open Int.'!E26=0,0,'Open Int.'!H26/'Open Int.'!E26)</f>
        <v>0.23119777158774374</v>
      </c>
    </row>
    <row r="27" spans="1:11" ht="15">
      <c r="A27" s="204" t="s">
        <v>1</v>
      </c>
      <c r="B27" s="292">
        <f>Margins!B27</f>
        <v>150</v>
      </c>
      <c r="C27" s="292">
        <f>Volume!J27</f>
        <v>2345.6</v>
      </c>
      <c r="D27" s="185">
        <f>Volume!M27</f>
        <v>-6.396903308192672</v>
      </c>
      <c r="E27" s="178">
        <f>Volume!C27*100</f>
        <v>3</v>
      </c>
      <c r="F27" s="353">
        <f>'Open Int.'!D27*100</f>
        <v>1</v>
      </c>
      <c r="G27" s="179">
        <f>'Open Int.'!R27</f>
        <v>427.907808</v>
      </c>
      <c r="H27" s="179">
        <f>'Open Int.'!Z27</f>
        <v>-22.02653700000002</v>
      </c>
      <c r="I27" s="172">
        <f>'Open Int.'!O27</f>
        <v>0.9765663542180563</v>
      </c>
      <c r="J27" s="188">
        <f>IF(Volume!D27=0,0,Volume!F27/Volume!D27)</f>
        <v>0.09230769230769231</v>
      </c>
      <c r="K27" s="190">
        <f>IF('Open Int.'!E27=0,0,'Open Int.'!H27/'Open Int.'!E27)</f>
        <v>0.06115107913669065</v>
      </c>
    </row>
    <row r="28" spans="1:11" ht="15">
      <c r="A28" s="204" t="s">
        <v>158</v>
      </c>
      <c r="B28" s="292">
        <f>Margins!B28</f>
        <v>1900</v>
      </c>
      <c r="C28" s="292">
        <f>Volume!J28</f>
        <v>114.85</v>
      </c>
      <c r="D28" s="185">
        <f>Volume!M28</f>
        <v>-3.64932885906041</v>
      </c>
      <c r="E28" s="178">
        <f>Volume!C28*100</f>
        <v>7.000000000000001</v>
      </c>
      <c r="F28" s="353">
        <f>'Open Int.'!D28*100</f>
        <v>-1</v>
      </c>
      <c r="G28" s="179">
        <f>'Open Int.'!R28</f>
        <v>41.6572435</v>
      </c>
      <c r="H28" s="179">
        <f>'Open Int.'!Z28</f>
        <v>-2.2345805</v>
      </c>
      <c r="I28" s="172">
        <f>'Open Int.'!O28</f>
        <v>0.9696176008381352</v>
      </c>
      <c r="J28" s="188">
        <f>IF(Volume!D28=0,0,Volume!F28/Volume!D28)</f>
        <v>2</v>
      </c>
      <c r="K28" s="190">
        <f>IF('Open Int.'!E28=0,0,'Open Int.'!H28/'Open Int.'!E28)</f>
        <v>0.3076923076923077</v>
      </c>
    </row>
    <row r="29" spans="1:11" ht="15">
      <c r="A29" s="204" t="s">
        <v>288</v>
      </c>
      <c r="B29" s="292">
        <f>Margins!B29</f>
        <v>300</v>
      </c>
      <c r="C29" s="292">
        <f>Volume!J29</f>
        <v>593.55</v>
      </c>
      <c r="D29" s="185">
        <f>Volume!M29</f>
        <v>-7.654609101516926</v>
      </c>
      <c r="E29" s="178">
        <f>Volume!C29*100</f>
        <v>9</v>
      </c>
      <c r="F29" s="353">
        <f>'Open Int.'!D29*100</f>
        <v>-2</v>
      </c>
      <c r="G29" s="179">
        <f>'Open Int.'!R29</f>
        <v>47.365289999999995</v>
      </c>
      <c r="H29" s="179">
        <f>'Open Int.'!Z29</f>
        <v>-5.218087500000003</v>
      </c>
      <c r="I29" s="172">
        <f>'Open Int.'!O29</f>
        <v>0.9766917293233083</v>
      </c>
      <c r="J29" s="188">
        <f>IF(Volume!D29=0,0,Volume!F29/Volume!D29)</f>
        <v>0</v>
      </c>
      <c r="K29" s="190">
        <f>IF('Open Int.'!E29=0,0,'Open Int.'!H29/'Open Int.'!E29)</f>
        <v>0</v>
      </c>
    </row>
    <row r="30" spans="1:11" ht="15">
      <c r="A30" s="204" t="s">
        <v>159</v>
      </c>
      <c r="B30" s="292">
        <f>Margins!B30</f>
        <v>4500</v>
      </c>
      <c r="C30" s="292">
        <f>Volume!J30</f>
        <v>45.15</v>
      </c>
      <c r="D30" s="185">
        <f>Volume!M30</f>
        <v>-4.241781548250265</v>
      </c>
      <c r="E30" s="178">
        <f>Volume!C30*100</f>
        <v>2</v>
      </c>
      <c r="F30" s="353">
        <f>'Open Int.'!D30*100</f>
        <v>0</v>
      </c>
      <c r="G30" s="179">
        <f>'Open Int.'!R30</f>
        <v>16.7619375</v>
      </c>
      <c r="H30" s="179">
        <f>'Open Int.'!Z30</f>
        <v>-0.8273700000000019</v>
      </c>
      <c r="I30" s="172">
        <f>'Open Int.'!O30</f>
        <v>0.9818181818181818</v>
      </c>
      <c r="J30" s="188">
        <f>IF(Volume!D30=0,0,Volume!F30/Volume!D30)</f>
        <v>0</v>
      </c>
      <c r="K30" s="190">
        <f>IF('Open Int.'!E30=0,0,'Open Int.'!H30/'Open Int.'!E30)</f>
        <v>0</v>
      </c>
    </row>
    <row r="31" spans="1:11" ht="15">
      <c r="A31" s="204" t="s">
        <v>2</v>
      </c>
      <c r="B31" s="292">
        <f>Margins!B31</f>
        <v>1100</v>
      </c>
      <c r="C31" s="292">
        <f>Volume!J31</f>
        <v>331.85</v>
      </c>
      <c r="D31" s="185">
        <f>Volume!M31</f>
        <v>-3.5880302149912744</v>
      </c>
      <c r="E31" s="178">
        <f>Volume!C31*100</f>
        <v>38</v>
      </c>
      <c r="F31" s="353">
        <f>'Open Int.'!D31*100</f>
        <v>1</v>
      </c>
      <c r="G31" s="179">
        <f>'Open Int.'!R31</f>
        <v>64.5746915</v>
      </c>
      <c r="H31" s="179">
        <f>'Open Int.'!Z31</f>
        <v>-1.4566365000000019</v>
      </c>
      <c r="I31" s="172">
        <f>'Open Int.'!O31</f>
        <v>0.9468626342566422</v>
      </c>
      <c r="J31" s="188">
        <f>IF(Volume!D31=0,0,Volume!F31/Volume!D31)</f>
        <v>0</v>
      </c>
      <c r="K31" s="190">
        <f>IF('Open Int.'!E31=0,0,'Open Int.'!H31/'Open Int.'!E31)</f>
        <v>0</v>
      </c>
    </row>
    <row r="32" spans="1:11" ht="15">
      <c r="A32" s="204" t="s">
        <v>395</v>
      </c>
      <c r="B32" s="292">
        <f>Margins!B32</f>
        <v>1250</v>
      </c>
      <c r="C32" s="292">
        <f>Volume!J32</f>
        <v>133.35</v>
      </c>
      <c r="D32" s="185">
        <f>Volume!M32</f>
        <v>-3.8918918918918957</v>
      </c>
      <c r="E32" s="178">
        <f>Volume!C32*100</f>
        <v>-3</v>
      </c>
      <c r="F32" s="353">
        <f>'Open Int.'!D32*100</f>
        <v>3</v>
      </c>
      <c r="G32" s="179">
        <f>'Open Int.'!R32</f>
        <v>83.89381875</v>
      </c>
      <c r="H32" s="179">
        <f>'Open Int.'!Z32</f>
        <v>-0.6743062500000008</v>
      </c>
      <c r="I32" s="172">
        <f>'Open Int.'!O32</f>
        <v>0.9636399761573614</v>
      </c>
      <c r="J32" s="188">
        <f>IF(Volume!D32=0,0,Volume!F32/Volume!D32)</f>
        <v>0.058823529411764705</v>
      </c>
      <c r="K32" s="190">
        <f>IF('Open Int.'!E32=0,0,'Open Int.'!H32/'Open Int.'!E32)</f>
        <v>0.12050078247261346</v>
      </c>
    </row>
    <row r="33" spans="1:11" ht="15">
      <c r="A33" s="204" t="s">
        <v>78</v>
      </c>
      <c r="B33" s="292">
        <f>Margins!B33</f>
        <v>1600</v>
      </c>
      <c r="C33" s="292">
        <f>Volume!J33</f>
        <v>223.15</v>
      </c>
      <c r="D33" s="185">
        <f>Volume!M33</f>
        <v>-4.000860400086033</v>
      </c>
      <c r="E33" s="178">
        <f>Volume!C33*100</f>
        <v>-42</v>
      </c>
      <c r="F33" s="353">
        <f>'Open Int.'!D33*100</f>
        <v>-1</v>
      </c>
      <c r="G33" s="179">
        <f>'Open Int.'!R33</f>
        <v>81.833568</v>
      </c>
      <c r="H33" s="179">
        <f>'Open Int.'!Z33</f>
        <v>-5.009752000000006</v>
      </c>
      <c r="I33" s="172">
        <f>'Open Int.'!O33</f>
        <v>0.9450261780104712</v>
      </c>
      <c r="J33" s="188">
        <f>IF(Volume!D33=0,0,Volume!F33/Volume!D33)</f>
        <v>0</v>
      </c>
      <c r="K33" s="190">
        <f>IF('Open Int.'!E33=0,0,'Open Int.'!H33/'Open Int.'!E33)</f>
        <v>0.45454545454545453</v>
      </c>
    </row>
    <row r="34" spans="1:11" ht="15">
      <c r="A34" s="204" t="s">
        <v>138</v>
      </c>
      <c r="B34" s="292">
        <f>Margins!B34</f>
        <v>850</v>
      </c>
      <c r="C34" s="292">
        <f>Volume!J34</f>
        <v>558.4</v>
      </c>
      <c r="D34" s="185">
        <f>Volume!M34</f>
        <v>-11.75726927939317</v>
      </c>
      <c r="E34" s="178">
        <f>Volume!C34*100</f>
        <v>19</v>
      </c>
      <c r="F34" s="353">
        <f>'Open Int.'!D34*100</f>
        <v>-7.000000000000001</v>
      </c>
      <c r="G34" s="179">
        <f>'Open Int.'!R34</f>
        <v>462.821464</v>
      </c>
      <c r="H34" s="179">
        <f>'Open Int.'!Z34</f>
        <v>-99.37071200000003</v>
      </c>
      <c r="I34" s="172">
        <f>'Open Int.'!O34</f>
        <v>0.9837965336888524</v>
      </c>
      <c r="J34" s="188">
        <f>IF(Volume!D34=0,0,Volume!F34/Volume!D34)</f>
        <v>0</v>
      </c>
      <c r="K34" s="190">
        <f>IF('Open Int.'!E34=0,0,'Open Int.'!H34/'Open Int.'!E34)</f>
        <v>0.1201923076923077</v>
      </c>
    </row>
    <row r="35" spans="1:11" ht="15">
      <c r="A35" s="204" t="s">
        <v>160</v>
      </c>
      <c r="B35" s="292">
        <f>Margins!B35</f>
        <v>1100</v>
      </c>
      <c r="C35" s="292">
        <f>Volume!J35</f>
        <v>343.15</v>
      </c>
      <c r="D35" s="185">
        <f>Volume!M35</f>
        <v>-4.707025826159413</v>
      </c>
      <c r="E35" s="178">
        <f>Volume!C35*100</f>
        <v>11</v>
      </c>
      <c r="F35" s="353">
        <f>'Open Int.'!D35*100</f>
        <v>-7.000000000000001</v>
      </c>
      <c r="G35" s="179">
        <f>'Open Int.'!R35</f>
        <v>29.5555095</v>
      </c>
      <c r="H35" s="179">
        <f>'Open Int.'!Z35</f>
        <v>-3.7969525000000033</v>
      </c>
      <c r="I35" s="172">
        <f>'Open Int.'!O35</f>
        <v>0.9821200510855683</v>
      </c>
      <c r="J35" s="188">
        <f>IF(Volume!D35=0,0,Volume!F35/Volume!D35)</f>
        <v>0</v>
      </c>
      <c r="K35" s="190">
        <f>IF('Open Int.'!E35=0,0,'Open Int.'!H35/'Open Int.'!E35)</f>
        <v>0</v>
      </c>
    </row>
    <row r="36" spans="1:11" ht="15">
      <c r="A36" s="204" t="s">
        <v>161</v>
      </c>
      <c r="B36" s="292">
        <f>Margins!B36</f>
        <v>6950</v>
      </c>
      <c r="C36" s="292">
        <f>Volume!J36</f>
        <v>35.3</v>
      </c>
      <c r="D36" s="185">
        <f>Volume!M36</f>
        <v>-4.206241519674367</v>
      </c>
      <c r="E36" s="178">
        <f>Volume!C36*100</f>
        <v>78</v>
      </c>
      <c r="F36" s="353">
        <f>'Open Int.'!D36*100</f>
        <v>1</v>
      </c>
      <c r="G36" s="179">
        <f>'Open Int.'!R36</f>
        <v>33.442161</v>
      </c>
      <c r="H36" s="179">
        <f>'Open Int.'!Z36</f>
        <v>-1.2395849999999982</v>
      </c>
      <c r="I36" s="172">
        <f>'Open Int.'!O36</f>
        <v>0.932993445010925</v>
      </c>
      <c r="J36" s="188">
        <f>IF(Volume!D36=0,0,Volume!F36/Volume!D36)</f>
        <v>0.07692307692307693</v>
      </c>
      <c r="K36" s="190">
        <f>IF('Open Int.'!E36=0,0,'Open Int.'!H36/'Open Int.'!E36)</f>
        <v>0.031007751937984496</v>
      </c>
    </row>
    <row r="37" spans="1:11" ht="15">
      <c r="A37" s="204" t="s">
        <v>398</v>
      </c>
      <c r="B37" s="292">
        <f>Margins!B37</f>
        <v>900</v>
      </c>
      <c r="C37" s="292">
        <f>Volume!J37</f>
        <v>203.05</v>
      </c>
      <c r="D37" s="185">
        <f>Volume!M37</f>
        <v>-1.551515151515146</v>
      </c>
      <c r="E37" s="178">
        <f>Volume!C37*100</f>
        <v>233</v>
      </c>
      <c r="F37" s="353">
        <f>'Open Int.'!D37*100</f>
        <v>125</v>
      </c>
      <c r="G37" s="179">
        <f>'Open Int.'!R37</f>
        <v>0.1644705</v>
      </c>
      <c r="H37" s="179">
        <f>'Open Int.'!Z37</f>
        <v>0.0902205</v>
      </c>
      <c r="I37" s="172">
        <f>'Open Int.'!O37</f>
        <v>0.4444444444444444</v>
      </c>
      <c r="J37" s="188">
        <f>IF(Volume!D37=0,0,Volume!F37/Volume!D37)</f>
        <v>0</v>
      </c>
      <c r="K37" s="190">
        <f>IF('Open Int.'!E37=0,0,'Open Int.'!H37/'Open Int.'!E37)</f>
        <v>0</v>
      </c>
    </row>
    <row r="38" spans="1:11" ht="15">
      <c r="A38" s="204" t="s">
        <v>3</v>
      </c>
      <c r="B38" s="292">
        <f>Margins!B38</f>
        <v>1250</v>
      </c>
      <c r="C38" s="292">
        <f>Volume!J38</f>
        <v>248.35</v>
      </c>
      <c r="D38" s="185">
        <f>Volume!M38</f>
        <v>-1.6435643564356457</v>
      </c>
      <c r="E38" s="178">
        <f>Volume!C38*100</f>
        <v>22</v>
      </c>
      <c r="F38" s="353">
        <f>'Open Int.'!D38*100</f>
        <v>-1</v>
      </c>
      <c r="G38" s="179">
        <f>'Open Int.'!R38</f>
        <v>72.05254375</v>
      </c>
      <c r="H38" s="179">
        <f>'Open Int.'!Z38</f>
        <v>-1.9615187499999962</v>
      </c>
      <c r="I38" s="172">
        <f>'Open Int.'!O38</f>
        <v>0.975010771219302</v>
      </c>
      <c r="J38" s="188">
        <f>IF(Volume!D38=0,0,Volume!F38/Volume!D38)</f>
        <v>0</v>
      </c>
      <c r="K38" s="190">
        <f>IF('Open Int.'!E38=0,0,'Open Int.'!H38/'Open Int.'!E38)</f>
        <v>0.19767441860465115</v>
      </c>
    </row>
    <row r="39" spans="1:11" ht="15">
      <c r="A39" s="204" t="s">
        <v>219</v>
      </c>
      <c r="B39" s="292">
        <f>Margins!B39</f>
        <v>525</v>
      </c>
      <c r="C39" s="292">
        <f>Volume!J39</f>
        <v>333.05</v>
      </c>
      <c r="D39" s="185">
        <f>Volume!M39</f>
        <v>-3.197209707891295</v>
      </c>
      <c r="E39" s="178">
        <f>Volume!C39*100</f>
        <v>-56.99999999999999</v>
      </c>
      <c r="F39" s="353">
        <f>'Open Int.'!D39*100</f>
        <v>-1</v>
      </c>
      <c r="G39" s="179">
        <f>'Open Int.'!R39</f>
        <v>56.634319875</v>
      </c>
      <c r="H39" s="179">
        <f>'Open Int.'!Z39</f>
        <v>-2.051148749999996</v>
      </c>
      <c r="I39" s="172">
        <f>'Open Int.'!O39</f>
        <v>0.9765359678913245</v>
      </c>
      <c r="J39" s="188">
        <f>IF(Volume!D39=0,0,Volume!F39/Volume!D39)</f>
        <v>0</v>
      </c>
      <c r="K39" s="190">
        <f>IF('Open Int.'!E39=0,0,'Open Int.'!H39/'Open Int.'!E39)</f>
        <v>0.09090909090909091</v>
      </c>
    </row>
    <row r="40" spans="1:11" ht="15">
      <c r="A40" s="204" t="s">
        <v>162</v>
      </c>
      <c r="B40" s="292">
        <f>Margins!B40</f>
        <v>1200</v>
      </c>
      <c r="C40" s="292">
        <f>Volume!J40</f>
        <v>294.2</v>
      </c>
      <c r="D40" s="185">
        <f>Volume!M40</f>
        <v>-2.5505134150380884</v>
      </c>
      <c r="E40" s="178">
        <f>Volume!C40*100</f>
        <v>3</v>
      </c>
      <c r="F40" s="353">
        <f>'Open Int.'!D40*100</f>
        <v>-10</v>
      </c>
      <c r="G40" s="179">
        <f>'Open Int.'!R40</f>
        <v>25.171752</v>
      </c>
      <c r="H40" s="179">
        <f>'Open Int.'!Z40</f>
        <v>-3.5208239999999975</v>
      </c>
      <c r="I40" s="172">
        <f>'Open Int.'!O40</f>
        <v>0.9859747545582047</v>
      </c>
      <c r="J40" s="188">
        <f>IF(Volume!D40=0,0,Volume!F40/Volume!D40)</f>
        <v>0</v>
      </c>
      <c r="K40" s="190">
        <f>IF('Open Int.'!E40=0,0,'Open Int.'!H40/'Open Int.'!E40)</f>
        <v>0</v>
      </c>
    </row>
    <row r="41" spans="1:11" ht="15">
      <c r="A41" s="204" t="s">
        <v>289</v>
      </c>
      <c r="B41" s="292">
        <f>Margins!B41</f>
        <v>1000</v>
      </c>
      <c r="C41" s="292">
        <f>Volume!J41</f>
        <v>200</v>
      </c>
      <c r="D41" s="185">
        <f>Volume!M41</f>
        <v>-2.5578562728380025</v>
      </c>
      <c r="E41" s="178">
        <f>Volume!C41*100</f>
        <v>-53</v>
      </c>
      <c r="F41" s="353">
        <f>'Open Int.'!D41*100</f>
        <v>-14.000000000000002</v>
      </c>
      <c r="G41" s="179">
        <f>'Open Int.'!R41</f>
        <v>27.26</v>
      </c>
      <c r="H41" s="179">
        <f>'Open Int.'!Z41</f>
        <v>-5.292649999999998</v>
      </c>
      <c r="I41" s="172">
        <f>'Open Int.'!O41</f>
        <v>0.9743213499633162</v>
      </c>
      <c r="J41" s="188">
        <f>IF(Volume!D41=0,0,Volume!F41/Volume!D41)</f>
        <v>0</v>
      </c>
      <c r="K41" s="190">
        <f>IF('Open Int.'!E41=0,0,'Open Int.'!H41/'Open Int.'!E41)</f>
        <v>0</v>
      </c>
    </row>
    <row r="42" spans="1:11" ht="15">
      <c r="A42" s="204" t="s">
        <v>183</v>
      </c>
      <c r="B42" s="292">
        <f>Margins!B42</f>
        <v>1900</v>
      </c>
      <c r="C42" s="292">
        <f>Volume!J42</f>
        <v>275</v>
      </c>
      <c r="D42" s="185">
        <f>Volume!M42</f>
        <v>-4.447533009034055</v>
      </c>
      <c r="E42" s="178">
        <f>Volume!C42*100</f>
        <v>-56.99999999999999</v>
      </c>
      <c r="F42" s="353">
        <f>'Open Int.'!D42*100</f>
        <v>-9</v>
      </c>
      <c r="G42" s="179">
        <f>'Open Int.'!R42</f>
        <v>99.275</v>
      </c>
      <c r="H42" s="179">
        <f>'Open Int.'!Z42</f>
        <v>-11.45604999999999</v>
      </c>
      <c r="I42" s="172">
        <f>'Open Int.'!O42</f>
        <v>0.9736842105263158</v>
      </c>
      <c r="J42" s="188">
        <f>IF(Volume!D42=0,0,Volume!F42/Volume!D42)</f>
        <v>0.17391304347826086</v>
      </c>
      <c r="K42" s="190">
        <f>IF('Open Int.'!E42=0,0,'Open Int.'!H42/'Open Int.'!E42)</f>
        <v>0.12359550561797752</v>
      </c>
    </row>
    <row r="43" spans="1:11" ht="15">
      <c r="A43" s="204" t="s">
        <v>220</v>
      </c>
      <c r="B43" s="292">
        <f>Margins!B43</f>
        <v>2700</v>
      </c>
      <c r="C43" s="292">
        <f>Volume!J43</f>
        <v>101.6</v>
      </c>
      <c r="D43" s="185">
        <f>Volume!M43</f>
        <v>-2.1194605009633936</v>
      </c>
      <c r="E43" s="178">
        <f>Volume!C43*100</f>
        <v>137</v>
      </c>
      <c r="F43" s="353">
        <f>'Open Int.'!D43*100</f>
        <v>5</v>
      </c>
      <c r="G43" s="179">
        <f>'Open Int.'!R43</f>
        <v>49.01184</v>
      </c>
      <c r="H43" s="179">
        <f>'Open Int.'!Z43</f>
        <v>1.554479999999998</v>
      </c>
      <c r="I43" s="172">
        <f>'Open Int.'!O43</f>
        <v>0.9212686567164179</v>
      </c>
      <c r="J43" s="188">
        <f>IF(Volume!D43=0,0,Volume!F43/Volume!D43)</f>
        <v>0.4</v>
      </c>
      <c r="K43" s="190">
        <f>IF('Open Int.'!E43=0,0,'Open Int.'!H43/'Open Int.'!E43)</f>
        <v>0.12598425196850394</v>
      </c>
    </row>
    <row r="44" spans="1:11" ht="15">
      <c r="A44" s="204" t="s">
        <v>163</v>
      </c>
      <c r="B44" s="292">
        <f>Margins!B44</f>
        <v>250</v>
      </c>
      <c r="C44" s="292">
        <f>Volume!J44</f>
        <v>3293.1</v>
      </c>
      <c r="D44" s="185">
        <f>Volume!M44</f>
        <v>-2.8211408504736304</v>
      </c>
      <c r="E44" s="178">
        <f>Volume!C44*100</f>
        <v>26</v>
      </c>
      <c r="F44" s="353">
        <f>'Open Int.'!D44*100</f>
        <v>0</v>
      </c>
      <c r="G44" s="179">
        <f>'Open Int.'!R44</f>
        <v>303.95313</v>
      </c>
      <c r="H44" s="179">
        <f>'Open Int.'!Z44</f>
        <v>-7.38368250000002</v>
      </c>
      <c r="I44" s="172">
        <f>'Open Int.'!O44</f>
        <v>0.9723726977248104</v>
      </c>
      <c r="J44" s="188">
        <f>IF(Volume!D44=0,0,Volume!F44/Volume!D44)</f>
        <v>0</v>
      </c>
      <c r="K44" s="190">
        <f>IF('Open Int.'!E44=0,0,'Open Int.'!H44/'Open Int.'!E44)</f>
        <v>0.061224489795918366</v>
      </c>
    </row>
    <row r="45" spans="1:11" ht="15">
      <c r="A45" s="204" t="s">
        <v>194</v>
      </c>
      <c r="B45" s="292">
        <f>Margins!B45</f>
        <v>400</v>
      </c>
      <c r="C45" s="292">
        <f>Volume!J45</f>
        <v>725.2</v>
      </c>
      <c r="D45" s="185">
        <f>Volume!M45</f>
        <v>-0.8815690562427296</v>
      </c>
      <c r="E45" s="178">
        <f>Volume!C45*100</f>
        <v>24</v>
      </c>
      <c r="F45" s="353">
        <f>'Open Int.'!D45*100</f>
        <v>-6</v>
      </c>
      <c r="G45" s="179">
        <f>'Open Int.'!R45</f>
        <v>296.345728</v>
      </c>
      <c r="H45" s="179">
        <f>'Open Int.'!Z45</f>
        <v>-20.019731999999976</v>
      </c>
      <c r="I45" s="172">
        <f>'Open Int.'!O45</f>
        <v>0.9732772122161315</v>
      </c>
      <c r="J45" s="188">
        <f>IF(Volume!D45=0,0,Volume!F45/Volume!D45)</f>
        <v>0</v>
      </c>
      <c r="K45" s="190">
        <f>IF('Open Int.'!E45=0,0,'Open Int.'!H45/'Open Int.'!E45)</f>
        <v>0.039473684210526314</v>
      </c>
    </row>
    <row r="46" spans="1:11" ht="15">
      <c r="A46" s="204" t="s">
        <v>221</v>
      </c>
      <c r="B46" s="292">
        <f>Margins!B46</f>
        <v>4800</v>
      </c>
      <c r="C46" s="292">
        <f>Volume!J46</f>
        <v>126.25</v>
      </c>
      <c r="D46" s="185">
        <f>Volume!M46</f>
        <v>-9.789210432297242</v>
      </c>
      <c r="E46" s="178">
        <f>Volume!C46*100</f>
        <v>-8</v>
      </c>
      <c r="F46" s="353">
        <f>'Open Int.'!D46*100</f>
        <v>-5</v>
      </c>
      <c r="G46" s="179">
        <f>'Open Int.'!R46</f>
        <v>108.171</v>
      </c>
      <c r="H46" s="179">
        <f>'Open Int.'!Z46</f>
        <v>-12.812975999999992</v>
      </c>
      <c r="I46" s="172">
        <f>'Open Int.'!O46</f>
        <v>0.9557422969187676</v>
      </c>
      <c r="J46" s="188">
        <f>IF(Volume!D46=0,0,Volume!F46/Volume!D46)</f>
        <v>0.13636363636363635</v>
      </c>
      <c r="K46" s="190">
        <f>IF('Open Int.'!E46=0,0,'Open Int.'!H46/'Open Int.'!E46)</f>
        <v>0.24680851063829787</v>
      </c>
    </row>
    <row r="47" spans="1:11" ht="15">
      <c r="A47" s="204" t="s">
        <v>164</v>
      </c>
      <c r="B47" s="292">
        <f>Margins!B47</f>
        <v>5650</v>
      </c>
      <c r="C47" s="292">
        <f>Volume!J47</f>
        <v>55.25</v>
      </c>
      <c r="D47" s="185">
        <f>Volume!M47</f>
        <v>-1.952085181898849</v>
      </c>
      <c r="E47" s="178">
        <f>Volume!C47*100</f>
        <v>36</v>
      </c>
      <c r="F47" s="353">
        <f>'Open Int.'!D47*100</f>
        <v>-3</v>
      </c>
      <c r="G47" s="179">
        <f>'Open Int.'!R47</f>
        <v>126.51946125</v>
      </c>
      <c r="H47" s="179">
        <f>'Open Int.'!Z47</f>
        <v>-6.2757939999999905</v>
      </c>
      <c r="I47" s="172">
        <f>'Open Int.'!O47</f>
        <v>0.9866765358993338</v>
      </c>
      <c r="J47" s="188">
        <f>IF(Volume!D47=0,0,Volume!F47/Volume!D47)</f>
        <v>0</v>
      </c>
      <c r="K47" s="190">
        <f>IF('Open Int.'!E47=0,0,'Open Int.'!H47/'Open Int.'!E47)</f>
        <v>0.1592920353982301</v>
      </c>
    </row>
    <row r="48" spans="1:11" ht="15">
      <c r="A48" s="204" t="s">
        <v>165</v>
      </c>
      <c r="B48" s="292">
        <f>Margins!B48</f>
        <v>1300</v>
      </c>
      <c r="C48" s="292">
        <f>Volume!J48</f>
        <v>238.15</v>
      </c>
      <c r="D48" s="185">
        <f>Volume!M48</f>
        <v>-5.157307845479884</v>
      </c>
      <c r="E48" s="178">
        <f>Volume!C48*100</f>
        <v>23</v>
      </c>
      <c r="F48" s="353">
        <f>'Open Int.'!D48*100</f>
        <v>-15</v>
      </c>
      <c r="G48" s="179">
        <f>'Open Int.'!R48</f>
        <v>23.900734</v>
      </c>
      <c r="H48" s="179">
        <f>'Open Int.'!Z48</f>
        <v>-5.543251999999999</v>
      </c>
      <c r="I48" s="172">
        <f>'Open Int.'!O48</f>
        <v>0.9844559585492227</v>
      </c>
      <c r="J48" s="188">
        <f>IF(Volume!D48=0,0,Volume!F48/Volume!D48)</f>
        <v>0</v>
      </c>
      <c r="K48" s="190">
        <f>IF('Open Int.'!E48=0,0,'Open Int.'!H48/'Open Int.'!E48)</f>
        <v>2.25</v>
      </c>
    </row>
    <row r="49" spans="1:11" ht="15">
      <c r="A49" s="204" t="s">
        <v>89</v>
      </c>
      <c r="B49" s="292">
        <f>Margins!B49</f>
        <v>1500</v>
      </c>
      <c r="C49" s="292">
        <f>Volume!J49</f>
        <v>293.8</v>
      </c>
      <c r="D49" s="185">
        <f>Volume!M49</f>
        <v>-0.16989466530750932</v>
      </c>
      <c r="E49" s="178">
        <f>Volume!C49*100</f>
        <v>197</v>
      </c>
      <c r="F49" s="353">
        <f>'Open Int.'!D49*100</f>
        <v>0</v>
      </c>
      <c r="G49" s="179">
        <f>'Open Int.'!R49</f>
        <v>125.02659</v>
      </c>
      <c r="H49" s="179">
        <f>'Open Int.'!Z49</f>
        <v>-0.5217899999999958</v>
      </c>
      <c r="I49" s="172">
        <f>'Open Int.'!O49</f>
        <v>0.976031018681706</v>
      </c>
      <c r="J49" s="188">
        <f>IF(Volume!D49=0,0,Volume!F49/Volume!D49)</f>
        <v>0.04285714285714286</v>
      </c>
      <c r="K49" s="190">
        <f>IF('Open Int.'!E49=0,0,'Open Int.'!H49/'Open Int.'!E49)</f>
        <v>0.10256410256410256</v>
      </c>
    </row>
    <row r="50" spans="1:11" ht="15">
      <c r="A50" s="204" t="s">
        <v>290</v>
      </c>
      <c r="B50" s="292">
        <f>Margins!B50</f>
        <v>1000</v>
      </c>
      <c r="C50" s="292">
        <f>Volume!J50</f>
        <v>170.55</v>
      </c>
      <c r="D50" s="185">
        <f>Volume!M50</f>
        <v>-8.257127487896716</v>
      </c>
      <c r="E50" s="178">
        <f>Volume!C50*100</f>
        <v>-12</v>
      </c>
      <c r="F50" s="353">
        <f>'Open Int.'!D50*100</f>
        <v>-1</v>
      </c>
      <c r="G50" s="179">
        <f>'Open Int.'!R50</f>
        <v>47.83927500000001</v>
      </c>
      <c r="H50" s="179">
        <f>'Open Int.'!Z50</f>
        <v>-4.844784999999995</v>
      </c>
      <c r="I50" s="172">
        <f>'Open Int.'!O50</f>
        <v>0.9696969696969697</v>
      </c>
      <c r="J50" s="188">
        <f>IF(Volume!D50=0,0,Volume!F50/Volume!D50)</f>
        <v>0</v>
      </c>
      <c r="K50" s="190">
        <f>IF('Open Int.'!E50=0,0,'Open Int.'!H50/'Open Int.'!E50)</f>
        <v>0</v>
      </c>
    </row>
    <row r="51" spans="1:11" ht="15">
      <c r="A51" s="204" t="s">
        <v>272</v>
      </c>
      <c r="B51" s="292">
        <f>Margins!B51</f>
        <v>1350</v>
      </c>
      <c r="C51" s="292">
        <f>Volume!J51</f>
        <v>207</v>
      </c>
      <c r="D51" s="185">
        <f>Volume!M51</f>
        <v>-1.8957345971563981</v>
      </c>
      <c r="E51" s="178">
        <f>Volume!C51*100</f>
        <v>-67</v>
      </c>
      <c r="F51" s="353">
        <f>'Open Int.'!D51*100</f>
        <v>-7.000000000000001</v>
      </c>
      <c r="G51" s="179">
        <f>'Open Int.'!R51</f>
        <v>39.23478</v>
      </c>
      <c r="H51" s="179">
        <f>'Open Int.'!Z51</f>
        <v>-3.6319799999999987</v>
      </c>
      <c r="I51" s="172">
        <f>'Open Int.'!O51</f>
        <v>0.9939854384298829</v>
      </c>
      <c r="J51" s="188">
        <f>IF(Volume!D51=0,0,Volume!F51/Volume!D51)</f>
        <v>0</v>
      </c>
      <c r="K51" s="190">
        <f>IF('Open Int.'!E51=0,0,'Open Int.'!H51/'Open Int.'!E51)</f>
        <v>0.03731343283582089</v>
      </c>
    </row>
    <row r="52" spans="1:11" ht="15">
      <c r="A52" s="204" t="s">
        <v>222</v>
      </c>
      <c r="B52" s="292">
        <f>Margins!B52</f>
        <v>300</v>
      </c>
      <c r="C52" s="292">
        <f>Volume!J52</f>
        <v>1125.8</v>
      </c>
      <c r="D52" s="185">
        <f>Volume!M52</f>
        <v>-3.373101021371552</v>
      </c>
      <c r="E52" s="178">
        <f>Volume!C52*100</f>
        <v>15</v>
      </c>
      <c r="F52" s="353">
        <f>'Open Int.'!D52*100</f>
        <v>-1</v>
      </c>
      <c r="G52" s="179">
        <f>'Open Int.'!R52</f>
        <v>70.385016</v>
      </c>
      <c r="H52" s="179">
        <f>'Open Int.'!Z52</f>
        <v>-3.1910490000000067</v>
      </c>
      <c r="I52" s="172">
        <f>'Open Int.'!O52</f>
        <v>0.9040307101727447</v>
      </c>
      <c r="J52" s="188">
        <f>IF(Volume!D52=0,0,Volume!F52/Volume!D52)</f>
        <v>0</v>
      </c>
      <c r="K52" s="190">
        <f>IF('Open Int.'!E52=0,0,'Open Int.'!H52/'Open Int.'!E52)</f>
        <v>0.07142857142857142</v>
      </c>
    </row>
    <row r="53" spans="1:11" ht="15">
      <c r="A53" s="204" t="s">
        <v>234</v>
      </c>
      <c r="B53" s="292">
        <f>Margins!B53</f>
        <v>1000</v>
      </c>
      <c r="C53" s="292">
        <f>Volume!J53</f>
        <v>397.5</v>
      </c>
      <c r="D53" s="185">
        <f>Volume!M53</f>
        <v>-4.676258992805756</v>
      </c>
      <c r="E53" s="178">
        <f>Volume!C53*100</f>
        <v>-16</v>
      </c>
      <c r="F53" s="353">
        <f>'Open Int.'!D53*100</f>
        <v>-2</v>
      </c>
      <c r="G53" s="179">
        <f>'Open Int.'!R53</f>
        <v>206.02425</v>
      </c>
      <c r="H53" s="179">
        <f>'Open Int.'!Z53</f>
        <v>-13.901550000000015</v>
      </c>
      <c r="I53" s="172">
        <f>'Open Int.'!O53</f>
        <v>0.9351726799151071</v>
      </c>
      <c r="J53" s="188">
        <f>IF(Volume!D53=0,0,Volume!F53/Volume!D53)</f>
        <v>0.39</v>
      </c>
      <c r="K53" s="190">
        <f>IF('Open Int.'!E53=0,0,'Open Int.'!H53/'Open Int.'!E53)</f>
        <v>0.2354948805460751</v>
      </c>
    </row>
    <row r="54" spans="1:11" ht="15">
      <c r="A54" s="204" t="s">
        <v>166</v>
      </c>
      <c r="B54" s="292">
        <f>Margins!B54</f>
        <v>2950</v>
      </c>
      <c r="C54" s="292">
        <f>Volume!J54</f>
        <v>102.1</v>
      </c>
      <c r="D54" s="185">
        <f>Volume!M54</f>
        <v>-3.3601514434453494</v>
      </c>
      <c r="E54" s="178">
        <f>Volume!C54*100</f>
        <v>-35</v>
      </c>
      <c r="F54" s="353">
        <f>'Open Int.'!D54*100</f>
        <v>0</v>
      </c>
      <c r="G54" s="179">
        <f>'Open Int.'!R54</f>
        <v>53.61270999999999</v>
      </c>
      <c r="H54" s="179">
        <f>'Open Int.'!Z54</f>
        <v>-2.30043950000001</v>
      </c>
      <c r="I54" s="172">
        <f>'Open Int.'!O54</f>
        <v>0.9679775280898877</v>
      </c>
      <c r="J54" s="188">
        <f>IF(Volume!D54=0,0,Volume!F54/Volume!D54)</f>
        <v>0.7777777777777778</v>
      </c>
      <c r="K54" s="190">
        <f>IF('Open Int.'!E54=0,0,'Open Int.'!H54/'Open Int.'!E54)</f>
        <v>0.03669724770642202</v>
      </c>
    </row>
    <row r="55" spans="1:11" ht="15">
      <c r="A55" s="204" t="s">
        <v>223</v>
      </c>
      <c r="B55" s="292">
        <f>Margins!B55</f>
        <v>175</v>
      </c>
      <c r="C55" s="292">
        <f>Volume!J55</f>
        <v>2756.95</v>
      </c>
      <c r="D55" s="185">
        <f>Volume!M55</f>
        <v>-3.002849804735614</v>
      </c>
      <c r="E55" s="178">
        <f>Volume!C55*100</f>
        <v>-19</v>
      </c>
      <c r="F55" s="353">
        <f>'Open Int.'!D55*100</f>
        <v>-3</v>
      </c>
      <c r="G55" s="179">
        <f>'Open Int.'!R55</f>
        <v>109.4233455</v>
      </c>
      <c r="H55" s="179">
        <f>'Open Int.'!Z55</f>
        <v>-6.670398000000006</v>
      </c>
      <c r="I55" s="172">
        <f>'Open Int.'!O55</f>
        <v>0.9854497354497355</v>
      </c>
      <c r="J55" s="188">
        <f>IF(Volume!D55=0,0,Volume!F55/Volume!D55)</f>
        <v>0</v>
      </c>
      <c r="K55" s="190">
        <f>IF('Open Int.'!E55=0,0,'Open Int.'!H55/'Open Int.'!E55)</f>
        <v>1</v>
      </c>
    </row>
    <row r="56" spans="1:11" ht="15">
      <c r="A56" s="204" t="s">
        <v>291</v>
      </c>
      <c r="B56" s="292">
        <f>Margins!B56</f>
        <v>1500</v>
      </c>
      <c r="C56" s="292">
        <f>Volume!J56</f>
        <v>146.65</v>
      </c>
      <c r="D56" s="185">
        <f>Volume!M56</f>
        <v>-5.63063063063063</v>
      </c>
      <c r="E56" s="178">
        <f>Volume!C56*100</f>
        <v>-32</v>
      </c>
      <c r="F56" s="353">
        <f>'Open Int.'!D56*100</f>
        <v>-4</v>
      </c>
      <c r="G56" s="179">
        <f>'Open Int.'!R56</f>
        <v>97.4269275</v>
      </c>
      <c r="H56" s="179">
        <f>'Open Int.'!Z56</f>
        <v>-9.869002499999993</v>
      </c>
      <c r="I56" s="172">
        <f>'Open Int.'!O56</f>
        <v>0.9839692932941974</v>
      </c>
      <c r="J56" s="188">
        <f>IF(Volume!D56=0,0,Volume!F56/Volume!D56)</f>
        <v>0.13333333333333333</v>
      </c>
      <c r="K56" s="190">
        <f>IF('Open Int.'!E56=0,0,'Open Int.'!H56/'Open Int.'!E56)</f>
        <v>0.09403669724770643</v>
      </c>
    </row>
    <row r="57" spans="1:11" ht="15">
      <c r="A57" s="204" t="s">
        <v>292</v>
      </c>
      <c r="B57" s="292">
        <f>Margins!B57</f>
        <v>1400</v>
      </c>
      <c r="C57" s="292">
        <f>Volume!J57</f>
        <v>133.9</v>
      </c>
      <c r="D57" s="185">
        <f>Volume!M57</f>
        <v>-2.794918330308526</v>
      </c>
      <c r="E57" s="178">
        <f>Volume!C57*100</f>
        <v>20</v>
      </c>
      <c r="F57" s="353">
        <f>'Open Int.'!D57*100</f>
        <v>0</v>
      </c>
      <c r="G57" s="179">
        <f>'Open Int.'!R57</f>
        <v>20.095712</v>
      </c>
      <c r="H57" s="179">
        <f>'Open Int.'!Z57</f>
        <v>-0.577808000000001</v>
      </c>
      <c r="I57" s="172">
        <f>'Open Int.'!O57</f>
        <v>0.9748134328358209</v>
      </c>
      <c r="J57" s="188">
        <f>IF(Volume!D57=0,0,Volume!F57/Volume!D57)</f>
        <v>0</v>
      </c>
      <c r="K57" s="190">
        <f>IF('Open Int.'!E57=0,0,'Open Int.'!H57/'Open Int.'!E57)</f>
        <v>0</v>
      </c>
    </row>
    <row r="58" spans="1:11" ht="15">
      <c r="A58" s="204" t="s">
        <v>195</v>
      </c>
      <c r="B58" s="292">
        <f>Margins!B58</f>
        <v>2062</v>
      </c>
      <c r="C58" s="292">
        <f>Volume!J58</f>
        <v>132.4</v>
      </c>
      <c r="D58" s="185">
        <f>Volume!M58</f>
        <v>-4.645300684191565</v>
      </c>
      <c r="E58" s="178">
        <f>Volume!C58*100</f>
        <v>106</v>
      </c>
      <c r="F58" s="353">
        <f>'Open Int.'!D58*100</f>
        <v>39</v>
      </c>
      <c r="G58" s="179">
        <f>'Open Int.'!R58</f>
        <v>178.49315344000001</v>
      </c>
      <c r="H58" s="179">
        <f>'Open Int.'!Z58</f>
        <v>40.60688352</v>
      </c>
      <c r="I58" s="172">
        <f>'Open Int.'!O58</f>
        <v>0.9634444784337718</v>
      </c>
      <c r="J58" s="188">
        <f>IF(Volume!D58=0,0,Volume!F58/Volume!D58)</f>
        <v>0.10404624277456648</v>
      </c>
      <c r="K58" s="190">
        <f>IF('Open Int.'!E58=0,0,'Open Int.'!H58/'Open Int.'!E58)</f>
        <v>0.09982174688057041</v>
      </c>
    </row>
    <row r="59" spans="1:11" ht="15">
      <c r="A59" s="204" t="s">
        <v>293</v>
      </c>
      <c r="B59" s="292">
        <f>Margins!B59</f>
        <v>1400</v>
      </c>
      <c r="C59" s="292">
        <f>Volume!J59</f>
        <v>124.1</v>
      </c>
      <c r="D59" s="185">
        <f>Volume!M59</f>
        <v>-7.180254300673145</v>
      </c>
      <c r="E59" s="178">
        <f>Volume!C59*100</f>
        <v>-31</v>
      </c>
      <c r="F59" s="353">
        <f>'Open Int.'!D59*100</f>
        <v>-6</v>
      </c>
      <c r="G59" s="179">
        <f>'Open Int.'!R59</f>
        <v>132.059774</v>
      </c>
      <c r="H59" s="179">
        <f>'Open Int.'!Z59</f>
        <v>-18.00243199999997</v>
      </c>
      <c r="I59" s="172">
        <f>'Open Int.'!O59</f>
        <v>0.9602683857387186</v>
      </c>
      <c r="J59" s="188">
        <f>IF(Volume!D59=0,0,Volume!F59/Volume!D59)</f>
        <v>0</v>
      </c>
      <c r="K59" s="190">
        <f>IF('Open Int.'!E59=0,0,'Open Int.'!H59/'Open Int.'!E59)</f>
        <v>0.03759398496240601</v>
      </c>
    </row>
    <row r="60" spans="1:11" ht="15">
      <c r="A60" s="204" t="s">
        <v>197</v>
      </c>
      <c r="B60" s="292">
        <f>Margins!B60</f>
        <v>650</v>
      </c>
      <c r="C60" s="292">
        <f>Volume!J60</f>
        <v>642.5</v>
      </c>
      <c r="D60" s="185">
        <f>Volume!M60</f>
        <v>-2.6220066686874746</v>
      </c>
      <c r="E60" s="178">
        <f>Volume!C60*100</f>
        <v>8</v>
      </c>
      <c r="F60" s="353">
        <f>'Open Int.'!D60*100</f>
        <v>-2</v>
      </c>
      <c r="G60" s="179">
        <f>'Open Int.'!R60</f>
        <v>135.6863625</v>
      </c>
      <c r="H60" s="179">
        <f>'Open Int.'!Z60</f>
        <v>-6.055172499999998</v>
      </c>
      <c r="I60" s="172">
        <f>'Open Int.'!O60</f>
        <v>0.9569098184056632</v>
      </c>
      <c r="J60" s="188">
        <f>IF(Volume!D60=0,0,Volume!F60/Volume!D60)</f>
        <v>0</v>
      </c>
      <c r="K60" s="190">
        <f>IF('Open Int.'!E60=0,0,'Open Int.'!H60/'Open Int.'!E60)</f>
        <v>0</v>
      </c>
    </row>
    <row r="61" spans="1:11" ht="15">
      <c r="A61" s="204" t="s">
        <v>4</v>
      </c>
      <c r="B61" s="292">
        <f>Margins!B61</f>
        <v>300</v>
      </c>
      <c r="C61" s="292">
        <f>Volume!J61</f>
        <v>1758.95</v>
      </c>
      <c r="D61" s="185">
        <f>Volume!M61</f>
        <v>-3.1815054355304775</v>
      </c>
      <c r="E61" s="178">
        <f>Volume!C61*100</f>
        <v>48</v>
      </c>
      <c r="F61" s="353">
        <f>'Open Int.'!D61*100</f>
        <v>-6</v>
      </c>
      <c r="G61" s="179">
        <f>'Open Int.'!R61</f>
        <v>172.447458</v>
      </c>
      <c r="H61" s="179">
        <f>'Open Int.'!Z61</f>
        <v>-16.785221999999976</v>
      </c>
      <c r="I61" s="172">
        <f>'Open Int.'!O61</f>
        <v>0.9917380660954712</v>
      </c>
      <c r="J61" s="188">
        <f>IF(Volume!D61=0,0,Volume!F61/Volume!D61)</f>
        <v>0</v>
      </c>
      <c r="K61" s="190">
        <f>IF('Open Int.'!E61=0,0,'Open Int.'!H61/'Open Int.'!E61)</f>
        <v>0</v>
      </c>
    </row>
    <row r="62" spans="1:11" ht="15">
      <c r="A62" s="204" t="s">
        <v>79</v>
      </c>
      <c r="B62" s="292">
        <f>Margins!B62</f>
        <v>400</v>
      </c>
      <c r="C62" s="292">
        <f>Volume!J62</f>
        <v>1096.05</v>
      </c>
      <c r="D62" s="185">
        <f>Volume!M62</f>
        <v>-1.5936433830131083</v>
      </c>
      <c r="E62" s="178">
        <f>Volume!C62*100</f>
        <v>-13</v>
      </c>
      <c r="F62" s="353">
        <f>'Open Int.'!D62*100</f>
        <v>0</v>
      </c>
      <c r="G62" s="179">
        <f>'Open Int.'!R62</f>
        <v>108.772002</v>
      </c>
      <c r="H62" s="179">
        <f>'Open Int.'!Z62</f>
        <v>-2.117925999999997</v>
      </c>
      <c r="I62" s="172">
        <f>'Open Int.'!O62</f>
        <v>0.9459895203546956</v>
      </c>
      <c r="J62" s="188">
        <f>IF(Volume!D62=0,0,Volume!F62/Volume!D62)</f>
        <v>0</v>
      </c>
      <c r="K62" s="190">
        <f>IF('Open Int.'!E62=0,0,'Open Int.'!H62/'Open Int.'!E62)</f>
        <v>0</v>
      </c>
    </row>
    <row r="63" spans="1:11" ht="15">
      <c r="A63" s="204" t="s">
        <v>196</v>
      </c>
      <c r="B63" s="292">
        <f>Margins!B63</f>
        <v>400</v>
      </c>
      <c r="C63" s="292">
        <f>Volume!J63</f>
        <v>733.25</v>
      </c>
      <c r="D63" s="185">
        <f>Volume!M63</f>
        <v>0.9847128494697668</v>
      </c>
      <c r="E63" s="178">
        <f>Volume!C63*100</f>
        <v>61</v>
      </c>
      <c r="F63" s="353">
        <f>'Open Int.'!D63*100</f>
        <v>0</v>
      </c>
      <c r="G63" s="179">
        <f>'Open Int.'!R63</f>
        <v>116.88005</v>
      </c>
      <c r="H63" s="179">
        <f>'Open Int.'!Z63</f>
        <v>1.1106659999999948</v>
      </c>
      <c r="I63" s="172">
        <f>'Open Int.'!O63</f>
        <v>0.9791718946047678</v>
      </c>
      <c r="J63" s="188">
        <f>IF(Volume!D63=0,0,Volume!F63/Volume!D63)</f>
        <v>0</v>
      </c>
      <c r="K63" s="190">
        <f>IF('Open Int.'!E63=0,0,'Open Int.'!H63/'Open Int.'!E63)</f>
        <v>0.10526315789473684</v>
      </c>
    </row>
    <row r="64" spans="1:11" ht="15">
      <c r="A64" s="204" t="s">
        <v>5</v>
      </c>
      <c r="B64" s="292">
        <f>Margins!B64</f>
        <v>1595</v>
      </c>
      <c r="C64" s="292">
        <f>Volume!J64</f>
        <v>149.2</v>
      </c>
      <c r="D64" s="185">
        <f>Volume!M64</f>
        <v>-14.129496402877702</v>
      </c>
      <c r="E64" s="178">
        <f>Volume!C64*100</f>
        <v>97</v>
      </c>
      <c r="F64" s="353">
        <f>'Open Int.'!D64*100</f>
        <v>-5</v>
      </c>
      <c r="G64" s="179">
        <f>'Open Int.'!R64</f>
        <v>803.6857928</v>
      </c>
      <c r="H64" s="179">
        <f>'Open Int.'!Z64</f>
        <v>-142.91141782500006</v>
      </c>
      <c r="I64" s="172">
        <f>'Open Int.'!O64</f>
        <v>0.8660428757550633</v>
      </c>
      <c r="J64" s="188">
        <f>IF(Volume!D64=0,0,Volume!F64/Volume!D64)</f>
        <v>0.17191458559536735</v>
      </c>
      <c r="K64" s="190">
        <f>IF('Open Int.'!E64=0,0,'Open Int.'!H64/'Open Int.'!E64)</f>
        <v>0.14874192830104654</v>
      </c>
    </row>
    <row r="65" spans="1:11" ht="15">
      <c r="A65" s="204" t="s">
        <v>198</v>
      </c>
      <c r="B65" s="292">
        <f>Margins!B65</f>
        <v>1000</v>
      </c>
      <c r="C65" s="292">
        <f>Volume!J65</f>
        <v>203.35</v>
      </c>
      <c r="D65" s="185">
        <f>Volume!M65</f>
        <v>0.3206709422792332</v>
      </c>
      <c r="E65" s="178">
        <f>Volume!C65*100</f>
        <v>49</v>
      </c>
      <c r="F65" s="353">
        <f>'Open Int.'!D65*100</f>
        <v>-5</v>
      </c>
      <c r="G65" s="179">
        <f>'Open Int.'!R65</f>
        <v>406.45598</v>
      </c>
      <c r="H65" s="179">
        <f>'Open Int.'!Z65</f>
        <v>-9.707389999999975</v>
      </c>
      <c r="I65" s="172">
        <f>'Open Int.'!O65</f>
        <v>0.9620272163297979</v>
      </c>
      <c r="J65" s="188">
        <f>IF(Volume!D65=0,0,Volume!F65/Volume!D65)</f>
        <v>0.1419753086419753</v>
      </c>
      <c r="K65" s="190">
        <f>IF('Open Int.'!E65=0,0,'Open Int.'!H65/'Open Int.'!E65)</f>
        <v>0.14129520605550883</v>
      </c>
    </row>
    <row r="66" spans="1:11" ht="15">
      <c r="A66" s="204" t="s">
        <v>199</v>
      </c>
      <c r="B66" s="292">
        <f>Margins!B66</f>
        <v>1300</v>
      </c>
      <c r="C66" s="292">
        <f>Volume!J66</f>
        <v>281.3</v>
      </c>
      <c r="D66" s="185">
        <f>Volume!M66</f>
        <v>-2.94980162152838</v>
      </c>
      <c r="E66" s="178">
        <f>Volume!C66*100</f>
        <v>30</v>
      </c>
      <c r="F66" s="353">
        <f>'Open Int.'!D66*100</f>
        <v>-2</v>
      </c>
      <c r="G66" s="179">
        <f>'Open Int.'!R66</f>
        <v>102.100648</v>
      </c>
      <c r="H66" s="179">
        <f>'Open Int.'!Z66</f>
        <v>-4.685889000000003</v>
      </c>
      <c r="I66" s="172">
        <f>'Open Int.'!O66</f>
        <v>0.9580945558739254</v>
      </c>
      <c r="J66" s="188">
        <f>IF(Volume!D66=0,0,Volume!F66/Volume!D66)</f>
        <v>0</v>
      </c>
      <c r="K66" s="190">
        <f>IF('Open Int.'!E66=0,0,'Open Int.'!H66/'Open Int.'!E66)</f>
        <v>0.06666666666666667</v>
      </c>
    </row>
    <row r="67" spans="1:11" ht="15">
      <c r="A67" s="204" t="s">
        <v>294</v>
      </c>
      <c r="B67" s="292">
        <f>Margins!B67</f>
        <v>300</v>
      </c>
      <c r="C67" s="292">
        <f>Volume!J67</f>
        <v>614.45</v>
      </c>
      <c r="D67" s="185">
        <f>Volume!M67</f>
        <v>-6.519093260307304</v>
      </c>
      <c r="E67" s="178">
        <f>Volume!C67*100</f>
        <v>-37</v>
      </c>
      <c r="F67" s="353">
        <f>'Open Int.'!D67*100</f>
        <v>-1</v>
      </c>
      <c r="G67" s="179">
        <f>'Open Int.'!R67</f>
        <v>55.521702</v>
      </c>
      <c r="H67" s="179">
        <f>'Open Int.'!Z67</f>
        <v>-4.522653000000005</v>
      </c>
      <c r="I67" s="172">
        <f>'Open Int.'!O67</f>
        <v>0.9246347941567065</v>
      </c>
      <c r="J67" s="188">
        <f>IF(Volume!D67=0,0,Volume!F67/Volume!D67)</f>
        <v>0</v>
      </c>
      <c r="K67" s="190">
        <f>IF('Open Int.'!E67=0,0,'Open Int.'!H67/'Open Int.'!E67)</f>
        <v>0</v>
      </c>
    </row>
    <row r="68" spans="1:11" ht="15">
      <c r="A68" s="204" t="s">
        <v>43</v>
      </c>
      <c r="B68" s="292">
        <f>Margins!B68</f>
        <v>300</v>
      </c>
      <c r="C68" s="292">
        <f>Volume!J68</f>
        <v>1926.1</v>
      </c>
      <c r="D68" s="185">
        <f>Volume!M68</f>
        <v>-1.0886868998099957</v>
      </c>
      <c r="E68" s="178">
        <f>Volume!C68*100</f>
        <v>22</v>
      </c>
      <c r="F68" s="353">
        <f>'Open Int.'!D68*100</f>
        <v>-5</v>
      </c>
      <c r="G68" s="179">
        <f>'Open Int.'!R68</f>
        <v>66.797148</v>
      </c>
      <c r="H68" s="179">
        <f>'Open Int.'!Z68</f>
        <v>-3.948260999999988</v>
      </c>
      <c r="I68" s="172">
        <f>'Open Int.'!O68</f>
        <v>0.9896193771626297</v>
      </c>
      <c r="J68" s="188">
        <f>IF(Volume!D68=0,0,Volume!F68/Volume!D68)</f>
        <v>0</v>
      </c>
      <c r="K68" s="190">
        <f>IF('Open Int.'!E68=0,0,'Open Int.'!H68/'Open Int.'!E68)</f>
        <v>0.5</v>
      </c>
    </row>
    <row r="69" spans="1:11" ht="15">
      <c r="A69" s="204" t="s">
        <v>200</v>
      </c>
      <c r="B69" s="292">
        <f>Margins!B69</f>
        <v>700</v>
      </c>
      <c r="C69" s="292">
        <f>Volume!J69</f>
        <v>966.15</v>
      </c>
      <c r="D69" s="185">
        <f>Volume!M69</f>
        <v>-3.011594639361542</v>
      </c>
      <c r="E69" s="178">
        <f>Volume!C69*100</f>
        <v>11</v>
      </c>
      <c r="F69" s="353">
        <f>'Open Int.'!D69*100</f>
        <v>-12</v>
      </c>
      <c r="G69" s="179">
        <f>'Open Int.'!R69</f>
        <v>604.887192</v>
      </c>
      <c r="H69" s="179">
        <f>'Open Int.'!Z69</f>
        <v>-97.29894300000001</v>
      </c>
      <c r="I69" s="172">
        <f>'Open Int.'!O69</f>
        <v>0.96858228980322</v>
      </c>
      <c r="J69" s="188">
        <f>IF(Volume!D69=0,0,Volume!F69/Volume!D69)</f>
        <v>0.12857142857142856</v>
      </c>
      <c r="K69" s="190">
        <f>IF('Open Int.'!E69=0,0,'Open Int.'!H69/'Open Int.'!E69)</f>
        <v>0.2808988764044944</v>
      </c>
    </row>
    <row r="70" spans="1:11" ht="15">
      <c r="A70" s="204" t="s">
        <v>141</v>
      </c>
      <c r="B70" s="292">
        <f>Margins!B70</f>
        <v>4800</v>
      </c>
      <c r="C70" s="292">
        <f>Volume!J70</f>
        <v>86.9</v>
      </c>
      <c r="D70" s="185">
        <f>Volume!M70</f>
        <v>-11.099744245524292</v>
      </c>
      <c r="E70" s="178">
        <f>Volume!C70*100</f>
        <v>-28.000000000000004</v>
      </c>
      <c r="F70" s="353">
        <f>'Open Int.'!D70*100</f>
        <v>-14.000000000000002</v>
      </c>
      <c r="G70" s="179">
        <f>'Open Int.'!R70</f>
        <v>426.75547200000005</v>
      </c>
      <c r="H70" s="179">
        <f>'Open Int.'!Z70</f>
        <v>-122.443128</v>
      </c>
      <c r="I70" s="172">
        <f>'Open Int.'!O70</f>
        <v>0.9708728374547942</v>
      </c>
      <c r="J70" s="188">
        <f>IF(Volume!D70=0,0,Volume!F70/Volume!D70)</f>
        <v>0.3233082706766917</v>
      </c>
      <c r="K70" s="190">
        <f>IF('Open Int.'!E70=0,0,'Open Int.'!H70/'Open Int.'!E70)</f>
        <v>0.1799265605875153</v>
      </c>
    </row>
    <row r="71" spans="1:11" ht="15">
      <c r="A71" s="204" t="s">
        <v>184</v>
      </c>
      <c r="B71" s="292">
        <f>Margins!B71</f>
        <v>5900</v>
      </c>
      <c r="C71" s="292">
        <f>Volume!J71</f>
        <v>95.7</v>
      </c>
      <c r="D71" s="185">
        <f>Volume!M71</f>
        <v>-4.7287207565953215</v>
      </c>
      <c r="E71" s="178">
        <f>Volume!C71*100</f>
        <v>-28.000000000000004</v>
      </c>
      <c r="F71" s="353">
        <f>'Open Int.'!D71*100</f>
        <v>-4</v>
      </c>
      <c r="G71" s="179">
        <f>'Open Int.'!R71</f>
        <v>247.985496</v>
      </c>
      <c r="H71" s="179">
        <f>'Open Int.'!Z71</f>
        <v>-15.212589499999979</v>
      </c>
      <c r="I71" s="172">
        <f>'Open Int.'!O71</f>
        <v>0.9426229508196722</v>
      </c>
      <c r="J71" s="188">
        <f>IF(Volume!D71=0,0,Volume!F71/Volume!D71)</f>
        <v>0.19205298013245034</v>
      </c>
      <c r="K71" s="190">
        <f>IF('Open Int.'!E71=0,0,'Open Int.'!H71/'Open Int.'!E71)</f>
        <v>0.13356562137049943</v>
      </c>
    </row>
    <row r="72" spans="1:11" ht="15">
      <c r="A72" s="204" t="s">
        <v>175</v>
      </c>
      <c r="B72" s="292">
        <f>Margins!B72</f>
        <v>31500</v>
      </c>
      <c r="C72" s="292">
        <f>Volume!J72</f>
        <v>26.05</v>
      </c>
      <c r="D72" s="185">
        <f>Volume!M72</f>
        <v>-10.48109965635739</v>
      </c>
      <c r="E72" s="178">
        <f>Volume!C72*100</f>
        <v>24</v>
      </c>
      <c r="F72" s="353">
        <f>'Open Int.'!D72*100</f>
        <v>-7.000000000000001</v>
      </c>
      <c r="G72" s="179">
        <f>'Open Int.'!R72</f>
        <v>250.931835</v>
      </c>
      <c r="H72" s="179">
        <f>'Open Int.'!Z72</f>
        <v>-51.470999999999975</v>
      </c>
      <c r="I72" s="172">
        <f>'Open Int.'!O72</f>
        <v>0.9421190320470896</v>
      </c>
      <c r="J72" s="188">
        <f>IF(Volume!D72=0,0,Volume!F72/Volume!D72)</f>
        <v>0.24867724867724866</v>
      </c>
      <c r="K72" s="190">
        <f>IF('Open Int.'!E72=0,0,'Open Int.'!H72/'Open Int.'!E72)</f>
        <v>0.31338582677165355</v>
      </c>
    </row>
    <row r="73" spans="1:11" ht="15">
      <c r="A73" s="204" t="s">
        <v>142</v>
      </c>
      <c r="B73" s="292">
        <f>Margins!B73</f>
        <v>1750</v>
      </c>
      <c r="C73" s="292">
        <f>Volume!J73</f>
        <v>145.35</v>
      </c>
      <c r="D73" s="185">
        <f>Volume!M73</f>
        <v>-5.185909980430539</v>
      </c>
      <c r="E73" s="178">
        <f>Volume!C73*100</f>
        <v>79</v>
      </c>
      <c r="F73" s="353">
        <f>'Open Int.'!D73*100</f>
        <v>3</v>
      </c>
      <c r="G73" s="179">
        <f>'Open Int.'!R73</f>
        <v>113.038695</v>
      </c>
      <c r="H73" s="179">
        <f>'Open Int.'!Z73</f>
        <v>-2.721967499999991</v>
      </c>
      <c r="I73" s="172">
        <f>'Open Int.'!O73</f>
        <v>0.9727722772277227</v>
      </c>
      <c r="J73" s="188">
        <f>IF(Volume!D73=0,0,Volume!F73/Volume!D73)</f>
        <v>0</v>
      </c>
      <c r="K73" s="190">
        <f>IF('Open Int.'!E73=0,0,'Open Int.'!H73/'Open Int.'!E73)</f>
        <v>0</v>
      </c>
    </row>
    <row r="74" spans="1:11" ht="15">
      <c r="A74" s="204" t="s">
        <v>176</v>
      </c>
      <c r="B74" s="292">
        <f>Margins!B74</f>
        <v>1450</v>
      </c>
      <c r="C74" s="292">
        <f>Volume!J74</f>
        <v>194.85</v>
      </c>
      <c r="D74" s="185">
        <f>Volume!M74</f>
        <v>-5.5501696558410165</v>
      </c>
      <c r="E74" s="178">
        <f>Volume!C74*100</f>
        <v>-59</v>
      </c>
      <c r="F74" s="353">
        <f>'Open Int.'!D74*100</f>
        <v>-11</v>
      </c>
      <c r="G74" s="179">
        <f>'Open Int.'!R74</f>
        <v>527.00787225</v>
      </c>
      <c r="H74" s="179">
        <f>'Open Int.'!Z74</f>
        <v>-92.32123175000004</v>
      </c>
      <c r="I74" s="172">
        <f>'Open Int.'!O74</f>
        <v>0.9471934809414035</v>
      </c>
      <c r="J74" s="188">
        <f>IF(Volume!D74=0,0,Volume!F74/Volume!D74)</f>
        <v>0.5116279069767442</v>
      </c>
      <c r="K74" s="190">
        <f>IF('Open Int.'!E74=0,0,'Open Int.'!H74/'Open Int.'!E74)</f>
        <v>0.10991695163654128</v>
      </c>
    </row>
    <row r="75" spans="1:11" ht="15">
      <c r="A75" s="204" t="s">
        <v>167</v>
      </c>
      <c r="B75" s="292">
        <f>Margins!B75</f>
        <v>7700</v>
      </c>
      <c r="C75" s="292">
        <f>Volume!J75</f>
        <v>52.05</v>
      </c>
      <c r="D75" s="185">
        <f>Volume!M75</f>
        <v>-7.548845470692718</v>
      </c>
      <c r="E75" s="178">
        <f>Volume!C75*100</f>
        <v>-42</v>
      </c>
      <c r="F75" s="353">
        <f>'Open Int.'!D75*100</f>
        <v>-4</v>
      </c>
      <c r="G75" s="179">
        <f>'Open Int.'!R75</f>
        <v>126.888531</v>
      </c>
      <c r="H75" s="179">
        <f>'Open Int.'!Z75</f>
        <v>-14.349027000000007</v>
      </c>
      <c r="I75" s="172">
        <f>'Open Int.'!O75</f>
        <v>0.9602021478205938</v>
      </c>
      <c r="J75" s="188">
        <f>IF(Volume!D75=0,0,Volume!F75/Volume!D75)</f>
        <v>0.10909090909090909</v>
      </c>
      <c r="K75" s="190">
        <f>IF('Open Int.'!E75=0,0,'Open Int.'!H75/'Open Int.'!E75)</f>
        <v>0.08296943231441048</v>
      </c>
    </row>
    <row r="76" spans="1:11" ht="15">
      <c r="A76" s="204" t="s">
        <v>201</v>
      </c>
      <c r="B76" s="292">
        <f>Margins!B76</f>
        <v>200</v>
      </c>
      <c r="C76" s="292">
        <f>Volume!J76</f>
        <v>2351.25</v>
      </c>
      <c r="D76" s="185">
        <f>Volume!M76</f>
        <v>-0.42350449973530974</v>
      </c>
      <c r="E76" s="178">
        <f>Volume!C76*100</f>
        <v>15</v>
      </c>
      <c r="F76" s="353">
        <f>'Open Int.'!D76*100</f>
        <v>-2</v>
      </c>
      <c r="G76" s="179">
        <f>'Open Int.'!R76</f>
        <v>644.14845</v>
      </c>
      <c r="H76" s="179">
        <f>'Open Int.'!Z76</f>
        <v>-14.073599999999942</v>
      </c>
      <c r="I76" s="172">
        <f>'Open Int.'!O76</f>
        <v>0.9395532194480947</v>
      </c>
      <c r="J76" s="188">
        <f>IF(Volume!D76=0,0,Volume!F76/Volume!D76)</f>
        <v>0.3343465045592705</v>
      </c>
      <c r="K76" s="190">
        <f>IF('Open Int.'!E76=0,0,'Open Int.'!H76/'Open Int.'!E76)</f>
        <v>0.23628691983122363</v>
      </c>
    </row>
    <row r="77" spans="1:11" ht="15">
      <c r="A77" s="204" t="s">
        <v>143</v>
      </c>
      <c r="B77" s="292">
        <f>Margins!B77</f>
        <v>2950</v>
      </c>
      <c r="C77" s="292">
        <f>Volume!J77</f>
        <v>113</v>
      </c>
      <c r="D77" s="185">
        <f>Volume!M77</f>
        <v>-4.23728813559322</v>
      </c>
      <c r="E77" s="178">
        <f>Volume!C77*100</f>
        <v>-10</v>
      </c>
      <c r="F77" s="353">
        <f>'Open Int.'!D77*100</f>
        <v>0</v>
      </c>
      <c r="G77" s="179">
        <f>'Open Int.'!R77</f>
        <v>13.40067</v>
      </c>
      <c r="H77" s="179">
        <f>'Open Int.'!Z77</f>
        <v>-0.732190000000001</v>
      </c>
      <c r="I77" s="172">
        <f>'Open Int.'!O77</f>
        <v>0.9701492537313433</v>
      </c>
      <c r="J77" s="188">
        <f>IF(Volume!D77=0,0,Volume!F77/Volume!D77)</f>
        <v>0</v>
      </c>
      <c r="K77" s="190">
        <f>IF('Open Int.'!E77=0,0,'Open Int.'!H77/'Open Int.'!E77)</f>
        <v>0</v>
      </c>
    </row>
    <row r="78" spans="1:11" ht="15">
      <c r="A78" s="204" t="s">
        <v>90</v>
      </c>
      <c r="B78" s="292">
        <f>Margins!B78</f>
        <v>600</v>
      </c>
      <c r="C78" s="292">
        <f>Volume!J78</f>
        <v>444.6</v>
      </c>
      <c r="D78" s="185">
        <f>Volume!M78</f>
        <v>-4.139715394566621</v>
      </c>
      <c r="E78" s="178">
        <f>Volume!C78*100</f>
        <v>60</v>
      </c>
      <c r="F78" s="353">
        <f>'Open Int.'!D78*100</f>
        <v>-1</v>
      </c>
      <c r="G78" s="179">
        <f>'Open Int.'!R78</f>
        <v>61.141392</v>
      </c>
      <c r="H78" s="179">
        <f>'Open Int.'!Z78</f>
        <v>-3.4473959999999906</v>
      </c>
      <c r="I78" s="172">
        <f>'Open Int.'!O78</f>
        <v>0.9733856893542757</v>
      </c>
      <c r="J78" s="188">
        <f>IF(Volume!D78=0,0,Volume!F78/Volume!D78)</f>
        <v>0</v>
      </c>
      <c r="K78" s="190">
        <f>IF('Open Int.'!E78=0,0,'Open Int.'!H78/'Open Int.'!E78)</f>
        <v>0</v>
      </c>
    </row>
    <row r="79" spans="1:11" ht="15">
      <c r="A79" s="204" t="s">
        <v>35</v>
      </c>
      <c r="B79" s="292">
        <f>Margins!B79</f>
        <v>1100</v>
      </c>
      <c r="C79" s="292">
        <f>Volume!J79</f>
        <v>264.55</v>
      </c>
      <c r="D79" s="185">
        <f>Volume!M79</f>
        <v>-1.4160611142165123</v>
      </c>
      <c r="E79" s="178">
        <f>Volume!C79*100</f>
        <v>22</v>
      </c>
      <c r="F79" s="353">
        <f>'Open Int.'!D79*100</f>
        <v>-3</v>
      </c>
      <c r="G79" s="179">
        <f>'Open Int.'!R79</f>
        <v>279.772207</v>
      </c>
      <c r="H79" s="179">
        <f>'Open Int.'!Z79</f>
        <v>-11.722980500000062</v>
      </c>
      <c r="I79" s="172">
        <f>'Open Int.'!O79</f>
        <v>0.9749323902641981</v>
      </c>
      <c r="J79" s="188">
        <f>IF(Volume!D79=0,0,Volume!F79/Volume!D79)</f>
        <v>0.13636363636363635</v>
      </c>
      <c r="K79" s="190">
        <f>IF('Open Int.'!E79=0,0,'Open Int.'!H79/'Open Int.'!E79)</f>
        <v>0.0661764705882353</v>
      </c>
    </row>
    <row r="80" spans="1:11" ht="15">
      <c r="A80" s="204" t="s">
        <v>6</v>
      </c>
      <c r="B80" s="292">
        <f>Margins!B80</f>
        <v>1125</v>
      </c>
      <c r="C80" s="292">
        <f>Volume!J80</f>
        <v>175.35</v>
      </c>
      <c r="D80" s="185">
        <f>Volume!M80</f>
        <v>-0.5952380952381017</v>
      </c>
      <c r="E80" s="178">
        <f>Volume!C80*100</f>
        <v>15</v>
      </c>
      <c r="F80" s="353">
        <f>'Open Int.'!D80*100</f>
        <v>-5</v>
      </c>
      <c r="G80" s="179">
        <f>'Open Int.'!R80</f>
        <v>298.46761875</v>
      </c>
      <c r="H80" s="179">
        <f>'Open Int.'!Z80</f>
        <v>-16.115321250000022</v>
      </c>
      <c r="I80" s="172">
        <f>'Open Int.'!O80</f>
        <v>0.9802379378717779</v>
      </c>
      <c r="J80" s="188">
        <f>IF(Volume!D80=0,0,Volume!F80/Volume!D80)</f>
        <v>0.13602941176470587</v>
      </c>
      <c r="K80" s="190">
        <f>IF('Open Int.'!E80=0,0,'Open Int.'!H80/'Open Int.'!E80)</f>
        <v>0.12055911473500291</v>
      </c>
    </row>
    <row r="81" spans="1:11" ht="15">
      <c r="A81" s="204" t="s">
        <v>177</v>
      </c>
      <c r="B81" s="292">
        <f>Margins!B81</f>
        <v>1000</v>
      </c>
      <c r="C81" s="292">
        <f>Volume!J81</f>
        <v>382.05</v>
      </c>
      <c r="D81" s="185">
        <f>Volume!M81</f>
        <v>-5.8178232466411846</v>
      </c>
      <c r="E81" s="178">
        <f>Volume!C81*100</f>
        <v>-36</v>
      </c>
      <c r="F81" s="353">
        <f>'Open Int.'!D81*100</f>
        <v>-6</v>
      </c>
      <c r="G81" s="179">
        <f>'Open Int.'!R81</f>
        <v>460.790505</v>
      </c>
      <c r="H81" s="179">
        <f>'Open Int.'!Z81</f>
        <v>-49.55776000000003</v>
      </c>
      <c r="I81" s="172">
        <f>'Open Int.'!O81</f>
        <v>0.955807976121383</v>
      </c>
      <c r="J81" s="188">
        <f>IF(Volume!D81=0,0,Volume!F81/Volume!D81)</f>
        <v>0.065625</v>
      </c>
      <c r="K81" s="190">
        <f>IF('Open Int.'!E81=0,0,'Open Int.'!H81/'Open Int.'!E81)</f>
        <v>0.09045226130653267</v>
      </c>
    </row>
    <row r="82" spans="1:11" ht="15">
      <c r="A82" s="204" t="s">
        <v>168</v>
      </c>
      <c r="B82" s="292">
        <f>Margins!B82</f>
        <v>600</v>
      </c>
      <c r="C82" s="292">
        <f>Volume!J82</f>
        <v>638.8</v>
      </c>
      <c r="D82" s="185">
        <f>Volume!M82</f>
        <v>-5.975861053871066</v>
      </c>
      <c r="E82" s="178">
        <f>Volume!C82*100</f>
        <v>41</v>
      </c>
      <c r="F82" s="353">
        <f>'Open Int.'!D82*100</f>
        <v>-2</v>
      </c>
      <c r="G82" s="179">
        <f>'Open Int.'!R82</f>
        <v>8.968752</v>
      </c>
      <c r="H82" s="179">
        <f>'Open Int.'!Z82</f>
        <v>-0.7330799999999993</v>
      </c>
      <c r="I82" s="172">
        <f>'Open Int.'!O82</f>
        <v>0.9615384615384616</v>
      </c>
      <c r="J82" s="188">
        <f>IF(Volume!D82=0,0,Volume!F82/Volume!D82)</f>
        <v>0</v>
      </c>
      <c r="K82" s="190">
        <f>IF('Open Int.'!E82=0,0,'Open Int.'!H82/'Open Int.'!E82)</f>
        <v>0</v>
      </c>
    </row>
    <row r="83" spans="1:11" ht="15">
      <c r="A83" s="204" t="s">
        <v>132</v>
      </c>
      <c r="B83" s="292">
        <f>Margins!B83</f>
        <v>400</v>
      </c>
      <c r="C83" s="292">
        <f>Volume!J83</f>
        <v>758.15</v>
      </c>
      <c r="D83" s="185">
        <f>Volume!M83</f>
        <v>-2.4197181285797114</v>
      </c>
      <c r="E83" s="178">
        <f>Volume!C83*100</f>
        <v>-3</v>
      </c>
      <c r="F83" s="353">
        <f>'Open Int.'!D83*100</f>
        <v>-4</v>
      </c>
      <c r="G83" s="179">
        <f>'Open Int.'!R83</f>
        <v>128.915826</v>
      </c>
      <c r="H83" s="179">
        <f>'Open Int.'!Z83</f>
        <v>-8.480011999999988</v>
      </c>
      <c r="I83" s="172">
        <f>'Open Int.'!O83</f>
        <v>0.9795342272406493</v>
      </c>
      <c r="J83" s="188">
        <f>IF(Volume!D83=0,0,Volume!F83/Volume!D83)</f>
        <v>0</v>
      </c>
      <c r="K83" s="190">
        <f>IF('Open Int.'!E83=0,0,'Open Int.'!H83/'Open Int.'!E83)</f>
        <v>0</v>
      </c>
    </row>
    <row r="84" spans="1:11" ht="15">
      <c r="A84" s="204" t="s">
        <v>144</v>
      </c>
      <c r="B84" s="292">
        <f>Margins!B84</f>
        <v>250</v>
      </c>
      <c r="C84" s="292">
        <f>Volume!J84</f>
        <v>2351.15</v>
      </c>
      <c r="D84" s="185">
        <f>Volume!M84</f>
        <v>-3.7931951633692664</v>
      </c>
      <c r="E84" s="178">
        <f>Volume!C84*100</f>
        <v>-19</v>
      </c>
      <c r="F84" s="353">
        <f>'Open Int.'!D84*100</f>
        <v>-2</v>
      </c>
      <c r="G84" s="179">
        <f>'Open Int.'!R84</f>
        <v>76.58871125</v>
      </c>
      <c r="H84" s="179">
        <f>'Open Int.'!Z84</f>
        <v>-4.730397499999995</v>
      </c>
      <c r="I84" s="172">
        <f>'Open Int.'!O84</f>
        <v>0.9946277820414429</v>
      </c>
      <c r="J84" s="188">
        <f>IF(Volume!D84=0,0,Volume!F84/Volume!D84)</f>
        <v>0</v>
      </c>
      <c r="K84" s="190">
        <f>IF('Open Int.'!E84=0,0,'Open Int.'!H84/'Open Int.'!E84)</f>
        <v>0</v>
      </c>
    </row>
    <row r="85" spans="1:11" ht="15">
      <c r="A85" s="204" t="s">
        <v>295</v>
      </c>
      <c r="B85" s="292">
        <f>Margins!B85</f>
        <v>300</v>
      </c>
      <c r="C85" s="292">
        <f>Volume!J85</f>
        <v>655.9</v>
      </c>
      <c r="D85" s="185">
        <f>Volume!M85</f>
        <v>-0.5458680818802157</v>
      </c>
      <c r="E85" s="178">
        <f>Volume!C85*100</f>
        <v>40</v>
      </c>
      <c r="F85" s="353">
        <f>'Open Int.'!D85*100</f>
        <v>-14.000000000000002</v>
      </c>
      <c r="G85" s="179">
        <f>'Open Int.'!R85</f>
        <v>95.886021</v>
      </c>
      <c r="H85" s="179">
        <f>'Open Int.'!Z85</f>
        <v>-15.859658999999994</v>
      </c>
      <c r="I85" s="172">
        <f>'Open Int.'!O85</f>
        <v>0.963882618510158</v>
      </c>
      <c r="J85" s="188">
        <f>IF(Volume!D85=0,0,Volume!F85/Volume!D85)</f>
        <v>0</v>
      </c>
      <c r="K85" s="190">
        <f>IF('Open Int.'!E85=0,0,'Open Int.'!H85/'Open Int.'!E85)</f>
        <v>0.18181818181818182</v>
      </c>
    </row>
    <row r="86" spans="1:11" ht="15">
      <c r="A86" s="204" t="s">
        <v>133</v>
      </c>
      <c r="B86" s="292">
        <f>Margins!B86</f>
        <v>12500</v>
      </c>
      <c r="C86" s="292">
        <f>Volume!J86</f>
        <v>30.75</v>
      </c>
      <c r="D86" s="185">
        <f>Volume!M86</f>
        <v>-5.238828967642535</v>
      </c>
      <c r="E86" s="178">
        <f>Volume!C86*100</f>
        <v>-35</v>
      </c>
      <c r="F86" s="353">
        <f>'Open Int.'!D86*100</f>
        <v>-5</v>
      </c>
      <c r="G86" s="179">
        <f>'Open Int.'!R86</f>
        <v>85.02375</v>
      </c>
      <c r="H86" s="179">
        <f>'Open Int.'!Z86</f>
        <v>-9.162375000000011</v>
      </c>
      <c r="I86" s="172">
        <f>'Open Int.'!O86</f>
        <v>0.9674502712477396</v>
      </c>
      <c r="J86" s="188">
        <f>IF(Volume!D86=0,0,Volume!F86/Volume!D86)</f>
        <v>0.3333333333333333</v>
      </c>
      <c r="K86" s="190">
        <f>IF('Open Int.'!E86=0,0,'Open Int.'!H86/'Open Int.'!E86)</f>
        <v>0.042071197411003236</v>
      </c>
    </row>
    <row r="87" spans="1:11" ht="15">
      <c r="A87" s="204" t="s">
        <v>169</v>
      </c>
      <c r="B87" s="292">
        <f>Margins!B87</f>
        <v>4000</v>
      </c>
      <c r="C87" s="292">
        <f>Volume!J87</f>
        <v>115.8</v>
      </c>
      <c r="D87" s="185">
        <f>Volume!M87</f>
        <v>-4.178733967728587</v>
      </c>
      <c r="E87" s="178">
        <f>Volume!C87*100</f>
        <v>7.000000000000001</v>
      </c>
      <c r="F87" s="353">
        <f>'Open Int.'!D87*100</f>
        <v>-2</v>
      </c>
      <c r="G87" s="179">
        <f>'Open Int.'!R87</f>
        <v>104.6832</v>
      </c>
      <c r="H87" s="179">
        <f>'Open Int.'!Z87</f>
        <v>-7.513940000000005</v>
      </c>
      <c r="I87" s="172">
        <f>'Open Int.'!O87</f>
        <v>0.9814159292035398</v>
      </c>
      <c r="J87" s="188">
        <f>IF(Volume!D87=0,0,Volume!F87/Volume!D87)</f>
        <v>7</v>
      </c>
      <c r="K87" s="190">
        <f>IF('Open Int.'!E87=0,0,'Open Int.'!H87/'Open Int.'!E87)</f>
        <v>0.4838709677419355</v>
      </c>
    </row>
    <row r="88" spans="1:11" ht="15">
      <c r="A88" s="204" t="s">
        <v>296</v>
      </c>
      <c r="B88" s="292">
        <f>Margins!B88</f>
        <v>550</v>
      </c>
      <c r="C88" s="292">
        <f>Volume!J88</f>
        <v>432.1</v>
      </c>
      <c r="D88" s="185">
        <f>Volume!M88</f>
        <v>-3.23591982980629</v>
      </c>
      <c r="E88" s="178">
        <f>Volume!C88*100</f>
        <v>-22</v>
      </c>
      <c r="F88" s="353">
        <f>'Open Int.'!D88*100</f>
        <v>-4</v>
      </c>
      <c r="G88" s="179">
        <f>'Open Int.'!R88</f>
        <v>134.1562475</v>
      </c>
      <c r="H88" s="179">
        <f>'Open Int.'!Z88</f>
        <v>-9.963299500000005</v>
      </c>
      <c r="I88" s="172">
        <f>'Open Int.'!O88</f>
        <v>0.9952170062001772</v>
      </c>
      <c r="J88" s="188">
        <f>IF(Volume!D88=0,0,Volume!F88/Volume!D88)</f>
        <v>0</v>
      </c>
      <c r="K88" s="190">
        <f>IF('Open Int.'!E88=0,0,'Open Int.'!H88/'Open Int.'!E88)</f>
        <v>0</v>
      </c>
    </row>
    <row r="89" spans="1:11" ht="15">
      <c r="A89" s="204" t="s">
        <v>297</v>
      </c>
      <c r="B89" s="292">
        <f>Margins!B89</f>
        <v>550</v>
      </c>
      <c r="C89" s="292">
        <f>Volume!J89</f>
        <v>472.3</v>
      </c>
      <c r="D89" s="185">
        <f>Volume!M89</f>
        <v>-6.5030189052756535</v>
      </c>
      <c r="E89" s="178">
        <f>Volume!C89*100</f>
        <v>-32</v>
      </c>
      <c r="F89" s="353">
        <f>'Open Int.'!D89*100</f>
        <v>-5</v>
      </c>
      <c r="G89" s="179">
        <f>'Open Int.'!R89</f>
        <v>69.6429965</v>
      </c>
      <c r="H89" s="179">
        <f>'Open Int.'!Z89</f>
        <v>-8.844684749999999</v>
      </c>
      <c r="I89" s="172">
        <f>'Open Int.'!O89</f>
        <v>0.9544945915703096</v>
      </c>
      <c r="J89" s="188">
        <f>IF(Volume!D89=0,0,Volume!F89/Volume!D89)</f>
        <v>0</v>
      </c>
      <c r="K89" s="190">
        <f>IF('Open Int.'!E89=0,0,'Open Int.'!H89/'Open Int.'!E89)</f>
        <v>0.07142857142857142</v>
      </c>
    </row>
    <row r="90" spans="1:11" ht="15">
      <c r="A90" s="204" t="s">
        <v>178</v>
      </c>
      <c r="B90" s="292">
        <f>Margins!B90</f>
        <v>2500</v>
      </c>
      <c r="C90" s="292">
        <f>Volume!J90</f>
        <v>180.55</v>
      </c>
      <c r="D90" s="185">
        <f>Volume!M90</f>
        <v>-3.1124228602092745</v>
      </c>
      <c r="E90" s="178">
        <f>Volume!C90*100</f>
        <v>18</v>
      </c>
      <c r="F90" s="353">
        <f>'Open Int.'!D90*100</f>
        <v>-9</v>
      </c>
      <c r="G90" s="179">
        <f>'Open Int.'!R90</f>
        <v>47.57492500000001</v>
      </c>
      <c r="H90" s="179">
        <f>'Open Int.'!Z90</f>
        <v>-5.81434999999999</v>
      </c>
      <c r="I90" s="172">
        <f>'Open Int.'!O90</f>
        <v>0.9724857685009488</v>
      </c>
      <c r="J90" s="188">
        <f>IF(Volume!D90=0,0,Volume!F90/Volume!D90)</f>
        <v>0.8181818181818182</v>
      </c>
      <c r="K90" s="190">
        <f>IF('Open Int.'!E90=0,0,'Open Int.'!H90/'Open Int.'!E90)</f>
        <v>0.4166666666666667</v>
      </c>
    </row>
    <row r="91" spans="1:11" ht="15">
      <c r="A91" s="204" t="s">
        <v>145</v>
      </c>
      <c r="B91" s="292">
        <f>Margins!B91</f>
        <v>1700</v>
      </c>
      <c r="C91" s="292">
        <f>Volume!J91</f>
        <v>159.9</v>
      </c>
      <c r="D91" s="185">
        <f>Volume!M91</f>
        <v>-4.594272076372309</v>
      </c>
      <c r="E91" s="178">
        <f>Volume!C91*100</f>
        <v>-64</v>
      </c>
      <c r="F91" s="353">
        <f>'Open Int.'!D91*100</f>
        <v>0</v>
      </c>
      <c r="G91" s="179">
        <f>'Open Int.'!R91</f>
        <v>51.810798</v>
      </c>
      <c r="H91" s="179">
        <f>'Open Int.'!Z91</f>
        <v>-2.267018</v>
      </c>
      <c r="I91" s="172">
        <f>'Open Int.'!O91</f>
        <v>0.9643231899265478</v>
      </c>
      <c r="J91" s="188">
        <f>IF(Volume!D91=0,0,Volume!F91/Volume!D91)</f>
        <v>0</v>
      </c>
      <c r="K91" s="190">
        <f>IF('Open Int.'!E91=0,0,'Open Int.'!H91/'Open Int.'!E91)</f>
        <v>0.09375</v>
      </c>
    </row>
    <row r="92" spans="1:11" ht="15">
      <c r="A92" s="204" t="s">
        <v>273</v>
      </c>
      <c r="B92" s="292">
        <f>Margins!B92</f>
        <v>850</v>
      </c>
      <c r="C92" s="292">
        <f>Volume!J92</f>
        <v>190.8</v>
      </c>
      <c r="D92" s="185">
        <f>Volume!M92</f>
        <v>-11.564310544611814</v>
      </c>
      <c r="E92" s="178">
        <f>Volume!C92*100</f>
        <v>32</v>
      </c>
      <c r="F92" s="353">
        <f>'Open Int.'!D92*100</f>
        <v>-3</v>
      </c>
      <c r="G92" s="179">
        <f>'Open Int.'!R92</f>
        <v>142.442694</v>
      </c>
      <c r="H92" s="179">
        <f>'Open Int.'!Z92</f>
        <v>-23.70638100000002</v>
      </c>
      <c r="I92" s="172">
        <f>'Open Int.'!O92</f>
        <v>0.9378344529204145</v>
      </c>
      <c r="J92" s="188">
        <f>IF(Volume!D92=0,0,Volume!F92/Volume!D92)</f>
        <v>0.07142857142857142</v>
      </c>
      <c r="K92" s="190">
        <f>IF('Open Int.'!E92=0,0,'Open Int.'!H92/'Open Int.'!E92)</f>
        <v>0.0610079575596817</v>
      </c>
    </row>
    <row r="93" spans="1:11" ht="15">
      <c r="A93" s="204" t="s">
        <v>210</v>
      </c>
      <c r="B93" s="292">
        <f>Margins!B93</f>
        <v>200</v>
      </c>
      <c r="C93" s="292">
        <f>Volume!J93</f>
        <v>1660.6</v>
      </c>
      <c r="D93" s="185">
        <f>Volume!M93</f>
        <v>-3.236896541677603</v>
      </c>
      <c r="E93" s="178">
        <f>Volume!C93*100</f>
        <v>-28.999999999999996</v>
      </c>
      <c r="F93" s="353">
        <f>'Open Int.'!D93*100</f>
        <v>-3</v>
      </c>
      <c r="G93" s="179">
        <f>'Open Int.'!R93</f>
        <v>234.244236</v>
      </c>
      <c r="H93" s="179">
        <f>'Open Int.'!Z93</f>
        <v>-13.705116000000004</v>
      </c>
      <c r="I93" s="172">
        <f>'Open Int.'!O93</f>
        <v>0.9761803487877498</v>
      </c>
      <c r="J93" s="188">
        <f>IF(Volume!D93=0,0,Volume!F93/Volume!D93)</f>
        <v>0.21333333333333335</v>
      </c>
      <c r="K93" s="190">
        <f>IF('Open Int.'!E93=0,0,'Open Int.'!H93/'Open Int.'!E93)</f>
        <v>0.12131147540983607</v>
      </c>
    </row>
    <row r="94" spans="1:11" ht="15">
      <c r="A94" s="204" t="s">
        <v>298</v>
      </c>
      <c r="B94" s="292">
        <f>Margins!B94</f>
        <v>350</v>
      </c>
      <c r="C94" s="292">
        <f>Volume!J94</f>
        <v>589.6</v>
      </c>
      <c r="D94" s="185">
        <f>Volume!M94</f>
        <v>-3.193498070765936</v>
      </c>
      <c r="E94" s="178">
        <f>Volume!C94*100</f>
        <v>-43</v>
      </c>
      <c r="F94" s="353">
        <f>'Open Int.'!D94*100</f>
        <v>-2</v>
      </c>
      <c r="G94" s="179">
        <f>'Open Int.'!R94</f>
        <v>18.943848</v>
      </c>
      <c r="H94" s="179">
        <f>'Open Int.'!Z94</f>
        <v>-1.072580249999998</v>
      </c>
      <c r="I94" s="172">
        <f>'Open Int.'!O94</f>
        <v>0.9259259259259259</v>
      </c>
      <c r="J94" s="188">
        <f>IF(Volume!D94=0,0,Volume!F94/Volume!D94)</f>
        <v>0</v>
      </c>
      <c r="K94" s="190">
        <f>IF('Open Int.'!E94=0,0,'Open Int.'!H94/'Open Int.'!E94)</f>
        <v>0</v>
      </c>
    </row>
    <row r="95" spans="1:11" ht="15">
      <c r="A95" s="204" t="s">
        <v>7</v>
      </c>
      <c r="B95" s="292">
        <f>Margins!B95</f>
        <v>650</v>
      </c>
      <c r="C95" s="292">
        <f>Volume!J95</f>
        <v>880.8</v>
      </c>
      <c r="D95" s="185">
        <f>Volume!M95</f>
        <v>-4.266072496059997</v>
      </c>
      <c r="E95" s="178">
        <f>Volume!C95*100</f>
        <v>3</v>
      </c>
      <c r="F95" s="353">
        <f>'Open Int.'!D95*100</f>
        <v>1</v>
      </c>
      <c r="G95" s="179">
        <f>'Open Int.'!R95</f>
        <v>228.549984</v>
      </c>
      <c r="H95" s="179">
        <f>'Open Int.'!Z95</f>
        <v>-7.373837250000008</v>
      </c>
      <c r="I95" s="172">
        <f>'Open Int.'!O95</f>
        <v>0.9714428857715431</v>
      </c>
      <c r="J95" s="188">
        <f>IF(Volume!D95=0,0,Volume!F95/Volume!D95)</f>
        <v>0.08695652173913043</v>
      </c>
      <c r="K95" s="190">
        <f>IF('Open Int.'!E95=0,0,'Open Int.'!H95/'Open Int.'!E95)</f>
        <v>0.04487179487179487</v>
      </c>
    </row>
    <row r="96" spans="1:11" ht="15">
      <c r="A96" s="204" t="s">
        <v>170</v>
      </c>
      <c r="B96" s="292">
        <f>Margins!B96</f>
        <v>1200</v>
      </c>
      <c r="C96" s="292">
        <f>Volume!J96</f>
        <v>514.35</v>
      </c>
      <c r="D96" s="185">
        <f>Volume!M96</f>
        <v>-1.7103000191094846</v>
      </c>
      <c r="E96" s="178">
        <f>Volume!C96*100</f>
        <v>-30</v>
      </c>
      <c r="F96" s="353">
        <f>'Open Int.'!D96*100</f>
        <v>-1</v>
      </c>
      <c r="G96" s="179">
        <f>'Open Int.'!R96</f>
        <v>117.024912</v>
      </c>
      <c r="H96" s="179">
        <f>'Open Int.'!Z96</f>
        <v>-2.852652000000006</v>
      </c>
      <c r="I96" s="172">
        <f>'Open Int.'!O96</f>
        <v>0.9367088607594937</v>
      </c>
      <c r="J96" s="188">
        <f>IF(Volume!D96=0,0,Volume!F96/Volume!D96)</f>
        <v>0</v>
      </c>
      <c r="K96" s="190">
        <f>IF('Open Int.'!E96=0,0,'Open Int.'!H96/'Open Int.'!E96)</f>
        <v>0</v>
      </c>
    </row>
    <row r="97" spans="1:11" ht="15">
      <c r="A97" s="204" t="s">
        <v>224</v>
      </c>
      <c r="B97" s="292">
        <f>Margins!B97</f>
        <v>400</v>
      </c>
      <c r="C97" s="292">
        <f>Volume!J97</f>
        <v>912</v>
      </c>
      <c r="D97" s="185">
        <f>Volume!M97</f>
        <v>-3.153870659445688</v>
      </c>
      <c r="E97" s="178">
        <f>Volume!C97*100</f>
        <v>-1</v>
      </c>
      <c r="F97" s="353">
        <f>'Open Int.'!D97*100</f>
        <v>-3</v>
      </c>
      <c r="G97" s="179">
        <f>'Open Int.'!R97</f>
        <v>132.67776</v>
      </c>
      <c r="H97" s="179">
        <f>'Open Int.'!Z97</f>
        <v>-8.539571999999993</v>
      </c>
      <c r="I97" s="172">
        <f>'Open Int.'!O97</f>
        <v>0.973329667308221</v>
      </c>
      <c r="J97" s="188">
        <f>IF(Volume!D97=0,0,Volume!F97/Volume!D97)</f>
        <v>0.21052631578947367</v>
      </c>
      <c r="K97" s="190">
        <f>IF('Open Int.'!E97=0,0,'Open Int.'!H97/'Open Int.'!E97)</f>
        <v>0.11627906976744186</v>
      </c>
    </row>
    <row r="98" spans="1:11" ht="15">
      <c r="A98" s="204" t="s">
        <v>207</v>
      </c>
      <c r="B98" s="292">
        <f>Margins!B98</f>
        <v>1250</v>
      </c>
      <c r="C98" s="292">
        <f>Volume!J98</f>
        <v>206.5</v>
      </c>
      <c r="D98" s="185">
        <f>Volume!M98</f>
        <v>-6.666666666666667</v>
      </c>
      <c r="E98" s="178">
        <f>Volume!C98*100</f>
        <v>50</v>
      </c>
      <c r="F98" s="353">
        <f>'Open Int.'!D98*100</f>
        <v>-2</v>
      </c>
      <c r="G98" s="179">
        <f>'Open Int.'!R98</f>
        <v>139.9811875</v>
      </c>
      <c r="H98" s="179">
        <f>'Open Int.'!Z98</f>
        <v>-11.6856875</v>
      </c>
      <c r="I98" s="172">
        <f>'Open Int.'!O98</f>
        <v>0.9725244329706805</v>
      </c>
      <c r="J98" s="188">
        <f>IF(Volume!D98=0,0,Volume!F98/Volume!D98)</f>
        <v>0.10810810810810811</v>
      </c>
      <c r="K98" s="190">
        <f>IF('Open Int.'!E98=0,0,'Open Int.'!H98/'Open Int.'!E98)</f>
        <v>0.058333333333333334</v>
      </c>
    </row>
    <row r="99" spans="1:11" ht="15">
      <c r="A99" s="204" t="s">
        <v>299</v>
      </c>
      <c r="B99" s="292">
        <f>Margins!B99</f>
        <v>250</v>
      </c>
      <c r="C99" s="292">
        <f>Volume!J99</f>
        <v>842.9</v>
      </c>
      <c r="D99" s="185">
        <f>Volume!M99</f>
        <v>-4.5197100135931105</v>
      </c>
      <c r="E99" s="178">
        <f>Volume!C99*100</f>
        <v>-20</v>
      </c>
      <c r="F99" s="353">
        <f>'Open Int.'!D99*100</f>
        <v>-2</v>
      </c>
      <c r="G99" s="179">
        <f>'Open Int.'!R99</f>
        <v>57.696505</v>
      </c>
      <c r="H99" s="179">
        <f>'Open Int.'!Z99</f>
        <v>-3.834654999999998</v>
      </c>
      <c r="I99" s="172">
        <f>'Open Int.'!O99</f>
        <v>0.9970781592403214</v>
      </c>
      <c r="J99" s="188">
        <f>IF(Volume!D99=0,0,Volume!F99/Volume!D99)</f>
        <v>0</v>
      </c>
      <c r="K99" s="190">
        <f>IF('Open Int.'!E99=0,0,'Open Int.'!H99/'Open Int.'!E99)</f>
        <v>0.23076923076923078</v>
      </c>
    </row>
    <row r="100" spans="1:11" ht="15">
      <c r="A100" s="204" t="s">
        <v>279</v>
      </c>
      <c r="B100" s="292">
        <f>Margins!B100</f>
        <v>1600</v>
      </c>
      <c r="C100" s="292">
        <f>Volume!J100</f>
        <v>276.5</v>
      </c>
      <c r="D100" s="185">
        <f>Volume!M100</f>
        <v>-6.032285471537808</v>
      </c>
      <c r="E100" s="178">
        <f>Volume!C100*100</f>
        <v>-38</v>
      </c>
      <c r="F100" s="353">
        <f>'Open Int.'!D100*100</f>
        <v>-1</v>
      </c>
      <c r="G100" s="179">
        <f>'Open Int.'!R100</f>
        <v>330.9152</v>
      </c>
      <c r="H100" s="179">
        <f>'Open Int.'!Z100</f>
        <v>-24.585879999999975</v>
      </c>
      <c r="I100" s="172">
        <f>'Open Int.'!O100</f>
        <v>0.9568181818181818</v>
      </c>
      <c r="J100" s="188">
        <f>IF(Volume!D100=0,0,Volume!F100/Volume!D100)</f>
        <v>0.09090909090909091</v>
      </c>
      <c r="K100" s="190">
        <f>IF('Open Int.'!E100=0,0,'Open Int.'!H100/'Open Int.'!E100)</f>
        <v>0.07588075880758807</v>
      </c>
    </row>
    <row r="101" spans="1:11" ht="15">
      <c r="A101" s="204" t="s">
        <v>146</v>
      </c>
      <c r="B101" s="292">
        <f>Margins!B101</f>
        <v>8900</v>
      </c>
      <c r="C101" s="292">
        <f>Volume!J101</f>
        <v>39.6</v>
      </c>
      <c r="D101" s="185">
        <f>Volume!M101</f>
        <v>-5.035971223021586</v>
      </c>
      <c r="E101" s="178">
        <f>Volume!C101*100</f>
        <v>34</v>
      </c>
      <c r="F101" s="353">
        <f>'Open Int.'!D101*100</f>
        <v>0</v>
      </c>
      <c r="G101" s="179">
        <f>'Open Int.'!R101</f>
        <v>45.323784</v>
      </c>
      <c r="H101" s="179">
        <f>'Open Int.'!Z101</f>
        <v>-2.4406470000000056</v>
      </c>
      <c r="I101" s="172">
        <f>'Open Int.'!O101</f>
        <v>0.9409020217729394</v>
      </c>
      <c r="J101" s="188">
        <f>IF(Volume!D101=0,0,Volume!F101/Volume!D101)</f>
        <v>0.2</v>
      </c>
      <c r="K101" s="190">
        <f>IF('Open Int.'!E101=0,0,'Open Int.'!H101/'Open Int.'!E101)</f>
        <v>0.05952380952380952</v>
      </c>
    </row>
    <row r="102" spans="1:11" ht="15">
      <c r="A102" s="204" t="s">
        <v>8</v>
      </c>
      <c r="B102" s="292">
        <f>Margins!B102</f>
        <v>1600</v>
      </c>
      <c r="C102" s="292">
        <f>Volume!J102</f>
        <v>143.95</v>
      </c>
      <c r="D102" s="185">
        <f>Volume!M102</f>
        <v>-8.719086873811035</v>
      </c>
      <c r="E102" s="178">
        <f>Volume!C102*100</f>
        <v>44</v>
      </c>
      <c r="F102" s="353">
        <f>'Open Int.'!D102*100</f>
        <v>-5</v>
      </c>
      <c r="G102" s="179">
        <f>'Open Int.'!R102</f>
        <v>564.928896</v>
      </c>
      <c r="H102" s="179">
        <f>'Open Int.'!Z102</f>
        <v>-73.03699199999994</v>
      </c>
      <c r="I102" s="172">
        <f>'Open Int.'!O102</f>
        <v>0.9489562948467059</v>
      </c>
      <c r="J102" s="188">
        <f>IF(Volume!D102=0,0,Volume!F102/Volume!D102)</f>
        <v>0.14691943127962084</v>
      </c>
      <c r="K102" s="190">
        <f>IF('Open Int.'!E102=0,0,'Open Int.'!H102/'Open Int.'!E102)</f>
        <v>0.11574362165525824</v>
      </c>
    </row>
    <row r="103" spans="1:11" ht="15">
      <c r="A103" s="204" t="s">
        <v>300</v>
      </c>
      <c r="B103" s="292">
        <f>Margins!B103</f>
        <v>1000</v>
      </c>
      <c r="C103" s="292">
        <f>Volume!J103</f>
        <v>206.6</v>
      </c>
      <c r="D103" s="185">
        <f>Volume!M103</f>
        <v>-6.240072611754028</v>
      </c>
      <c r="E103" s="178">
        <f>Volume!C103*100</f>
        <v>-44</v>
      </c>
      <c r="F103" s="353">
        <f>'Open Int.'!D103*100</f>
        <v>-2</v>
      </c>
      <c r="G103" s="179">
        <f>'Open Int.'!R103</f>
        <v>63.7361</v>
      </c>
      <c r="H103" s="179">
        <f>'Open Int.'!Z103</f>
        <v>-5.563975000000006</v>
      </c>
      <c r="I103" s="172">
        <f>'Open Int.'!O103</f>
        <v>0.9805510534846029</v>
      </c>
      <c r="J103" s="188">
        <f>IF(Volume!D103=0,0,Volume!F103/Volume!D103)</f>
        <v>0</v>
      </c>
      <c r="K103" s="190">
        <f>IF('Open Int.'!E103=0,0,'Open Int.'!H103/'Open Int.'!E103)</f>
        <v>0</v>
      </c>
    </row>
    <row r="104" spans="1:11" ht="15">
      <c r="A104" s="204" t="s">
        <v>179</v>
      </c>
      <c r="B104" s="292">
        <f>Margins!B104</f>
        <v>28000</v>
      </c>
      <c r="C104" s="292">
        <f>Volume!J104</f>
        <v>15.55</v>
      </c>
      <c r="D104" s="185">
        <f>Volume!M104</f>
        <v>-6.606606606606594</v>
      </c>
      <c r="E104" s="178">
        <f>Volume!C104*100</f>
        <v>23</v>
      </c>
      <c r="F104" s="353">
        <f>'Open Int.'!D104*100</f>
        <v>-8</v>
      </c>
      <c r="G104" s="179">
        <f>'Open Int.'!R104</f>
        <v>69.35922</v>
      </c>
      <c r="H104" s="179">
        <f>'Open Int.'!Z104</f>
        <v>-10.640699999999995</v>
      </c>
      <c r="I104" s="172">
        <f>'Open Int.'!O104</f>
        <v>0.9736346516007532</v>
      </c>
      <c r="J104" s="188">
        <f>IF(Volume!D104=0,0,Volume!F104/Volume!D104)</f>
        <v>0</v>
      </c>
      <c r="K104" s="190">
        <f>IF('Open Int.'!E104=0,0,'Open Int.'!H104/'Open Int.'!E104)</f>
        <v>0.11627906976744186</v>
      </c>
    </row>
    <row r="105" spans="1:11" ht="15">
      <c r="A105" s="204" t="s">
        <v>202</v>
      </c>
      <c r="B105" s="292">
        <f>Margins!B105</f>
        <v>1150</v>
      </c>
      <c r="C105" s="292">
        <f>Volume!J105</f>
        <v>221.05</v>
      </c>
      <c r="D105" s="185">
        <f>Volume!M105</f>
        <v>-5.210120068610625</v>
      </c>
      <c r="E105" s="178">
        <f>Volume!C105*100</f>
        <v>14.000000000000002</v>
      </c>
      <c r="F105" s="353">
        <f>'Open Int.'!D105*100</f>
        <v>-2</v>
      </c>
      <c r="G105" s="179">
        <f>'Open Int.'!R105</f>
        <v>70.262953</v>
      </c>
      <c r="H105" s="179">
        <f>'Open Int.'!Z105</f>
        <v>-5.2565349999999995</v>
      </c>
      <c r="I105" s="172">
        <f>'Open Int.'!O105</f>
        <v>0.9504341534008683</v>
      </c>
      <c r="J105" s="188">
        <f>IF(Volume!D105=0,0,Volume!F105/Volume!D105)</f>
        <v>0</v>
      </c>
      <c r="K105" s="190">
        <f>IF('Open Int.'!E105=0,0,'Open Int.'!H105/'Open Int.'!E105)</f>
        <v>0.01818181818181818</v>
      </c>
    </row>
    <row r="106" spans="1:11" ht="15">
      <c r="A106" s="204" t="s">
        <v>171</v>
      </c>
      <c r="B106" s="292">
        <f>Margins!B106</f>
        <v>2200</v>
      </c>
      <c r="C106" s="292">
        <f>Volume!J106</f>
        <v>290.65</v>
      </c>
      <c r="D106" s="185">
        <f>Volume!M106</f>
        <v>-6.302385557704711</v>
      </c>
      <c r="E106" s="178">
        <f>Volume!C106*100</f>
        <v>-3</v>
      </c>
      <c r="F106" s="353">
        <f>'Open Int.'!D106*100</f>
        <v>-2</v>
      </c>
      <c r="G106" s="179">
        <f>'Open Int.'!R106</f>
        <v>119.189752</v>
      </c>
      <c r="H106" s="179">
        <f>'Open Int.'!Z106</f>
        <v>-9.927896000000004</v>
      </c>
      <c r="I106" s="172">
        <f>'Open Int.'!O106</f>
        <v>0.9881974248927039</v>
      </c>
      <c r="J106" s="188">
        <f>IF(Volume!D106=0,0,Volume!F106/Volume!D106)</f>
        <v>0.25</v>
      </c>
      <c r="K106" s="190">
        <f>IF('Open Int.'!E106=0,0,'Open Int.'!H106/'Open Int.'!E106)</f>
        <v>1.5</v>
      </c>
    </row>
    <row r="107" spans="1:11" ht="15">
      <c r="A107" s="204" t="s">
        <v>147</v>
      </c>
      <c r="B107" s="292">
        <f>Margins!B107</f>
        <v>5900</v>
      </c>
      <c r="C107" s="292">
        <f>Volume!J107</f>
        <v>57.25</v>
      </c>
      <c r="D107" s="185">
        <f>Volume!M107</f>
        <v>-7.884151246983103</v>
      </c>
      <c r="E107" s="178">
        <f>Volume!C107*100</f>
        <v>-63</v>
      </c>
      <c r="F107" s="353">
        <f>'Open Int.'!D107*100</f>
        <v>-4</v>
      </c>
      <c r="G107" s="179">
        <f>'Open Int.'!R107</f>
        <v>30.39975</v>
      </c>
      <c r="H107" s="179">
        <f>'Open Int.'!Z107</f>
        <v>-3.8119605000000014</v>
      </c>
      <c r="I107" s="172">
        <f>'Open Int.'!O107</f>
        <v>0.9211111111111111</v>
      </c>
      <c r="J107" s="188">
        <f>IF(Volume!D107=0,0,Volume!F107/Volume!D107)</f>
        <v>0</v>
      </c>
      <c r="K107" s="190">
        <f>IF('Open Int.'!E107=0,0,'Open Int.'!H107/'Open Int.'!E107)</f>
        <v>0.028985507246376812</v>
      </c>
    </row>
    <row r="108" spans="1:11" ht="15">
      <c r="A108" s="204" t="s">
        <v>148</v>
      </c>
      <c r="B108" s="292">
        <f>Margins!B108</f>
        <v>2090</v>
      </c>
      <c r="C108" s="292">
        <f>Volume!J108</f>
        <v>242.2</v>
      </c>
      <c r="D108" s="185">
        <f>Volume!M108</f>
        <v>-5.2054794520547985</v>
      </c>
      <c r="E108" s="178">
        <f>Volume!C108*100</f>
        <v>-65</v>
      </c>
      <c r="F108" s="353">
        <f>'Open Int.'!D108*100</f>
        <v>-1</v>
      </c>
      <c r="G108" s="179">
        <f>'Open Int.'!R108</f>
        <v>30.878078</v>
      </c>
      <c r="H108" s="179">
        <f>'Open Int.'!Z108</f>
        <v>-1.9092149999999997</v>
      </c>
      <c r="I108" s="172">
        <f>'Open Int.'!O108</f>
        <v>0.9950819672131147</v>
      </c>
      <c r="J108" s="188">
        <f>IF(Volume!D108=0,0,Volume!F108/Volume!D108)</f>
        <v>0</v>
      </c>
      <c r="K108" s="190">
        <f>IF('Open Int.'!E108=0,0,'Open Int.'!H108/'Open Int.'!E108)</f>
        <v>0</v>
      </c>
    </row>
    <row r="109" spans="1:11" ht="15">
      <c r="A109" s="204" t="s">
        <v>122</v>
      </c>
      <c r="B109" s="292">
        <f>Margins!B109</f>
        <v>3250</v>
      </c>
      <c r="C109" s="292">
        <f>Volume!J109</f>
        <v>144</v>
      </c>
      <c r="D109" s="185">
        <f>Volume!M109</f>
        <v>-0.7580978635423807</v>
      </c>
      <c r="E109" s="178">
        <f>Volume!C109*100</f>
        <v>-9</v>
      </c>
      <c r="F109" s="353">
        <f>'Open Int.'!D109*100</f>
        <v>-18</v>
      </c>
      <c r="G109" s="179">
        <f>'Open Int.'!R109</f>
        <v>312.9984</v>
      </c>
      <c r="H109" s="179">
        <f>'Open Int.'!Z109</f>
        <v>-48.228049999999996</v>
      </c>
      <c r="I109" s="172">
        <f>'Open Int.'!O109</f>
        <v>0.9644138755980861</v>
      </c>
      <c r="J109" s="188">
        <f>IF(Volume!D109=0,0,Volume!F109/Volume!D109)</f>
        <v>0.13651877133105803</v>
      </c>
      <c r="K109" s="190">
        <f>IF('Open Int.'!E109=0,0,'Open Int.'!H109/'Open Int.'!E109)</f>
        <v>0.17221584385763491</v>
      </c>
    </row>
    <row r="110" spans="1:11" ht="15">
      <c r="A110" s="204" t="s">
        <v>36</v>
      </c>
      <c r="B110" s="292">
        <f>Margins!B110</f>
        <v>450</v>
      </c>
      <c r="C110" s="292">
        <f>Volume!J110</f>
        <v>866.8</v>
      </c>
      <c r="D110" s="185">
        <f>Volume!M110</f>
        <v>-1.934607987328886</v>
      </c>
      <c r="E110" s="178">
        <f>Volume!C110*100</f>
        <v>-10</v>
      </c>
      <c r="F110" s="353">
        <f>'Open Int.'!D110*100</f>
        <v>-3</v>
      </c>
      <c r="G110" s="179">
        <f>'Open Int.'!R110</f>
        <v>578.224944</v>
      </c>
      <c r="H110" s="179">
        <f>'Open Int.'!Z110</f>
        <v>-27.3172679999999</v>
      </c>
      <c r="I110" s="172">
        <f>'Open Int.'!O110</f>
        <v>0.9764570966001079</v>
      </c>
      <c r="J110" s="188">
        <f>IF(Volume!D110=0,0,Volume!F110/Volume!D110)</f>
        <v>0.034482758620689655</v>
      </c>
      <c r="K110" s="190">
        <f>IF('Open Int.'!E110=0,0,'Open Int.'!H110/'Open Int.'!E110)</f>
        <v>0.050966608084358524</v>
      </c>
    </row>
    <row r="111" spans="1:11" ht="15">
      <c r="A111" s="204" t="s">
        <v>172</v>
      </c>
      <c r="B111" s="292">
        <f>Margins!B111</f>
        <v>1050</v>
      </c>
      <c r="C111" s="292">
        <f>Volume!J111</f>
        <v>267.95</v>
      </c>
      <c r="D111" s="185">
        <f>Volume!M111</f>
        <v>1.0560060343202005</v>
      </c>
      <c r="E111" s="178">
        <f>Volume!C111*100</f>
        <v>68</v>
      </c>
      <c r="F111" s="353">
        <f>'Open Int.'!D111*100</f>
        <v>-22</v>
      </c>
      <c r="G111" s="179">
        <f>'Open Int.'!R111</f>
        <v>74.19133575</v>
      </c>
      <c r="H111" s="179">
        <f>'Open Int.'!Z111</f>
        <v>-19.79903625</v>
      </c>
      <c r="I111" s="172">
        <f>'Open Int.'!O111</f>
        <v>0.9863481228668942</v>
      </c>
      <c r="J111" s="188">
        <f>IF(Volume!D111=0,0,Volume!F111/Volume!D111)</f>
        <v>0.045454545454545456</v>
      </c>
      <c r="K111" s="190">
        <f>IF('Open Int.'!E111=0,0,'Open Int.'!H111/'Open Int.'!E111)</f>
        <v>0.1044776119402985</v>
      </c>
    </row>
    <row r="112" spans="1:11" ht="15">
      <c r="A112" s="204" t="s">
        <v>80</v>
      </c>
      <c r="B112" s="292">
        <f>Margins!B112</f>
        <v>1200</v>
      </c>
      <c r="C112" s="292">
        <f>Volume!J112</f>
        <v>235.35</v>
      </c>
      <c r="D112" s="185">
        <f>Volume!M112</f>
        <v>1.2040421414749443</v>
      </c>
      <c r="E112" s="178">
        <f>Volume!C112*100</f>
        <v>-17</v>
      </c>
      <c r="F112" s="353">
        <f>'Open Int.'!D112*100</f>
        <v>-11</v>
      </c>
      <c r="G112" s="179">
        <f>'Open Int.'!R112</f>
        <v>48.519756</v>
      </c>
      <c r="H112" s="179">
        <f>'Open Int.'!Z112</f>
        <v>-5.310918000000001</v>
      </c>
      <c r="I112" s="172">
        <f>'Open Int.'!O112</f>
        <v>0.9877764842840512</v>
      </c>
      <c r="J112" s="188">
        <f>IF(Volume!D112=0,0,Volume!F112/Volume!D112)</f>
        <v>0.09090909090909091</v>
      </c>
      <c r="K112" s="190">
        <f>IF('Open Int.'!E112=0,0,'Open Int.'!H112/'Open Int.'!E112)</f>
        <v>0.05263157894736842</v>
      </c>
    </row>
    <row r="113" spans="1:11" ht="15">
      <c r="A113" s="204" t="s">
        <v>275</v>
      </c>
      <c r="B113" s="292">
        <f>Margins!B113</f>
        <v>700</v>
      </c>
      <c r="C113" s="292">
        <f>Volume!J113</f>
        <v>301.55</v>
      </c>
      <c r="D113" s="185">
        <f>Volume!M113</f>
        <v>-10.994687131050767</v>
      </c>
      <c r="E113" s="178">
        <f>Volume!C113*100</f>
        <v>68</v>
      </c>
      <c r="F113" s="353">
        <f>'Open Int.'!D113*100</f>
        <v>-5</v>
      </c>
      <c r="G113" s="179">
        <f>'Open Int.'!R113</f>
        <v>166.7360415</v>
      </c>
      <c r="H113" s="179">
        <f>'Open Int.'!Z113</f>
        <v>-31.12654649999999</v>
      </c>
      <c r="I113" s="172">
        <f>'Open Int.'!O113</f>
        <v>0.9763261172300292</v>
      </c>
      <c r="J113" s="188">
        <f>IF(Volume!D113=0,0,Volume!F113/Volume!D113)</f>
        <v>0</v>
      </c>
      <c r="K113" s="190">
        <f>IF('Open Int.'!E113=0,0,'Open Int.'!H113/'Open Int.'!E113)</f>
        <v>0.020618556701030927</v>
      </c>
    </row>
    <row r="114" spans="1:11" ht="15">
      <c r="A114" s="204" t="s">
        <v>225</v>
      </c>
      <c r="B114" s="292">
        <f>Margins!B114</f>
        <v>650</v>
      </c>
      <c r="C114" s="292">
        <f>Volume!J114</f>
        <v>424.85</v>
      </c>
      <c r="D114" s="185">
        <f>Volume!M114</f>
        <v>-3.0133546398812894</v>
      </c>
      <c r="E114" s="178">
        <f>Volume!C114*100</f>
        <v>-52</v>
      </c>
      <c r="F114" s="353">
        <f>'Open Int.'!D114*100</f>
        <v>-6</v>
      </c>
      <c r="G114" s="179">
        <f>'Open Int.'!R114</f>
        <v>40.78772425</v>
      </c>
      <c r="H114" s="179">
        <f>'Open Int.'!Z114</f>
        <v>-4.143064250000002</v>
      </c>
      <c r="I114" s="172">
        <f>'Open Int.'!O114</f>
        <v>0.976303317535545</v>
      </c>
      <c r="J114" s="188">
        <f>IF(Volume!D114=0,0,Volume!F114/Volume!D114)</f>
        <v>0</v>
      </c>
      <c r="K114" s="190">
        <f>IF('Open Int.'!E114=0,0,'Open Int.'!H114/'Open Int.'!E114)</f>
        <v>0</v>
      </c>
    </row>
    <row r="115" spans="1:11" ht="15">
      <c r="A115" s="204" t="s">
        <v>81</v>
      </c>
      <c r="B115" s="292">
        <f>Margins!B115</f>
        <v>1200</v>
      </c>
      <c r="C115" s="292">
        <f>Volume!J115</f>
        <v>491.5</v>
      </c>
      <c r="D115" s="185">
        <f>Volume!M115</f>
        <v>-2.759916905727567</v>
      </c>
      <c r="E115" s="178">
        <f>Volume!C115*100</f>
        <v>-18</v>
      </c>
      <c r="F115" s="353">
        <f>'Open Int.'!D115*100</f>
        <v>-6</v>
      </c>
      <c r="G115" s="179">
        <f>'Open Int.'!R115</f>
        <v>204.89652</v>
      </c>
      <c r="H115" s="179">
        <f>'Open Int.'!Z115</f>
        <v>-19.52328</v>
      </c>
      <c r="I115" s="172">
        <f>'Open Int.'!O115</f>
        <v>0.9910765687967761</v>
      </c>
      <c r="J115" s="188">
        <f>IF(Volume!D115=0,0,Volume!F115/Volume!D115)</f>
        <v>0</v>
      </c>
      <c r="K115" s="190">
        <f>IF('Open Int.'!E115=0,0,'Open Int.'!H115/'Open Int.'!E115)</f>
        <v>0</v>
      </c>
    </row>
    <row r="116" spans="1:11" ht="15">
      <c r="A116" s="204" t="s">
        <v>226</v>
      </c>
      <c r="B116" s="292">
        <f>Margins!B116</f>
        <v>2800</v>
      </c>
      <c r="C116" s="292">
        <f>Volume!J116</f>
        <v>202.2</v>
      </c>
      <c r="D116" s="185">
        <f>Volume!M116</f>
        <v>-8.216068996822525</v>
      </c>
      <c r="E116" s="178">
        <f>Volume!C116*100</f>
        <v>17</v>
      </c>
      <c r="F116" s="353">
        <f>'Open Int.'!D116*100</f>
        <v>-1</v>
      </c>
      <c r="G116" s="179">
        <f>'Open Int.'!R116</f>
        <v>150.202248</v>
      </c>
      <c r="H116" s="179">
        <f>'Open Int.'!Z116</f>
        <v>-13.568771999999996</v>
      </c>
      <c r="I116" s="172">
        <f>'Open Int.'!O116</f>
        <v>0.9728609121748963</v>
      </c>
      <c r="J116" s="188">
        <f>IF(Volume!D116=0,0,Volume!F116/Volume!D116)</f>
        <v>0.13953488372093023</v>
      </c>
      <c r="K116" s="190">
        <f>IF('Open Int.'!E116=0,0,'Open Int.'!H116/'Open Int.'!E116)</f>
        <v>0.1510791366906475</v>
      </c>
    </row>
    <row r="117" spans="1:11" ht="15">
      <c r="A117" s="204" t="s">
        <v>301</v>
      </c>
      <c r="B117" s="292">
        <f>Margins!B117</f>
        <v>1100</v>
      </c>
      <c r="C117" s="292">
        <f>Volume!J117</f>
        <v>350.55</v>
      </c>
      <c r="D117" s="185">
        <f>Volume!M117</f>
        <v>-4.806517311608959</v>
      </c>
      <c r="E117" s="178">
        <f>Volume!C117*100</f>
        <v>-54</v>
      </c>
      <c r="F117" s="353">
        <f>'Open Int.'!D117*100</f>
        <v>-4</v>
      </c>
      <c r="G117" s="179">
        <f>'Open Int.'!R117</f>
        <v>141.825519</v>
      </c>
      <c r="H117" s="179">
        <f>'Open Int.'!Z117</f>
        <v>-12.548563499999972</v>
      </c>
      <c r="I117" s="172">
        <f>'Open Int.'!O117</f>
        <v>0.9858618814573138</v>
      </c>
      <c r="J117" s="188">
        <f>IF(Volume!D117=0,0,Volume!F117/Volume!D117)</f>
        <v>0.1</v>
      </c>
      <c r="K117" s="190">
        <f>IF('Open Int.'!E117=0,0,'Open Int.'!H117/'Open Int.'!E117)</f>
        <v>0.21153846153846154</v>
      </c>
    </row>
    <row r="118" spans="1:11" ht="15">
      <c r="A118" s="204" t="s">
        <v>227</v>
      </c>
      <c r="B118" s="292">
        <f>Margins!B118</f>
        <v>300</v>
      </c>
      <c r="C118" s="292">
        <f>Volume!J118</f>
        <v>1007.9</v>
      </c>
      <c r="D118" s="185">
        <f>Volume!M118</f>
        <v>-5.454716007691944</v>
      </c>
      <c r="E118" s="178">
        <f>Volume!C118*100</f>
        <v>-60</v>
      </c>
      <c r="F118" s="353">
        <f>'Open Int.'!D118*100</f>
        <v>-3</v>
      </c>
      <c r="G118" s="179">
        <f>'Open Int.'!R118</f>
        <v>335.116671</v>
      </c>
      <c r="H118" s="179">
        <f>'Open Int.'!Z118</f>
        <v>-31.23141149999998</v>
      </c>
      <c r="I118" s="172">
        <f>'Open Int.'!O118</f>
        <v>0.9909771722457819</v>
      </c>
      <c r="J118" s="188">
        <f>IF(Volume!D118=0,0,Volume!F118/Volume!D118)</f>
        <v>0</v>
      </c>
      <c r="K118" s="190">
        <f>IF('Open Int.'!E118=0,0,'Open Int.'!H118/'Open Int.'!E118)</f>
        <v>0</v>
      </c>
    </row>
    <row r="119" spans="1:11" ht="15">
      <c r="A119" s="204" t="s">
        <v>228</v>
      </c>
      <c r="B119" s="292">
        <f>Margins!B119</f>
        <v>800</v>
      </c>
      <c r="C119" s="292">
        <f>Volume!J119</f>
        <v>409.15</v>
      </c>
      <c r="D119" s="185">
        <f>Volume!M119</f>
        <v>-1.8236352729454164</v>
      </c>
      <c r="E119" s="178">
        <f>Volume!C119*100</f>
        <v>16</v>
      </c>
      <c r="F119" s="353">
        <f>'Open Int.'!D119*100</f>
        <v>-7.000000000000001</v>
      </c>
      <c r="G119" s="179">
        <f>'Open Int.'!R119</f>
        <v>202.872936</v>
      </c>
      <c r="H119" s="179">
        <f>'Open Int.'!Z119</f>
        <v>-18.27128399999998</v>
      </c>
      <c r="I119" s="172">
        <f>'Open Int.'!O119</f>
        <v>0.9809616005162956</v>
      </c>
      <c r="J119" s="188">
        <f>IF(Volume!D119=0,0,Volume!F119/Volume!D119)</f>
        <v>0.41935483870967744</v>
      </c>
      <c r="K119" s="190">
        <f>IF('Open Int.'!E119=0,0,'Open Int.'!H119/'Open Int.'!E119)</f>
        <v>0.17114914425427874</v>
      </c>
    </row>
    <row r="120" spans="1:11" ht="15">
      <c r="A120" s="204" t="s">
        <v>235</v>
      </c>
      <c r="B120" s="292">
        <f>Margins!B120</f>
        <v>700</v>
      </c>
      <c r="C120" s="292">
        <f>Volume!J120</f>
        <v>455.15</v>
      </c>
      <c r="D120" s="185">
        <f>Volume!M120</f>
        <v>-4.420411591768167</v>
      </c>
      <c r="E120" s="178">
        <f>Volume!C120*100</f>
        <v>19</v>
      </c>
      <c r="F120" s="353">
        <f>'Open Int.'!D120*100</f>
        <v>-3</v>
      </c>
      <c r="G120" s="179">
        <f>'Open Int.'!R120</f>
        <v>880.4649175</v>
      </c>
      <c r="H120" s="179">
        <f>'Open Int.'!Z120</f>
        <v>-59.52054850000002</v>
      </c>
      <c r="I120" s="172">
        <f>'Open Int.'!O120</f>
        <v>0.9555274108919848</v>
      </c>
      <c r="J120" s="188">
        <f>IF(Volume!D120=0,0,Volume!F120/Volume!D120)</f>
        <v>0.32866043613707163</v>
      </c>
      <c r="K120" s="190">
        <f>IF('Open Int.'!E120=0,0,'Open Int.'!H120/'Open Int.'!E120)</f>
        <v>0.1796849887495982</v>
      </c>
    </row>
    <row r="121" spans="1:11" ht="15">
      <c r="A121" s="204" t="s">
        <v>98</v>
      </c>
      <c r="B121" s="292">
        <f>Margins!B121</f>
        <v>550</v>
      </c>
      <c r="C121" s="292">
        <f>Volume!J121</f>
        <v>534.85</v>
      </c>
      <c r="D121" s="185">
        <f>Volume!M121</f>
        <v>-3.6913658053479783</v>
      </c>
      <c r="E121" s="178">
        <f>Volume!C121*100</f>
        <v>-8</v>
      </c>
      <c r="F121" s="353">
        <f>'Open Int.'!D121*100</f>
        <v>-6</v>
      </c>
      <c r="G121" s="179">
        <f>'Open Int.'!R121</f>
        <v>300.31560075</v>
      </c>
      <c r="H121" s="179">
        <f>'Open Int.'!Z121</f>
        <v>-29.928830250000033</v>
      </c>
      <c r="I121" s="172">
        <f>'Open Int.'!O121</f>
        <v>0.989127240669997</v>
      </c>
      <c r="J121" s="188">
        <f>IF(Volume!D121=0,0,Volume!F121/Volume!D121)</f>
        <v>0.4189189189189189</v>
      </c>
      <c r="K121" s="190">
        <f>IF('Open Int.'!E121=0,0,'Open Int.'!H121/'Open Int.'!E121)</f>
        <v>0.11799410029498525</v>
      </c>
    </row>
    <row r="122" spans="1:11" ht="15">
      <c r="A122" s="204" t="s">
        <v>149</v>
      </c>
      <c r="B122" s="292">
        <f>Margins!B122</f>
        <v>550</v>
      </c>
      <c r="C122" s="292">
        <f>Volume!J122</f>
        <v>674.4</v>
      </c>
      <c r="D122" s="185">
        <f>Volume!M122</f>
        <v>-4.799548277809147</v>
      </c>
      <c r="E122" s="178">
        <f>Volume!C122*100</f>
        <v>-13</v>
      </c>
      <c r="F122" s="353">
        <f>'Open Int.'!D122*100</f>
        <v>-5</v>
      </c>
      <c r="G122" s="179">
        <f>'Open Int.'!R122</f>
        <v>316.914048</v>
      </c>
      <c r="H122" s="179">
        <f>'Open Int.'!Z122</f>
        <v>-32.263396</v>
      </c>
      <c r="I122" s="172">
        <f>'Open Int.'!O122</f>
        <v>0.9659410112359551</v>
      </c>
      <c r="J122" s="188">
        <f>IF(Volume!D122=0,0,Volume!F122/Volume!D122)</f>
        <v>0.39920948616600793</v>
      </c>
      <c r="K122" s="190">
        <f>IF('Open Int.'!E122=0,0,'Open Int.'!H122/'Open Int.'!E122)</f>
        <v>0.3813131313131313</v>
      </c>
    </row>
    <row r="123" spans="1:11" ht="15">
      <c r="A123" s="204" t="s">
        <v>203</v>
      </c>
      <c r="B123" s="292">
        <f>Margins!B123</f>
        <v>300</v>
      </c>
      <c r="C123" s="292">
        <f>Volume!J123</f>
        <v>1358.95</v>
      </c>
      <c r="D123" s="185">
        <f>Volume!M123</f>
        <v>-2.3602529099008414</v>
      </c>
      <c r="E123" s="178">
        <f>Volume!C123*100</f>
        <v>-24</v>
      </c>
      <c r="F123" s="353">
        <f>'Open Int.'!D123*100</f>
        <v>-1</v>
      </c>
      <c r="G123" s="179">
        <f>'Open Int.'!R123</f>
        <v>1814.8097775</v>
      </c>
      <c r="H123" s="179">
        <f>'Open Int.'!Z123</f>
        <v>-42.1576184999999</v>
      </c>
      <c r="I123" s="172">
        <f>'Open Int.'!O123</f>
        <v>0.9881163652701337</v>
      </c>
      <c r="J123" s="188">
        <f>IF(Volume!D123=0,0,Volume!F123/Volume!D123)</f>
        <v>0.2714570858283433</v>
      </c>
      <c r="K123" s="190">
        <f>IF('Open Int.'!E123=0,0,'Open Int.'!H123/'Open Int.'!E123)</f>
        <v>0.23798118049615055</v>
      </c>
    </row>
    <row r="124" spans="1:11" ht="15">
      <c r="A124" s="204" t="s">
        <v>302</v>
      </c>
      <c r="B124" s="292">
        <f>Margins!B124</f>
        <v>500</v>
      </c>
      <c r="C124" s="292">
        <f>Volume!J124</f>
        <v>306.75</v>
      </c>
      <c r="D124" s="185">
        <f>Volume!M124</f>
        <v>0.6397637795275554</v>
      </c>
      <c r="E124" s="178">
        <f>Volume!C124*100</f>
        <v>105</v>
      </c>
      <c r="F124" s="353">
        <f>'Open Int.'!D124*100</f>
        <v>5</v>
      </c>
      <c r="G124" s="179">
        <f>'Open Int.'!R124</f>
        <v>27.6075</v>
      </c>
      <c r="H124" s="179">
        <f>'Open Int.'!Z124</f>
        <v>1.3794600000000017</v>
      </c>
      <c r="I124" s="172">
        <f>'Open Int.'!O124</f>
        <v>0.87</v>
      </c>
      <c r="J124" s="188">
        <f>IF(Volume!D124=0,0,Volume!F124/Volume!D124)</f>
        <v>0</v>
      </c>
      <c r="K124" s="190">
        <f>IF('Open Int.'!E124=0,0,'Open Int.'!H124/'Open Int.'!E124)</f>
        <v>0</v>
      </c>
    </row>
    <row r="125" spans="1:11" ht="15">
      <c r="A125" s="204" t="s">
        <v>217</v>
      </c>
      <c r="B125" s="292">
        <f>Margins!B125</f>
        <v>3350</v>
      </c>
      <c r="C125" s="292">
        <f>Volume!J125</f>
        <v>66.25</v>
      </c>
      <c r="D125" s="185">
        <f>Volume!M125</f>
        <v>-2.069475240206956</v>
      </c>
      <c r="E125" s="178">
        <f>Volume!C125*100</f>
        <v>81</v>
      </c>
      <c r="F125" s="353">
        <f>'Open Int.'!D125*100</f>
        <v>0</v>
      </c>
      <c r="G125" s="179">
        <f>'Open Int.'!R125</f>
        <v>291.07103125</v>
      </c>
      <c r="H125" s="179">
        <f>'Open Int.'!Z125</f>
        <v>-4.655193500000053</v>
      </c>
      <c r="I125" s="172">
        <f>'Open Int.'!O125</f>
        <v>0.7938238658025162</v>
      </c>
      <c r="J125" s="188">
        <f>IF(Volume!D125=0,0,Volume!F125/Volume!D125)</f>
        <v>0.2825112107623318</v>
      </c>
      <c r="K125" s="190">
        <f>IF('Open Int.'!E125=0,0,'Open Int.'!H125/'Open Int.'!E125)</f>
        <v>0.1713979646491698</v>
      </c>
    </row>
    <row r="126" spans="1:11" ht="15">
      <c r="A126" s="204" t="s">
        <v>236</v>
      </c>
      <c r="B126" s="292">
        <f>Margins!B126</f>
        <v>2700</v>
      </c>
      <c r="C126" s="292">
        <f>Volume!J126</f>
        <v>107.5</v>
      </c>
      <c r="D126" s="185">
        <f>Volume!M126</f>
        <v>-5.328049317481284</v>
      </c>
      <c r="E126" s="178">
        <f>Volume!C126*100</f>
        <v>11</v>
      </c>
      <c r="F126" s="353">
        <f>'Open Int.'!D126*100</f>
        <v>-4</v>
      </c>
      <c r="G126" s="179">
        <f>'Open Int.'!R126</f>
        <v>268.974675</v>
      </c>
      <c r="H126" s="179">
        <f>'Open Int.'!Z126</f>
        <v>-16.210691999999995</v>
      </c>
      <c r="I126" s="172">
        <f>'Open Int.'!O126</f>
        <v>0.9772310348548613</v>
      </c>
      <c r="J126" s="188">
        <f>IF(Volume!D126=0,0,Volume!F126/Volume!D126)</f>
        <v>0.5835214446952596</v>
      </c>
      <c r="K126" s="190">
        <f>IF('Open Int.'!E126=0,0,'Open Int.'!H126/'Open Int.'!E126)</f>
        <v>0.4289985052316891</v>
      </c>
    </row>
    <row r="127" spans="1:11" ht="15">
      <c r="A127" s="204" t="s">
        <v>204</v>
      </c>
      <c r="B127" s="292">
        <f>Margins!B127</f>
        <v>600</v>
      </c>
      <c r="C127" s="292">
        <f>Volume!J127</f>
        <v>463.3</v>
      </c>
      <c r="D127" s="185">
        <f>Volume!M127</f>
        <v>-1.1732081911262797</v>
      </c>
      <c r="E127" s="178">
        <f>Volume!C127*100</f>
        <v>3</v>
      </c>
      <c r="F127" s="353">
        <f>'Open Int.'!D127*100</f>
        <v>-5</v>
      </c>
      <c r="G127" s="179">
        <f>'Open Int.'!R127</f>
        <v>429.784878</v>
      </c>
      <c r="H127" s="179">
        <f>'Open Int.'!Z127</f>
        <v>-19.58805000000001</v>
      </c>
      <c r="I127" s="172">
        <f>'Open Int.'!O127</f>
        <v>0.9353211305866374</v>
      </c>
      <c r="J127" s="188">
        <f>IF(Volume!D127=0,0,Volume!F127/Volume!D127)</f>
        <v>0.15551839464882944</v>
      </c>
      <c r="K127" s="190">
        <f>IF('Open Int.'!E127=0,0,'Open Int.'!H127/'Open Int.'!E127)</f>
        <v>0.191792656587473</v>
      </c>
    </row>
    <row r="128" spans="1:11" ht="15">
      <c r="A128" s="204" t="s">
        <v>205</v>
      </c>
      <c r="B128" s="292">
        <f>Margins!B128</f>
        <v>500</v>
      </c>
      <c r="C128" s="292">
        <f>Volume!J128</f>
        <v>1183.7</v>
      </c>
      <c r="D128" s="185">
        <f>Volume!M128</f>
        <v>-1.3295544533822403</v>
      </c>
      <c r="E128" s="178">
        <f>Volume!C128*100</f>
        <v>-11</v>
      </c>
      <c r="F128" s="353">
        <f>'Open Int.'!D128*100</f>
        <v>-6</v>
      </c>
      <c r="G128" s="179">
        <f>'Open Int.'!R128</f>
        <v>944.178305</v>
      </c>
      <c r="H128" s="179">
        <f>'Open Int.'!Z128</f>
        <v>-58.12927000000002</v>
      </c>
      <c r="I128" s="172">
        <f>'Open Int.'!O128</f>
        <v>0.9841409139346832</v>
      </c>
      <c r="J128" s="188">
        <f>IF(Volume!D128=0,0,Volume!F128/Volume!D128)</f>
        <v>0.2594202898550725</v>
      </c>
      <c r="K128" s="190">
        <f>IF('Open Int.'!E128=0,0,'Open Int.'!H128/'Open Int.'!E128)</f>
        <v>0.27054300816914945</v>
      </c>
    </row>
    <row r="129" spans="1:11" ht="15">
      <c r="A129" s="204" t="s">
        <v>37</v>
      </c>
      <c r="B129" s="292">
        <f>Margins!B129</f>
        <v>1600</v>
      </c>
      <c r="C129" s="292">
        <f>Volume!J129</f>
        <v>183.2</v>
      </c>
      <c r="D129" s="185">
        <f>Volume!M129</f>
        <v>-8.582834331337335</v>
      </c>
      <c r="E129" s="178">
        <f>Volume!C129*100</f>
        <v>-79</v>
      </c>
      <c r="F129" s="353">
        <f>'Open Int.'!D129*100</f>
        <v>-11</v>
      </c>
      <c r="G129" s="179">
        <f>'Open Int.'!R129</f>
        <v>39.043584</v>
      </c>
      <c r="H129" s="179">
        <f>'Open Int.'!Z129</f>
        <v>-6.647615999999999</v>
      </c>
      <c r="I129" s="172">
        <f>'Open Int.'!O129</f>
        <v>0.9406906906906907</v>
      </c>
      <c r="J129" s="188">
        <f>IF(Volume!D129=0,0,Volume!F129/Volume!D129)</f>
        <v>0.09803921568627451</v>
      </c>
      <c r="K129" s="190">
        <f>IF('Open Int.'!E129=0,0,'Open Int.'!H129/'Open Int.'!E129)</f>
        <v>0.0738255033557047</v>
      </c>
    </row>
    <row r="130" spans="1:11" ht="15">
      <c r="A130" s="204" t="s">
        <v>303</v>
      </c>
      <c r="B130" s="292">
        <f>Margins!B130</f>
        <v>150</v>
      </c>
      <c r="C130" s="292">
        <f>Volume!J130</f>
        <v>1818.65</v>
      </c>
      <c r="D130" s="185">
        <f>Volume!M130</f>
        <v>-0.6555048753175101</v>
      </c>
      <c r="E130" s="178">
        <f>Volume!C130*100</f>
        <v>108</v>
      </c>
      <c r="F130" s="353">
        <f>'Open Int.'!D130*100</f>
        <v>4</v>
      </c>
      <c r="G130" s="179">
        <f>'Open Int.'!R130</f>
        <v>292.43892</v>
      </c>
      <c r="H130" s="179">
        <f>'Open Int.'!Z130</f>
        <v>9.63095475</v>
      </c>
      <c r="I130" s="172">
        <f>'Open Int.'!O130</f>
        <v>0.9861940298507462</v>
      </c>
      <c r="J130" s="188">
        <f>IF(Volume!D130=0,0,Volume!F130/Volume!D130)</f>
        <v>0.3333333333333333</v>
      </c>
      <c r="K130" s="190">
        <f>IF('Open Int.'!E130=0,0,'Open Int.'!H130/'Open Int.'!E130)</f>
        <v>0.11904761904761904</v>
      </c>
    </row>
    <row r="131" spans="1:11" ht="15">
      <c r="A131" s="204" t="s">
        <v>229</v>
      </c>
      <c r="B131" s="292">
        <f>Margins!B131</f>
        <v>375</v>
      </c>
      <c r="C131" s="292">
        <f>Volume!J131</f>
        <v>1132.55</v>
      </c>
      <c r="D131" s="185">
        <f>Volume!M131</f>
        <v>-4.807732716957347</v>
      </c>
      <c r="E131" s="178">
        <f>Volume!C131*100</f>
        <v>-37</v>
      </c>
      <c r="F131" s="353">
        <f>'Open Int.'!D131*100</f>
        <v>-7.000000000000001</v>
      </c>
      <c r="G131" s="179">
        <f>'Open Int.'!R131</f>
        <v>437.574849375</v>
      </c>
      <c r="H131" s="179">
        <f>'Open Int.'!Z131</f>
        <v>-54.13395374999999</v>
      </c>
      <c r="I131" s="172">
        <f>'Open Int.'!O131</f>
        <v>0.9797146462195477</v>
      </c>
      <c r="J131" s="188">
        <f>IF(Volume!D131=0,0,Volume!F131/Volume!D131)</f>
        <v>0.025</v>
      </c>
      <c r="K131" s="190">
        <f>IF('Open Int.'!E131=0,0,'Open Int.'!H131/'Open Int.'!E131)</f>
        <v>0.04072398190045249</v>
      </c>
    </row>
    <row r="132" spans="1:11" ht="15">
      <c r="A132" s="204" t="s">
        <v>278</v>
      </c>
      <c r="B132" s="292">
        <f>Margins!B132</f>
        <v>350</v>
      </c>
      <c r="C132" s="292">
        <f>Volume!J132</f>
        <v>825.7</v>
      </c>
      <c r="D132" s="185">
        <f>Volume!M132</f>
        <v>-9.477607849586136</v>
      </c>
      <c r="E132" s="178">
        <f>Volume!C132*100</f>
        <v>10</v>
      </c>
      <c r="F132" s="353">
        <f>'Open Int.'!D132*100</f>
        <v>-4</v>
      </c>
      <c r="G132" s="179">
        <f>'Open Int.'!R132</f>
        <v>124.730242</v>
      </c>
      <c r="H132" s="179">
        <f>'Open Int.'!Z132</f>
        <v>-19.41226175</v>
      </c>
      <c r="I132" s="172">
        <f>'Open Int.'!O132</f>
        <v>0.9772937905468025</v>
      </c>
      <c r="J132" s="188">
        <f>IF(Volume!D132=0,0,Volume!F132/Volume!D132)</f>
        <v>1</v>
      </c>
      <c r="K132" s="190">
        <f>IF('Open Int.'!E132=0,0,'Open Int.'!H132/'Open Int.'!E132)</f>
        <v>0.8333333333333334</v>
      </c>
    </row>
    <row r="133" spans="1:11" ht="15">
      <c r="A133" s="204" t="s">
        <v>180</v>
      </c>
      <c r="B133" s="292">
        <f>Margins!B133</f>
        <v>1500</v>
      </c>
      <c r="C133" s="292">
        <f>Volume!J133</f>
        <v>165.2</v>
      </c>
      <c r="D133" s="185">
        <f>Volume!M133</f>
        <v>-10.557661072008663</v>
      </c>
      <c r="E133" s="178">
        <f>Volume!C133*100</f>
        <v>55.00000000000001</v>
      </c>
      <c r="F133" s="353">
        <f>'Open Int.'!D133*100</f>
        <v>-9</v>
      </c>
      <c r="G133" s="179">
        <f>'Open Int.'!R133</f>
        <v>104.39813999999998</v>
      </c>
      <c r="H133" s="179">
        <f>'Open Int.'!Z133</f>
        <v>-23.044860000000014</v>
      </c>
      <c r="I133" s="172">
        <f>'Open Int.'!O133</f>
        <v>0.9748397816282933</v>
      </c>
      <c r="J133" s="188">
        <f>IF(Volume!D133=0,0,Volume!F133/Volume!D133)</f>
        <v>0</v>
      </c>
      <c r="K133" s="190">
        <f>IF('Open Int.'!E133=0,0,'Open Int.'!H133/'Open Int.'!E133)</f>
        <v>0.10062893081761007</v>
      </c>
    </row>
    <row r="134" spans="1:11" ht="15">
      <c r="A134" s="204" t="s">
        <v>181</v>
      </c>
      <c r="B134" s="292">
        <f>Margins!B134</f>
        <v>850</v>
      </c>
      <c r="C134" s="292">
        <f>Volume!J134</f>
        <v>348.5</v>
      </c>
      <c r="D134" s="185">
        <f>Volume!M134</f>
        <v>-2.8029563519732283</v>
      </c>
      <c r="E134" s="178">
        <f>Volume!C134*100</f>
        <v>-39</v>
      </c>
      <c r="F134" s="353">
        <f>'Open Int.'!D134*100</f>
        <v>-7.000000000000001</v>
      </c>
      <c r="G134" s="179">
        <f>'Open Int.'!R134</f>
        <v>11.849</v>
      </c>
      <c r="H134" s="179">
        <f>'Open Int.'!Z134</f>
        <v>-1.2864792499999993</v>
      </c>
      <c r="I134" s="172">
        <f>'Open Int.'!O134</f>
        <v>0.9925</v>
      </c>
      <c r="J134" s="188">
        <f>IF(Volume!D134=0,0,Volume!F134/Volume!D134)</f>
        <v>0</v>
      </c>
      <c r="K134" s="190">
        <f>IF('Open Int.'!E134=0,0,'Open Int.'!H134/'Open Int.'!E134)</f>
        <v>0</v>
      </c>
    </row>
    <row r="135" spans="1:11" ht="15">
      <c r="A135" s="204" t="s">
        <v>150</v>
      </c>
      <c r="B135" s="292">
        <f>Margins!B135</f>
        <v>875</v>
      </c>
      <c r="C135" s="292">
        <f>Volume!J135</f>
        <v>442.4</v>
      </c>
      <c r="D135" s="185">
        <f>Volume!M135</f>
        <v>-3.815632133927603</v>
      </c>
      <c r="E135" s="178">
        <f>Volume!C135*100</f>
        <v>1</v>
      </c>
      <c r="F135" s="353">
        <f>'Open Int.'!D135*100</f>
        <v>-6</v>
      </c>
      <c r="G135" s="179">
        <f>'Open Int.'!R135</f>
        <v>535.86253</v>
      </c>
      <c r="H135" s="179">
        <f>'Open Int.'!Z135</f>
        <v>-53.61513937500001</v>
      </c>
      <c r="I135" s="172">
        <f>'Open Int.'!O135</f>
        <v>0.9640251390594524</v>
      </c>
      <c r="J135" s="188">
        <f>IF(Volume!D135=0,0,Volume!F135/Volume!D135)</f>
        <v>0.45714285714285713</v>
      </c>
      <c r="K135" s="190">
        <f>IF('Open Int.'!E135=0,0,'Open Int.'!H135/'Open Int.'!E135)</f>
        <v>0.1857707509881423</v>
      </c>
    </row>
    <row r="136" spans="1:11" ht="15">
      <c r="A136" s="204" t="s">
        <v>151</v>
      </c>
      <c r="B136" s="292">
        <f>Margins!B136</f>
        <v>450</v>
      </c>
      <c r="C136" s="292">
        <f>Volume!J136</f>
        <v>1012.35</v>
      </c>
      <c r="D136" s="185">
        <f>Volume!M136</f>
        <v>-2.1411309811503116</v>
      </c>
      <c r="E136" s="178">
        <f>Volume!C136*100</f>
        <v>-23</v>
      </c>
      <c r="F136" s="353">
        <f>'Open Int.'!D136*100</f>
        <v>-1</v>
      </c>
      <c r="G136" s="179">
        <f>'Open Int.'!R136</f>
        <v>258.25554675</v>
      </c>
      <c r="H136" s="179">
        <f>'Open Int.'!Z136</f>
        <v>-8.676488249999977</v>
      </c>
      <c r="I136" s="172">
        <f>'Open Int.'!O136</f>
        <v>0.9636620215205504</v>
      </c>
      <c r="J136" s="188">
        <f>IF(Volume!D136=0,0,Volume!F136/Volume!D136)</f>
        <v>0</v>
      </c>
      <c r="K136" s="190">
        <f>IF('Open Int.'!E136=0,0,'Open Int.'!H136/'Open Int.'!E136)</f>
        <v>0</v>
      </c>
    </row>
    <row r="137" spans="1:11" ht="15">
      <c r="A137" s="204" t="s">
        <v>215</v>
      </c>
      <c r="B137" s="292">
        <f>Margins!B137</f>
        <v>250</v>
      </c>
      <c r="C137" s="292">
        <f>Volume!J137</f>
        <v>1650.65</v>
      </c>
      <c r="D137" s="185">
        <f>Volume!M137</f>
        <v>-7.076308159990983</v>
      </c>
      <c r="E137" s="178">
        <f>Volume!C137*100</f>
        <v>10</v>
      </c>
      <c r="F137" s="353">
        <f>'Open Int.'!D137*100</f>
        <v>-3</v>
      </c>
      <c r="G137" s="179">
        <f>'Open Int.'!R137</f>
        <v>125.5319325</v>
      </c>
      <c r="H137" s="179">
        <f>'Open Int.'!Z137</f>
        <v>-14.2668125</v>
      </c>
      <c r="I137" s="172">
        <f>'Open Int.'!O137</f>
        <v>0.9848783694937541</v>
      </c>
      <c r="J137" s="188">
        <f>IF(Volume!D137=0,0,Volume!F137/Volume!D137)</f>
        <v>0</v>
      </c>
      <c r="K137" s="190">
        <f>IF('Open Int.'!E137=0,0,'Open Int.'!H137/'Open Int.'!E137)</f>
        <v>0</v>
      </c>
    </row>
    <row r="138" spans="1:11" ht="15">
      <c r="A138" s="204" t="s">
        <v>230</v>
      </c>
      <c r="B138" s="292">
        <f>Margins!B138</f>
        <v>200</v>
      </c>
      <c r="C138" s="292">
        <f>Volume!J138</f>
        <v>1080.1</v>
      </c>
      <c r="D138" s="185">
        <f>Volume!M138</f>
        <v>-13.248463917111767</v>
      </c>
      <c r="E138" s="178">
        <f>Volume!C138*100</f>
        <v>401.99999999999994</v>
      </c>
      <c r="F138" s="353">
        <f>'Open Int.'!D138*100</f>
        <v>32</v>
      </c>
      <c r="G138" s="179">
        <f>'Open Int.'!R138</f>
        <v>250.25917</v>
      </c>
      <c r="H138" s="179">
        <f>'Open Int.'!Z138</f>
        <v>31.977004000000022</v>
      </c>
      <c r="I138" s="172">
        <f>'Open Int.'!O138</f>
        <v>0.9201553733275788</v>
      </c>
      <c r="J138" s="188">
        <f>IF(Volume!D138=0,0,Volume!F138/Volume!D138)</f>
        <v>0.1092436974789916</v>
      </c>
      <c r="K138" s="190">
        <f>IF('Open Int.'!E138=0,0,'Open Int.'!H138/'Open Int.'!E138)</f>
        <v>0.1336206896551724</v>
      </c>
    </row>
    <row r="139" spans="1:11" ht="15">
      <c r="A139" s="204" t="s">
        <v>91</v>
      </c>
      <c r="B139" s="292">
        <f>Margins!B139</f>
        <v>7600</v>
      </c>
      <c r="C139" s="292">
        <f>Volume!J139</f>
        <v>73.65</v>
      </c>
      <c r="D139" s="185">
        <f>Volume!M139</f>
        <v>-7.764558547276129</v>
      </c>
      <c r="E139" s="178">
        <f>Volume!C139*100</f>
        <v>-53</v>
      </c>
      <c r="F139" s="353">
        <f>'Open Int.'!D139*100</f>
        <v>-1</v>
      </c>
      <c r="G139" s="179">
        <f>'Open Int.'!R139</f>
        <v>99.18592800000002</v>
      </c>
      <c r="H139" s="179">
        <f>'Open Int.'!Z139</f>
        <v>-7.075257999999977</v>
      </c>
      <c r="I139" s="172">
        <f>'Open Int.'!O139</f>
        <v>0.9644469525959368</v>
      </c>
      <c r="J139" s="188">
        <f>IF(Volume!D139=0,0,Volume!F139/Volume!D139)</f>
        <v>0.23972602739726026</v>
      </c>
      <c r="K139" s="190">
        <f>IF('Open Int.'!E139=0,0,'Open Int.'!H139/'Open Int.'!E139)</f>
        <v>0.10850439882697947</v>
      </c>
    </row>
    <row r="140" spans="1:14" ht="15">
      <c r="A140" s="204" t="s">
        <v>152</v>
      </c>
      <c r="B140" s="292">
        <f>Margins!B140</f>
        <v>1350</v>
      </c>
      <c r="C140" s="292">
        <f>Volume!J140</f>
        <v>224.1</v>
      </c>
      <c r="D140" s="185">
        <f>Volume!M140</f>
        <v>-2.902946273830163</v>
      </c>
      <c r="E140" s="178">
        <f>Volume!C140*100</f>
        <v>-8</v>
      </c>
      <c r="F140" s="353">
        <f>'Open Int.'!D140*100</f>
        <v>1</v>
      </c>
      <c r="G140" s="179">
        <f>'Open Int.'!R140</f>
        <v>44.896194</v>
      </c>
      <c r="H140" s="179">
        <f>'Open Int.'!Z140</f>
        <v>-0.8125920000000022</v>
      </c>
      <c r="I140" s="172">
        <f>'Open Int.'!O140</f>
        <v>0.9528301886792453</v>
      </c>
      <c r="J140" s="188">
        <f>IF(Volume!D140=0,0,Volume!F140/Volume!D140)</f>
        <v>0.25</v>
      </c>
      <c r="K140" s="190">
        <f>IF('Open Int.'!E140=0,0,'Open Int.'!H140/'Open Int.'!E140)</f>
        <v>0.1794871794871795</v>
      </c>
      <c r="N140" s="97"/>
    </row>
    <row r="141" spans="1:14" ht="15">
      <c r="A141" s="204" t="s">
        <v>208</v>
      </c>
      <c r="B141" s="292">
        <f>Margins!B141</f>
        <v>412</v>
      </c>
      <c r="C141" s="292">
        <f>Volume!J141</f>
        <v>875.05</v>
      </c>
      <c r="D141" s="185">
        <f>Volume!M141</f>
        <v>-3.3147339925970942</v>
      </c>
      <c r="E141" s="178">
        <f>Volume!C141*100</f>
        <v>1</v>
      </c>
      <c r="F141" s="353">
        <f>'Open Int.'!D141*100</f>
        <v>-7.000000000000001</v>
      </c>
      <c r="G141" s="179">
        <f>'Open Int.'!R141</f>
        <v>353.92307302</v>
      </c>
      <c r="H141" s="179">
        <f>'Open Int.'!Z141</f>
        <v>-37.00494801999997</v>
      </c>
      <c r="I141" s="172">
        <f>'Open Int.'!O141</f>
        <v>0.9881837628603443</v>
      </c>
      <c r="J141" s="188">
        <f>IF(Volume!D141=0,0,Volume!F141/Volume!D141)</f>
        <v>0.061224489795918366</v>
      </c>
      <c r="K141" s="190">
        <f>IF('Open Int.'!E141=0,0,'Open Int.'!H141/'Open Int.'!E141)</f>
        <v>0.1749271137026239</v>
      </c>
      <c r="N141" s="97"/>
    </row>
    <row r="142" spans="1:14" ht="15">
      <c r="A142" s="180" t="s">
        <v>231</v>
      </c>
      <c r="B142" s="292">
        <f>Margins!B142</f>
        <v>800</v>
      </c>
      <c r="C142" s="292">
        <f>Volume!J142</f>
        <v>602.35</v>
      </c>
      <c r="D142" s="185">
        <f>Volume!M142</f>
        <v>0.35821392869043267</v>
      </c>
      <c r="E142" s="178">
        <f>Volume!C142*100</f>
        <v>76</v>
      </c>
      <c r="F142" s="353">
        <f>'Open Int.'!D142*100</f>
        <v>-1</v>
      </c>
      <c r="G142" s="179">
        <f>'Open Int.'!R142</f>
        <v>68.860652</v>
      </c>
      <c r="H142" s="179">
        <f>'Open Int.'!Z142</f>
        <v>-0.3784199999999913</v>
      </c>
      <c r="I142" s="172">
        <f>'Open Int.'!O142</f>
        <v>0.9496151154653604</v>
      </c>
      <c r="J142" s="188">
        <f>IF(Volume!D142=0,0,Volume!F142/Volume!D142)</f>
        <v>0</v>
      </c>
      <c r="K142" s="190">
        <f>IF('Open Int.'!E142=0,0,'Open Int.'!H142/'Open Int.'!E142)</f>
        <v>0</v>
      </c>
      <c r="N142" s="97"/>
    </row>
    <row r="143" spans="1:14" ht="15">
      <c r="A143" s="180" t="s">
        <v>185</v>
      </c>
      <c r="B143" s="292">
        <f>Margins!B143</f>
        <v>675</v>
      </c>
      <c r="C143" s="292">
        <f>Volume!J143</f>
        <v>443.8</v>
      </c>
      <c r="D143" s="185">
        <f>Volume!M143</f>
        <v>-2.0957423339951466</v>
      </c>
      <c r="E143" s="178">
        <f>Volume!C143*100</f>
        <v>66</v>
      </c>
      <c r="F143" s="353">
        <f>'Open Int.'!D143*100</f>
        <v>0</v>
      </c>
      <c r="G143" s="179">
        <f>'Open Int.'!R143</f>
        <v>1563.549561</v>
      </c>
      <c r="H143" s="179">
        <f>'Open Int.'!Z143</f>
        <v>-32.979838499999914</v>
      </c>
      <c r="I143" s="172">
        <f>'Open Int.'!O143</f>
        <v>0.968291374487489</v>
      </c>
      <c r="J143" s="188">
        <f>IF(Volume!D143=0,0,Volume!F143/Volume!D143)</f>
        <v>0.3424734191382205</v>
      </c>
      <c r="K143" s="190">
        <f>IF('Open Int.'!E143=0,0,'Open Int.'!H143/'Open Int.'!E143)</f>
        <v>0.2118030032552767</v>
      </c>
      <c r="N143" s="97"/>
    </row>
    <row r="144" spans="1:14" ht="15">
      <c r="A144" s="180" t="s">
        <v>206</v>
      </c>
      <c r="B144" s="292">
        <f>Margins!B144</f>
        <v>275</v>
      </c>
      <c r="C144" s="292">
        <f>Volume!J144</f>
        <v>667.3</v>
      </c>
      <c r="D144" s="185">
        <f>Volume!M144</f>
        <v>-2.2915293945384128</v>
      </c>
      <c r="E144" s="178">
        <f>Volume!C144*100</f>
        <v>3</v>
      </c>
      <c r="F144" s="353">
        <f>'Open Int.'!D144*100</f>
        <v>-2</v>
      </c>
      <c r="G144" s="179">
        <f>'Open Int.'!R144</f>
        <v>81.89939725</v>
      </c>
      <c r="H144" s="179">
        <f>'Open Int.'!Z144</f>
        <v>-3.85521949999999</v>
      </c>
      <c r="I144" s="172">
        <f>'Open Int.'!O144</f>
        <v>0.9569796101277168</v>
      </c>
      <c r="J144" s="188">
        <f>IF(Volume!D144=0,0,Volume!F144/Volume!D144)</f>
        <v>0</v>
      </c>
      <c r="K144" s="190">
        <f>IF('Open Int.'!E144=0,0,'Open Int.'!H144/'Open Int.'!E144)</f>
        <v>0.030303030303030304</v>
      </c>
      <c r="N144" s="97"/>
    </row>
    <row r="145" spans="1:14" ht="15">
      <c r="A145" s="180" t="s">
        <v>118</v>
      </c>
      <c r="B145" s="292">
        <f>Margins!B145</f>
        <v>250</v>
      </c>
      <c r="C145" s="292">
        <f>Volume!J145</f>
        <v>1255.8</v>
      </c>
      <c r="D145" s="185">
        <f>Volume!M145</f>
        <v>-2.4545595774429185</v>
      </c>
      <c r="E145" s="178">
        <f>Volume!C145*100</f>
        <v>1</v>
      </c>
      <c r="F145" s="353">
        <f>'Open Int.'!D145*100</f>
        <v>-1</v>
      </c>
      <c r="G145" s="179">
        <f>'Open Int.'!R145</f>
        <v>432.654495</v>
      </c>
      <c r="H145" s="179">
        <f>'Open Int.'!Z145</f>
        <v>-11.75598500000001</v>
      </c>
      <c r="I145" s="172">
        <f>'Open Int.'!O145</f>
        <v>0.9394093316885567</v>
      </c>
      <c r="J145" s="188">
        <f>IF(Volume!D145=0,0,Volume!F145/Volume!D145)</f>
        <v>0.06289308176100629</v>
      </c>
      <c r="K145" s="190">
        <f>IF('Open Int.'!E145=0,0,'Open Int.'!H145/'Open Int.'!E145)</f>
        <v>0.06712328767123288</v>
      </c>
      <c r="N145" s="97"/>
    </row>
    <row r="146" spans="1:14" ht="15">
      <c r="A146" s="180" t="s">
        <v>232</v>
      </c>
      <c r="B146" s="292">
        <f>Margins!B146</f>
        <v>411</v>
      </c>
      <c r="C146" s="292">
        <f>Volume!J146</f>
        <v>963.7</v>
      </c>
      <c r="D146" s="185">
        <f>Volume!M146</f>
        <v>-4.569985641431893</v>
      </c>
      <c r="E146" s="178">
        <f>Volume!C146*100</f>
        <v>8</v>
      </c>
      <c r="F146" s="353">
        <f>'Open Int.'!D146*100</f>
        <v>-10</v>
      </c>
      <c r="G146" s="179">
        <f>'Open Int.'!R146</f>
        <v>155.14481019000002</v>
      </c>
      <c r="H146" s="179">
        <f>'Open Int.'!Z146</f>
        <v>-24.82015437000001</v>
      </c>
      <c r="I146" s="172">
        <f>'Open Int.'!O146</f>
        <v>0.9849374521317334</v>
      </c>
      <c r="J146" s="188">
        <f>IF(Volume!D146=0,0,Volume!F146/Volume!D146)</f>
        <v>0</v>
      </c>
      <c r="K146" s="190">
        <f>IF('Open Int.'!E146=0,0,'Open Int.'!H146/'Open Int.'!E146)</f>
        <v>0.02631578947368421</v>
      </c>
      <c r="N146" s="97"/>
    </row>
    <row r="147" spans="1:14" ht="15">
      <c r="A147" s="180" t="s">
        <v>304</v>
      </c>
      <c r="B147" s="292">
        <f>Margins!B147</f>
        <v>3850</v>
      </c>
      <c r="C147" s="292">
        <f>Volume!J147</f>
        <v>41.25</v>
      </c>
      <c r="D147" s="185">
        <f>Volume!M147</f>
        <v>-5.498281786941578</v>
      </c>
      <c r="E147" s="178">
        <f>Volume!C147*100</f>
        <v>250</v>
      </c>
      <c r="F147" s="353">
        <f>'Open Int.'!D147*100</f>
        <v>-2</v>
      </c>
      <c r="G147" s="179">
        <f>'Open Int.'!R147</f>
        <v>19.248075</v>
      </c>
      <c r="H147" s="179">
        <f>'Open Int.'!Z147</f>
        <v>-1.5064087499999985</v>
      </c>
      <c r="I147" s="172">
        <f>'Open Int.'!O147</f>
        <v>0.9447194719471947</v>
      </c>
      <c r="J147" s="188">
        <f>IF(Volume!D147=0,0,Volume!F147/Volume!D147)</f>
        <v>0.6666666666666666</v>
      </c>
      <c r="K147" s="190">
        <f>IF('Open Int.'!E147=0,0,'Open Int.'!H147/'Open Int.'!E147)</f>
        <v>0</v>
      </c>
      <c r="N147" s="97"/>
    </row>
    <row r="148" spans="1:14" ht="15">
      <c r="A148" s="180" t="s">
        <v>305</v>
      </c>
      <c r="B148" s="292">
        <f>Margins!B148</f>
        <v>10450</v>
      </c>
      <c r="C148" s="292">
        <f>Volume!J148</f>
        <v>23.6</v>
      </c>
      <c r="D148" s="185">
        <f>Volume!M148</f>
        <v>-7.632093933463794</v>
      </c>
      <c r="E148" s="178">
        <f>Volume!C148*100</f>
        <v>37</v>
      </c>
      <c r="F148" s="353">
        <f>'Open Int.'!D148*100</f>
        <v>-2</v>
      </c>
      <c r="G148" s="179">
        <f>'Open Int.'!R148</f>
        <v>128.439696</v>
      </c>
      <c r="H148" s="179">
        <f>'Open Int.'!Z148</f>
        <v>-10.692701249999999</v>
      </c>
      <c r="I148" s="172">
        <f>'Open Int.'!O148</f>
        <v>0.924347158218126</v>
      </c>
      <c r="J148" s="188">
        <f>IF(Volume!D148=0,0,Volume!F148/Volume!D148)</f>
        <v>0.23011363636363635</v>
      </c>
      <c r="K148" s="190">
        <f>IF('Open Int.'!E148=0,0,'Open Int.'!H148/'Open Int.'!E148)</f>
        <v>0.2032590051457976</v>
      </c>
      <c r="N148" s="97"/>
    </row>
    <row r="149" spans="1:14" ht="15">
      <c r="A149" s="180" t="s">
        <v>173</v>
      </c>
      <c r="B149" s="292">
        <f>Margins!B149</f>
        <v>2950</v>
      </c>
      <c r="C149" s="292">
        <f>Volume!J149</f>
        <v>71.1</v>
      </c>
      <c r="D149" s="185">
        <f>Volume!M149</f>
        <v>-6.200527704485492</v>
      </c>
      <c r="E149" s="178">
        <f>Volume!C149*100</f>
        <v>76</v>
      </c>
      <c r="F149" s="353">
        <f>'Open Int.'!D149*100</f>
        <v>-3</v>
      </c>
      <c r="G149" s="179">
        <f>'Open Int.'!R149</f>
        <v>98.83184399999999</v>
      </c>
      <c r="H149" s="179">
        <f>'Open Int.'!Z149</f>
        <v>-9.149425000000008</v>
      </c>
      <c r="I149" s="172">
        <f>'Open Int.'!O149</f>
        <v>0.9492784380305602</v>
      </c>
      <c r="J149" s="188">
        <f>IF(Volume!D149=0,0,Volume!F149/Volume!D149)</f>
        <v>0.016666666666666666</v>
      </c>
      <c r="K149" s="190">
        <f>IF('Open Int.'!E149=0,0,'Open Int.'!H149/'Open Int.'!E149)</f>
        <v>0.08358208955223881</v>
      </c>
      <c r="N149" s="97"/>
    </row>
    <row r="150" spans="1:14" ht="15">
      <c r="A150" s="180" t="s">
        <v>306</v>
      </c>
      <c r="B150" s="292">
        <f>Margins!B150</f>
        <v>200</v>
      </c>
      <c r="C150" s="292">
        <f>Volume!J150</f>
        <v>1028.2</v>
      </c>
      <c r="D150" s="185">
        <f>Volume!M150</f>
        <v>-3.1598775606310294</v>
      </c>
      <c r="E150" s="178">
        <f>Volume!C150*100</f>
        <v>69</v>
      </c>
      <c r="F150" s="353">
        <f>'Open Int.'!D150*100</f>
        <v>2</v>
      </c>
      <c r="G150" s="179">
        <f>'Open Int.'!R150</f>
        <v>24.512288</v>
      </c>
      <c r="H150" s="179">
        <f>'Open Int.'!Z150</f>
        <v>-0.4176019999999987</v>
      </c>
      <c r="I150" s="172">
        <f>'Open Int.'!O150</f>
        <v>0.9958053691275168</v>
      </c>
      <c r="J150" s="188">
        <f>IF(Volume!D150=0,0,Volume!F150/Volume!D150)</f>
        <v>0</v>
      </c>
      <c r="K150" s="190">
        <f>IF('Open Int.'!E150=0,0,'Open Int.'!H150/'Open Int.'!E150)</f>
        <v>0</v>
      </c>
      <c r="N150" s="97"/>
    </row>
    <row r="151" spans="1:14" ht="15">
      <c r="A151" s="180" t="s">
        <v>82</v>
      </c>
      <c r="B151" s="292">
        <f>Margins!B151</f>
        <v>4200</v>
      </c>
      <c r="C151" s="292">
        <f>Volume!J151</f>
        <v>106.35</v>
      </c>
      <c r="D151" s="185">
        <f>Volume!M151</f>
        <v>-3.8861274288296532</v>
      </c>
      <c r="E151" s="178">
        <f>Volume!C151*100</f>
        <v>18</v>
      </c>
      <c r="F151" s="353">
        <f>'Open Int.'!D151*100</f>
        <v>-1</v>
      </c>
      <c r="G151" s="179">
        <f>'Open Int.'!R151</f>
        <v>76.648572</v>
      </c>
      <c r="H151" s="179">
        <f>'Open Int.'!Z151</f>
        <v>-4.214448000000004</v>
      </c>
      <c r="I151" s="172">
        <f>'Open Int.'!O151</f>
        <v>0.9696969696969697</v>
      </c>
      <c r="J151" s="188">
        <f>IF(Volume!D151=0,0,Volume!F151/Volume!D151)</f>
        <v>0</v>
      </c>
      <c r="K151" s="190">
        <f>IF('Open Int.'!E151=0,0,'Open Int.'!H151/'Open Int.'!E151)</f>
        <v>0.06666666666666667</v>
      </c>
      <c r="N151" s="97"/>
    </row>
    <row r="152" spans="1:14" ht="15">
      <c r="A152" s="180" t="s">
        <v>153</v>
      </c>
      <c r="B152" s="292">
        <f>Margins!B152</f>
        <v>900</v>
      </c>
      <c r="C152" s="292">
        <f>Volume!J152</f>
        <v>553.85</v>
      </c>
      <c r="D152" s="185">
        <f>Volume!M152</f>
        <v>-3.3926391069248094</v>
      </c>
      <c r="E152" s="178">
        <f>Volume!C152*100</f>
        <v>-76</v>
      </c>
      <c r="F152" s="353">
        <f>'Open Int.'!D152*100</f>
        <v>-11</v>
      </c>
      <c r="G152" s="179">
        <f>'Open Int.'!R152</f>
        <v>47.8027935</v>
      </c>
      <c r="H152" s="179">
        <f>'Open Int.'!Z152</f>
        <v>-7.7155784999999995</v>
      </c>
      <c r="I152" s="172">
        <f>'Open Int.'!O152</f>
        <v>0.959332638164755</v>
      </c>
      <c r="J152" s="188">
        <f>IF(Volume!D152=0,0,Volume!F152/Volume!D152)</f>
        <v>0</v>
      </c>
      <c r="K152" s="190">
        <f>IF('Open Int.'!E152=0,0,'Open Int.'!H152/'Open Int.'!E152)</f>
        <v>0.07142857142857142</v>
      </c>
      <c r="N152" s="97"/>
    </row>
    <row r="153" spans="1:14" ht="15">
      <c r="A153" s="180" t="s">
        <v>154</v>
      </c>
      <c r="B153" s="292">
        <f>Margins!B153</f>
        <v>6900</v>
      </c>
      <c r="C153" s="292">
        <f>Volume!J153</f>
        <v>47.8</v>
      </c>
      <c r="D153" s="185">
        <f>Volume!M153</f>
        <v>-4.8756218905472695</v>
      </c>
      <c r="E153" s="178">
        <f>Volume!C153*100</f>
        <v>-70</v>
      </c>
      <c r="F153" s="353">
        <f>'Open Int.'!D153*100</f>
        <v>0</v>
      </c>
      <c r="G153" s="179">
        <f>'Open Int.'!R153</f>
        <v>44.096934</v>
      </c>
      <c r="H153" s="179">
        <f>'Open Int.'!Z153</f>
        <v>-2.225526000000002</v>
      </c>
      <c r="I153" s="172">
        <f>'Open Int.'!O153</f>
        <v>0.9663425579655947</v>
      </c>
      <c r="J153" s="188">
        <f>IF(Volume!D153=0,0,Volume!F153/Volume!D153)</f>
        <v>0.08333333333333333</v>
      </c>
      <c r="K153" s="190">
        <f>IF('Open Int.'!E153=0,0,'Open Int.'!H153/'Open Int.'!E153)</f>
        <v>0.06493506493506493</v>
      </c>
      <c r="N153" s="97"/>
    </row>
    <row r="154" spans="1:14" ht="15">
      <c r="A154" s="180" t="s">
        <v>307</v>
      </c>
      <c r="B154" s="292">
        <f>Margins!B154</f>
        <v>1800</v>
      </c>
      <c r="C154" s="292">
        <f>Volume!J154</f>
        <v>97.9</v>
      </c>
      <c r="D154" s="185">
        <f>Volume!M154</f>
        <v>-1.558572146807438</v>
      </c>
      <c r="E154" s="178">
        <f>Volume!C154*100</f>
        <v>11</v>
      </c>
      <c r="F154" s="353">
        <f>'Open Int.'!D154*100</f>
        <v>-9</v>
      </c>
      <c r="G154" s="179">
        <f>'Open Int.'!R154</f>
        <v>29.851668</v>
      </c>
      <c r="H154" s="179">
        <f>'Open Int.'!Z154</f>
        <v>-3.712706999999998</v>
      </c>
      <c r="I154" s="172">
        <f>'Open Int.'!O154</f>
        <v>0.9663518299881936</v>
      </c>
      <c r="J154" s="188">
        <f>IF(Volume!D154=0,0,Volume!F154/Volume!D154)</f>
        <v>26</v>
      </c>
      <c r="K154" s="190">
        <f>IF('Open Int.'!E154=0,0,'Open Int.'!H154/'Open Int.'!E154)</f>
        <v>0.22058823529411764</v>
      </c>
      <c r="N154" s="97"/>
    </row>
    <row r="155" spans="1:14" ht="15">
      <c r="A155" s="180" t="s">
        <v>155</v>
      </c>
      <c r="B155" s="292">
        <f>Margins!B155</f>
        <v>525</v>
      </c>
      <c r="C155" s="292">
        <f>Volume!J155</f>
        <v>440.5</v>
      </c>
      <c r="D155" s="185">
        <f>Volume!M155</f>
        <v>-10.111213141516174</v>
      </c>
      <c r="E155" s="178">
        <f>Volume!C155*100</f>
        <v>94</v>
      </c>
      <c r="F155" s="353">
        <f>'Open Int.'!D155*100</f>
        <v>-6</v>
      </c>
      <c r="G155" s="179">
        <f>'Open Int.'!R155</f>
        <v>153.280785</v>
      </c>
      <c r="H155" s="179">
        <f>'Open Int.'!Z155</f>
        <v>-25.21747725</v>
      </c>
      <c r="I155" s="172">
        <f>'Open Int.'!O155</f>
        <v>0.9743512371756186</v>
      </c>
      <c r="J155" s="188">
        <f>IF(Volume!D155=0,0,Volume!F155/Volume!D155)</f>
        <v>0.10638297872340426</v>
      </c>
      <c r="K155" s="190">
        <f>IF('Open Int.'!E155=0,0,'Open Int.'!H155/'Open Int.'!E155)</f>
        <v>0.04866180048661801</v>
      </c>
      <c r="N155" s="97"/>
    </row>
    <row r="156" spans="1:14" ht="15">
      <c r="A156" s="180" t="s">
        <v>38</v>
      </c>
      <c r="B156" s="292">
        <f>Margins!B156</f>
        <v>600</v>
      </c>
      <c r="C156" s="292">
        <f>Volume!J156</f>
        <v>630.4</v>
      </c>
      <c r="D156" s="185">
        <f>Volume!M156</f>
        <v>-1.9748095164049209</v>
      </c>
      <c r="E156" s="178">
        <f>Volume!C156*100</f>
        <v>-4</v>
      </c>
      <c r="F156" s="353">
        <f>'Open Int.'!D156*100</f>
        <v>-5</v>
      </c>
      <c r="G156" s="179">
        <f>'Open Int.'!R156</f>
        <v>274.148352</v>
      </c>
      <c r="H156" s="179">
        <f>'Open Int.'!Z156</f>
        <v>-18.912318000000027</v>
      </c>
      <c r="I156" s="172">
        <f>'Open Int.'!O156</f>
        <v>0.9704746136865342</v>
      </c>
      <c r="J156" s="188">
        <f>IF(Volume!D156=0,0,Volume!F156/Volume!D156)</f>
        <v>0</v>
      </c>
      <c r="K156" s="190">
        <f>IF('Open Int.'!E156=0,0,'Open Int.'!H156/'Open Int.'!E156)</f>
        <v>0.05333333333333334</v>
      </c>
      <c r="N156" s="97"/>
    </row>
    <row r="157" spans="1:14" ht="15">
      <c r="A157" s="180" t="s">
        <v>156</v>
      </c>
      <c r="B157" s="292">
        <f>Margins!B157</f>
        <v>600</v>
      </c>
      <c r="C157" s="292">
        <f>Volume!J157</f>
        <v>335.05</v>
      </c>
      <c r="D157" s="185">
        <f>Volume!M157</f>
        <v>-2.431566686080363</v>
      </c>
      <c r="E157" s="178">
        <f>Volume!C157*100</f>
        <v>26</v>
      </c>
      <c r="F157" s="353">
        <f>'Open Int.'!D157*100</f>
        <v>-3</v>
      </c>
      <c r="G157" s="179">
        <f>'Open Int.'!R157</f>
        <v>45.070926</v>
      </c>
      <c r="H157" s="179">
        <f>'Open Int.'!Z157</f>
        <v>-2.338877999999994</v>
      </c>
      <c r="I157" s="172">
        <f>'Open Int.'!O157</f>
        <v>0.9794826048171276</v>
      </c>
      <c r="J157" s="188">
        <f>IF(Volume!D157=0,0,Volume!F157/Volume!D157)</f>
        <v>0</v>
      </c>
      <c r="K157" s="190">
        <f>IF('Open Int.'!E157=0,0,'Open Int.'!H157/'Open Int.'!E157)</f>
        <v>0</v>
      </c>
      <c r="N157" s="97"/>
    </row>
    <row r="158" spans="1:14" ht="15">
      <c r="A158" s="180" t="s">
        <v>211</v>
      </c>
      <c r="B158" s="292">
        <f>Margins!B158</f>
        <v>700</v>
      </c>
      <c r="C158" s="292">
        <f>Volume!J158</f>
        <v>258.35</v>
      </c>
      <c r="D158" s="185">
        <f>Volume!M158</f>
        <v>-28.494326044838083</v>
      </c>
      <c r="E158" s="178">
        <f>Volume!C158*100</f>
        <v>-73</v>
      </c>
      <c r="F158" s="353">
        <f>'Open Int.'!D158*100</f>
        <v>-72</v>
      </c>
      <c r="G158" s="179">
        <f>'Open Int.'!R158</f>
        <v>24.052385000000005</v>
      </c>
      <c r="H158" s="179">
        <f>'Open Int.'!Z158</f>
        <v>-163.556253</v>
      </c>
      <c r="I158" s="172">
        <f>'Open Int.'!O158</f>
        <v>0.893984962406015</v>
      </c>
      <c r="J158" s="188">
        <f>IF(Volume!D158=0,0,Volume!F158/Volume!D158)</f>
        <v>0.06896551724137931</v>
      </c>
      <c r="K158" s="190">
        <f>IF('Open Int.'!E158=0,0,'Open Int.'!H158/'Open Int.'!E158)</f>
        <v>0.07692307692307693</v>
      </c>
      <c r="N158" s="97"/>
    </row>
    <row r="159" spans="6:9" ht="15" hidden="1">
      <c r="F159" s="10"/>
      <c r="G159" s="177">
        <f>'Open Int.'!R159</f>
        <v>57886.15014607501</v>
      </c>
      <c r="H159" s="132">
        <f>'Open Int.'!Z159</f>
        <v>-2486.1770166950014</v>
      </c>
      <c r="I159" s="101"/>
    </row>
    <row r="160" spans="6:9" ht="15">
      <c r="F160" s="10"/>
      <c r="I160" s="101"/>
    </row>
    <row r="161" spans="6:9" ht="15">
      <c r="F161" s="10"/>
      <c r="I161" s="101"/>
    </row>
    <row r="162" spans="6:9" ht="15">
      <c r="F162" s="10"/>
      <c r="I162" s="101"/>
    </row>
    <row r="163" spans="1:8" ht="15.75">
      <c r="A163" s="13"/>
      <c r="B163" s="13"/>
      <c r="C163" s="13"/>
      <c r="D163" s="14"/>
      <c r="E163" s="15"/>
      <c r="F163" s="8"/>
      <c r="G163" s="73"/>
      <c r="H163" s="73"/>
    </row>
    <row r="164" spans="2:10" ht="15.75" thickBot="1">
      <c r="B164" s="40" t="s">
        <v>53</v>
      </c>
      <c r="C164" s="41"/>
      <c r="D164" s="16"/>
      <c r="E164" s="11"/>
      <c r="F164" s="11"/>
      <c r="G164" s="12"/>
      <c r="H164" s="17"/>
      <c r="I164" s="17"/>
      <c r="J164" s="7"/>
    </row>
    <row r="165" spans="1:11" ht="15.75" thickBot="1">
      <c r="A165" s="29"/>
      <c r="B165" s="131" t="s">
        <v>182</v>
      </c>
      <c r="C165" s="131" t="s">
        <v>74</v>
      </c>
      <c r="D165" s="256" t="s">
        <v>9</v>
      </c>
      <c r="E165" s="131" t="s">
        <v>84</v>
      </c>
      <c r="F165" s="131" t="s">
        <v>49</v>
      </c>
      <c r="G165" s="18"/>
      <c r="I165" s="11"/>
      <c r="K165" s="12"/>
    </row>
    <row r="166" spans="1:11" ht="15">
      <c r="A166" s="195" t="s">
        <v>60</v>
      </c>
      <c r="B166" s="239">
        <f>'Open Int.'!$V$4</f>
        <v>60.678399</v>
      </c>
      <c r="C166" s="239">
        <f>'Open Int.'!$V$5</f>
        <v>4.785948</v>
      </c>
      <c r="D166" s="239">
        <f>'Open Int.'!$V$6</f>
        <v>14501.401641</v>
      </c>
      <c r="E166" s="253">
        <f>F166-(D166+C166+B166)</f>
        <v>26623.282429354997</v>
      </c>
      <c r="F166" s="253">
        <f>'Open Int.'!$V$159</f>
        <v>41190.148417355</v>
      </c>
      <c r="G166" s="19"/>
      <c r="H166" s="42" t="s">
        <v>59</v>
      </c>
      <c r="I166" s="43"/>
      <c r="J166" s="65">
        <f>F169</f>
        <v>57886.150146074986</v>
      </c>
      <c r="K166" s="17"/>
    </row>
    <row r="167" spans="1:11" ht="15">
      <c r="A167" s="205" t="s">
        <v>61</v>
      </c>
      <c r="B167" s="240">
        <f>'Open Int.'!$W$4</f>
        <v>0.120633</v>
      </c>
      <c r="C167" s="240">
        <f>'Open Int.'!$W$5</f>
        <v>0</v>
      </c>
      <c r="D167" s="240">
        <f>'Open Int.'!$W$6</f>
        <v>5723.298741</v>
      </c>
      <c r="E167" s="255">
        <f>F167-(D167+C167+B167)</f>
        <v>2291.6168214449945</v>
      </c>
      <c r="F167" s="240">
        <f>'Open Int.'!$W$159</f>
        <v>8015.0361954449945</v>
      </c>
      <c r="G167" s="20"/>
      <c r="H167" s="42" t="s">
        <v>66</v>
      </c>
      <c r="I167" s="43"/>
      <c r="J167" s="65">
        <f>'Open Int.'!$Z$159</f>
        <v>-2486.1770166950014</v>
      </c>
      <c r="K167" s="133">
        <f>J167/(J166-J167)</f>
        <v>-0.041180738486227525</v>
      </c>
    </row>
    <row r="168" spans="1:11" ht="15.75" thickBot="1">
      <c r="A168" s="207" t="s">
        <v>62</v>
      </c>
      <c r="B168" s="240">
        <f>'Open Int.'!$X$4</f>
        <v>0</v>
      </c>
      <c r="C168" s="240">
        <f>'Open Int.'!$X$5</f>
        <v>0</v>
      </c>
      <c r="D168" s="240">
        <f>'Open Int.'!$X$6</f>
        <v>8265.13378</v>
      </c>
      <c r="E168" s="255">
        <f>F168-(D168+C168+B168)</f>
        <v>415.83175327499885</v>
      </c>
      <c r="F168" s="240">
        <f>'Open Int.'!$X$159</f>
        <v>8680.965533274999</v>
      </c>
      <c r="G168" s="19"/>
      <c r="H168" s="354"/>
      <c r="I168" s="354"/>
      <c r="J168" s="355"/>
      <c r="K168" s="356"/>
    </row>
    <row r="169" spans="1:10" ht="15.75" thickBot="1">
      <c r="A169" s="204" t="s">
        <v>11</v>
      </c>
      <c r="B169" s="30">
        <f>SUM(B166:B168)</f>
        <v>60.799032</v>
      </c>
      <c r="C169" s="30">
        <f>SUM(C166:C168)</f>
        <v>4.785948</v>
      </c>
      <c r="D169" s="257">
        <f>SUM(D166:D168)</f>
        <v>28489.834162</v>
      </c>
      <c r="E169" s="257">
        <f>SUM(E166:E168)</f>
        <v>29330.731004074987</v>
      </c>
      <c r="F169" s="30">
        <f>SUM(F166:F168)</f>
        <v>57886.150146074986</v>
      </c>
      <c r="G169" s="22"/>
      <c r="H169" s="44" t="s">
        <v>67</v>
      </c>
      <c r="I169" s="45"/>
      <c r="J169" s="21">
        <f>Volume!P160</f>
        <v>0.37723509213177264</v>
      </c>
    </row>
    <row r="170" spans="1:11" ht="15">
      <c r="A170" s="195" t="s">
        <v>54</v>
      </c>
      <c r="B170" s="240">
        <f>'Open Int.'!$S$4</f>
        <v>60.0149175</v>
      </c>
      <c r="C170" s="240">
        <f>'Open Int.'!$S$5</f>
        <v>4.673996</v>
      </c>
      <c r="D170" s="240">
        <f>'Open Int.'!$S$6</f>
        <v>23165.872141</v>
      </c>
      <c r="E170" s="255">
        <f>F170-(D170+C170+B170)</f>
        <v>28210.497038790018</v>
      </c>
      <c r="F170" s="240">
        <f>'Open Int.'!$S$159</f>
        <v>51441.05809329002</v>
      </c>
      <c r="G170" s="20"/>
      <c r="H170" s="44" t="s">
        <v>68</v>
      </c>
      <c r="I170" s="45"/>
      <c r="J170" s="23">
        <f>'Open Int.'!E160</f>
        <v>0.2877006863246644</v>
      </c>
      <c r="K170" s="12"/>
    </row>
    <row r="171" spans="1:10" ht="15.75" thickBot="1">
      <c r="A171" s="207" t="s">
        <v>65</v>
      </c>
      <c r="B171" s="254">
        <f>B169-B170</f>
        <v>0.784114499999994</v>
      </c>
      <c r="C171" s="254">
        <f>C169-C170</f>
        <v>0.1119520000000005</v>
      </c>
      <c r="D171" s="258">
        <f>D169-D170</f>
        <v>5323.962020999999</v>
      </c>
      <c r="E171" s="254">
        <f>E169-E170</f>
        <v>1120.2339652849696</v>
      </c>
      <c r="F171" s="254">
        <f>F169-F170</f>
        <v>6445.092052784967</v>
      </c>
      <c r="G171" s="20"/>
      <c r="J171" s="66"/>
    </row>
    <row r="172" ht="15">
      <c r="G172" s="90"/>
    </row>
    <row r="173" spans="4:9" ht="15">
      <c r="D173" s="50"/>
      <c r="E173" s="26"/>
      <c r="I173" s="24"/>
    </row>
    <row r="174" spans="3:8" ht="15">
      <c r="C174" s="50"/>
      <c r="D174" s="50"/>
      <c r="E174" s="99"/>
      <c r="F174" s="269"/>
      <c r="H174" s="26"/>
    </row>
    <row r="175" spans="4:7" ht="15">
      <c r="D175" s="50"/>
      <c r="E175" s="26"/>
      <c r="F175" s="26"/>
      <c r="G175" s="26"/>
    </row>
    <row r="176" spans="4:5" ht="15">
      <c r="D176" s="50"/>
      <c r="E176" s="26"/>
    </row>
    <row r="179" ht="15">
      <c r="A179" s="7" t="s">
        <v>120</v>
      </c>
    </row>
    <row r="180" ht="15">
      <c r="A180" s="7" t="s">
        <v>115</v>
      </c>
    </row>
    <row r="194" ht="15">
      <c r="G194"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85"/>
  <sheetViews>
    <sheetView workbookViewId="0" topLeftCell="A1">
      <selection activeCell="B76" sqref="B76"/>
    </sheetView>
  </sheetViews>
  <sheetFormatPr defaultColWidth="9.140625" defaultRowHeight="12.75"/>
  <cols>
    <col min="1" max="1" width="20.28125" style="25" customWidth="1"/>
    <col min="2" max="2" width="14.7109375" style="25" customWidth="1"/>
    <col min="3" max="3" width="37.421875" style="25" bestFit="1" customWidth="1"/>
    <col min="4" max="4" width="14.7109375" style="25" hidden="1" customWidth="1"/>
    <col min="5" max="5" width="12.28125" style="25" customWidth="1"/>
    <col min="6" max="6" width="20.8515625" style="25" customWidth="1"/>
    <col min="7" max="16384" width="9.140625" style="25" customWidth="1"/>
  </cols>
  <sheetData>
    <row r="1" spans="1:4" ht="13.5">
      <c r="A1" s="438" t="s">
        <v>127</v>
      </c>
      <c r="B1" s="438"/>
      <c r="C1" s="438"/>
      <c r="D1" s="93">
        <f ca="1">NOW()</f>
        <v>39125.79305543981</v>
      </c>
    </row>
    <row r="2" spans="1:3" ht="13.5">
      <c r="A2" s="95" t="s">
        <v>128</v>
      </c>
      <c r="B2" s="95" t="s">
        <v>129</v>
      </c>
      <c r="C2" s="96" t="s">
        <v>130</v>
      </c>
    </row>
    <row r="3" spans="1:3" ht="13.5">
      <c r="A3" s="25" t="s">
        <v>276</v>
      </c>
      <c r="B3" s="93">
        <v>39135</v>
      </c>
      <c r="C3" s="94">
        <f>B3-D1</f>
        <v>9.206944560188276</v>
      </c>
    </row>
    <row r="4" spans="1:3" ht="13.5">
      <c r="A4" s="25" t="s">
        <v>281</v>
      </c>
      <c r="B4" s="93">
        <v>39170</v>
      </c>
      <c r="C4" s="94">
        <f>B4-D1</f>
        <v>44.206944560188276</v>
      </c>
    </row>
    <row r="5" spans="1:3" ht="13.5">
      <c r="A5" s="25" t="s">
        <v>397</v>
      </c>
      <c r="B5" s="93">
        <v>39198</v>
      </c>
      <c r="C5" s="94">
        <f>B5-D1</f>
        <v>72.20694456018828</v>
      </c>
    </row>
    <row r="6" spans="1:3" ht="13.5">
      <c r="A6" s="51"/>
      <c r="B6" s="98"/>
      <c r="C6" s="94"/>
    </row>
    <row r="7" spans="1:3" ht="13.5">
      <c r="A7" s="437" t="s">
        <v>131</v>
      </c>
      <c r="B7" s="437"/>
      <c r="C7" s="437"/>
    </row>
    <row r="8" spans="1:3" ht="13.5">
      <c r="A8" s="91" t="s">
        <v>114</v>
      </c>
      <c r="B8" s="92" t="s">
        <v>116</v>
      </c>
      <c r="C8" s="91" t="s">
        <v>125</v>
      </c>
    </row>
    <row r="9" spans="1:3" ht="14.25">
      <c r="A9" s="382" t="s">
        <v>287</v>
      </c>
      <c r="B9" s="383" t="s">
        <v>399</v>
      </c>
      <c r="C9" s="382" t="s">
        <v>396</v>
      </c>
    </row>
    <row r="10" spans="1:3" ht="14.25">
      <c r="A10" s="382" t="s">
        <v>1</v>
      </c>
      <c r="B10" s="383" t="s">
        <v>399</v>
      </c>
      <c r="C10" s="382" t="s">
        <v>400</v>
      </c>
    </row>
    <row r="11" spans="1:3" ht="14.25">
      <c r="A11" s="382" t="s">
        <v>158</v>
      </c>
      <c r="B11" s="383" t="s">
        <v>399</v>
      </c>
      <c r="C11" s="382" t="s">
        <v>401</v>
      </c>
    </row>
    <row r="12" spans="1:3" ht="14.25">
      <c r="A12" s="382" t="s">
        <v>81</v>
      </c>
      <c r="B12" s="383" t="s">
        <v>402</v>
      </c>
      <c r="C12" s="382" t="s">
        <v>396</v>
      </c>
    </row>
    <row r="13" spans="1:3" ht="14.25">
      <c r="A13" s="382" t="s">
        <v>8</v>
      </c>
      <c r="B13" s="383" t="s">
        <v>403</v>
      </c>
      <c r="C13" s="382" t="s">
        <v>404</v>
      </c>
    </row>
    <row r="14" spans="1:3" ht="14.25">
      <c r="A14" s="382" t="s">
        <v>405</v>
      </c>
      <c r="B14" s="383" t="s">
        <v>406</v>
      </c>
      <c r="C14" s="382" t="s">
        <v>407</v>
      </c>
    </row>
    <row r="185" ht="13.5">
      <c r="M185" s="25" t="s">
        <v>277</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1"/>
  <sheetViews>
    <sheetView workbookViewId="0" topLeftCell="A1">
      <selection activeCell="B250" sqref="B250"/>
    </sheetView>
  </sheetViews>
  <sheetFormatPr defaultColWidth="9.140625" defaultRowHeight="12.75" outlineLevelRow="2"/>
  <cols>
    <col min="1" max="1" width="20.421875" style="363" bestFit="1" customWidth="1"/>
    <col min="2" max="2" width="15.57421875" style="363" customWidth="1"/>
    <col min="3" max="3" width="13.421875" style="363" customWidth="1"/>
    <col min="4" max="4" width="9.421875" style="370" bestFit="1" customWidth="1"/>
    <col min="5" max="16384" width="9.140625" style="363" customWidth="1"/>
  </cols>
  <sheetData>
    <row r="1" spans="1:4" ht="21.75" thickBot="1">
      <c r="A1" s="394" t="s">
        <v>238</v>
      </c>
      <c r="B1" s="395"/>
      <c r="C1" s="395"/>
      <c r="D1" s="395"/>
    </row>
    <row r="2" spans="1:4" ht="17.25" customHeight="1">
      <c r="A2" s="364" t="s">
        <v>239</v>
      </c>
      <c r="B2" s="364" t="s">
        <v>59</v>
      </c>
      <c r="C2" s="365" t="s">
        <v>70</v>
      </c>
      <c r="D2" s="369" t="s">
        <v>240</v>
      </c>
    </row>
    <row r="3" ht="17.25" customHeight="1">
      <c r="D3" s="363"/>
    </row>
    <row r="4" spans="1:4" ht="15" outlineLevel="1">
      <c r="A4" s="364" t="s">
        <v>241</v>
      </c>
      <c r="B4" s="364">
        <f>SUM(B5:B7)</f>
        <v>15333450</v>
      </c>
      <c r="C4" s="364">
        <f>SUM(C5:C7)</f>
        <v>-426000</v>
      </c>
      <c r="D4" s="369">
        <f aca="true" t="shared" si="0" ref="D4:D14">C4/(B4-C4)</f>
        <v>-0.02703140020749455</v>
      </c>
    </row>
    <row r="5" spans="1:4" ht="14.25" outlineLevel="2">
      <c r="A5" s="366" t="s">
        <v>333</v>
      </c>
      <c r="B5" s="367">
        <f>VLOOKUP(A5,'Open Int.'!$A$4:$O$158,2,FALSE)</f>
        <v>918300</v>
      </c>
      <c r="C5" s="367">
        <f>VLOOKUP(A5,'Open Int.'!$A$4:$O$158,3,FALSE)</f>
        <v>-71600</v>
      </c>
      <c r="D5" s="368">
        <f t="shared" si="0"/>
        <v>-0.07233053843822608</v>
      </c>
    </row>
    <row r="6" spans="1:4" ht="14.25" outlineLevel="2">
      <c r="A6" s="366" t="s">
        <v>334</v>
      </c>
      <c r="B6" s="367">
        <f>VLOOKUP(A6,'Open Int.'!$A$4:$O$158,2,FALSE)</f>
        <v>1585600</v>
      </c>
      <c r="C6" s="367">
        <f>VLOOKUP(A6,'Open Int.'!$A$4:$O$158,3,FALSE)</f>
        <v>-400</v>
      </c>
      <c r="D6" s="368">
        <f t="shared" si="0"/>
        <v>-0.00025220680958385876</v>
      </c>
    </row>
    <row r="7" spans="1:4" ht="14.25" outlineLevel="2">
      <c r="A7" s="366" t="s">
        <v>335</v>
      </c>
      <c r="B7" s="367">
        <f>VLOOKUP(A7,'Open Int.'!$A$4:$O$158,2,FALSE)</f>
        <v>12829550</v>
      </c>
      <c r="C7" s="367">
        <f>VLOOKUP(A7,'Open Int.'!$A$4:$O$158,3,FALSE)</f>
        <v>-354000</v>
      </c>
      <c r="D7" s="368">
        <f t="shared" si="0"/>
        <v>-0.026851644663235624</v>
      </c>
    </row>
    <row r="8" spans="1:4" ht="15">
      <c r="A8" s="364" t="s">
        <v>242</v>
      </c>
      <c r="B8" s="364">
        <f>SUM(B9:B13)</f>
        <v>54300968</v>
      </c>
      <c r="C8" s="364">
        <f>SUM(C9:C13)</f>
        <v>-625702</v>
      </c>
      <c r="D8" s="369">
        <f t="shared" si="0"/>
        <v>-0.01139158809372569</v>
      </c>
    </row>
    <row r="9" spans="1:4" ht="14.25" outlineLevel="2">
      <c r="A9" s="366" t="s">
        <v>336</v>
      </c>
      <c r="B9" s="367">
        <f>VLOOKUP(A9,'Open Int.'!$A$4:$O$158,2,FALSE)</f>
        <v>39355550</v>
      </c>
      <c r="C9" s="367">
        <f>VLOOKUP(A9,'Open Int.'!$A$4:$O$158,3,FALSE)</f>
        <v>38200</v>
      </c>
      <c r="D9" s="368">
        <f t="shared" si="0"/>
        <v>0.0009715812484819043</v>
      </c>
    </row>
    <row r="10" spans="1:4" ht="14.25" outlineLevel="2">
      <c r="A10" s="366" t="s">
        <v>337</v>
      </c>
      <c r="B10" s="367">
        <f>VLOOKUP(A10,'Open Int.'!$A$4:$O$158,2,FALSE)</f>
        <v>7161600</v>
      </c>
      <c r="C10" s="367">
        <f>VLOOKUP(A10,'Open Int.'!$A$4:$O$158,3,FALSE)</f>
        <v>-355200</v>
      </c>
      <c r="D10" s="368">
        <f t="shared" si="0"/>
        <v>-0.04725415070242656</v>
      </c>
    </row>
    <row r="11" spans="1:4" ht="14.25" outlineLevel="2">
      <c r="A11" s="366" t="s">
        <v>7</v>
      </c>
      <c r="B11" s="367">
        <f>VLOOKUP(A11,'Open Int.'!$A$4:$O$158,2,FALSE)</f>
        <v>2488850</v>
      </c>
      <c r="C11" s="367">
        <f>VLOOKUP(A11,'Open Int.'!$A$4:$O$158,3,FALSE)</f>
        <v>24050</v>
      </c>
      <c r="D11" s="368">
        <f t="shared" si="0"/>
        <v>0.009757383966244726</v>
      </c>
    </row>
    <row r="12" spans="1:4" ht="14.25" outlineLevel="2">
      <c r="A12" s="366" t="s">
        <v>44</v>
      </c>
      <c r="B12" s="367">
        <f>VLOOKUP(A12,'Open Int.'!$A$4:$O$158,2,FALSE)</f>
        <v>1416400</v>
      </c>
      <c r="C12" s="367">
        <f>VLOOKUP(A12,'Open Int.'!$A$4:$O$158,3,FALSE)</f>
        <v>-46000</v>
      </c>
      <c r="D12" s="368">
        <f t="shared" si="0"/>
        <v>-0.03145514223194748</v>
      </c>
    </row>
    <row r="13" spans="1:4" ht="14.25" outlineLevel="2">
      <c r="A13" s="366" t="s">
        <v>310</v>
      </c>
      <c r="B13" s="367">
        <f>VLOOKUP(A13,'Open Int.'!$A$4:$O$158,2,FALSE)</f>
        <v>3878568</v>
      </c>
      <c r="C13" s="367">
        <f>VLOOKUP(A13,'Open Int.'!$A$4:$O$158,3,FALSE)</f>
        <v>-286752</v>
      </c>
      <c r="D13" s="368">
        <f t="shared" si="0"/>
        <v>-0.06884272997032641</v>
      </c>
    </row>
    <row r="14" spans="1:4" ht="15">
      <c r="A14" s="364" t="s">
        <v>243</v>
      </c>
      <c r="B14" s="364">
        <f>B8+B4</f>
        <v>69634418</v>
      </c>
      <c r="C14" s="364">
        <f>C8+C4</f>
        <v>-1051702</v>
      </c>
      <c r="D14" s="369">
        <f t="shared" si="0"/>
        <v>-0.014878479678895941</v>
      </c>
    </row>
    <row r="16" spans="1:4" ht="15" outlineLevel="1">
      <c r="A16" s="364" t="s">
        <v>244</v>
      </c>
      <c r="B16" s="364">
        <f>SUM(B17:B20)</f>
        <v>16543200</v>
      </c>
      <c r="C16" s="364">
        <f>SUM(C17:C20)</f>
        <v>-821700</v>
      </c>
      <c r="D16" s="369">
        <f aca="true" t="shared" si="1" ref="D16:D21">C16/(B16-C16)</f>
        <v>-0.047319592972029784</v>
      </c>
    </row>
    <row r="17" spans="1:4" ht="14.25" outlineLevel="1">
      <c r="A17" s="366" t="s">
        <v>180</v>
      </c>
      <c r="B17" s="367">
        <f>VLOOKUP(A17,'Open Int.'!$A$4:$O$158,2,FALSE)</f>
        <v>6057000</v>
      </c>
      <c r="C17" s="367">
        <f>VLOOKUP(A17,'Open Int.'!$A$4:$O$158,3,FALSE)</f>
        <v>-570000</v>
      </c>
      <c r="D17" s="368">
        <f t="shared" si="1"/>
        <v>-0.08601177003168854</v>
      </c>
    </row>
    <row r="18" spans="1:4" ht="14.25" outlineLevel="1">
      <c r="A18" s="366" t="s">
        <v>312</v>
      </c>
      <c r="B18" s="367">
        <f>VLOOKUP(A18,'Open Int.'!$A$4:$O$158,2,FALSE)</f>
        <v>991200</v>
      </c>
      <c r="C18" s="367">
        <f>VLOOKUP(A18,'Open Int.'!$A$4:$O$158,3,FALSE)</f>
        <v>-9600</v>
      </c>
      <c r="D18" s="368">
        <f t="shared" si="1"/>
        <v>-0.009592326139088728</v>
      </c>
    </row>
    <row r="19" spans="1:4" ht="14.25" outlineLevel="1">
      <c r="A19" s="366" t="s">
        <v>338</v>
      </c>
      <c r="B19" s="367">
        <f>VLOOKUP(A19,'Open Int.'!$A$4:$O$158,2,FALSE)</f>
        <v>6075000</v>
      </c>
      <c r="C19" s="367">
        <f>VLOOKUP(A19,'Open Int.'!$A$4:$O$158,3,FALSE)</f>
        <v>79000</v>
      </c>
      <c r="D19" s="368">
        <f t="shared" si="1"/>
        <v>0.013175450300200134</v>
      </c>
    </row>
    <row r="20" spans="1:4" ht="14.25" outlineLevel="1">
      <c r="A20" s="366" t="s">
        <v>339</v>
      </c>
      <c r="B20" s="367">
        <f>VLOOKUP(A20,'Open Int.'!$A$4:$O$158,2,FALSE)</f>
        <v>3420000</v>
      </c>
      <c r="C20" s="367">
        <f>VLOOKUP(A20,'Open Int.'!$A$4:$O$158,3,FALSE)</f>
        <v>-321100</v>
      </c>
      <c r="D20" s="368">
        <f t="shared" si="1"/>
        <v>-0.08583037074657186</v>
      </c>
    </row>
    <row r="21" spans="1:4" ht="15" outlineLevel="1">
      <c r="A21" s="364" t="s">
        <v>245</v>
      </c>
      <c r="B21" s="364">
        <f>SUM(B22:B34)</f>
        <v>67388000</v>
      </c>
      <c r="C21" s="364">
        <f>SUM(C22:C34)</f>
        <v>-2675000</v>
      </c>
      <c r="D21" s="369">
        <f t="shared" si="1"/>
        <v>-0.03817992378288112</v>
      </c>
    </row>
    <row r="22" spans="1:4" ht="14.25" outlineLevel="2">
      <c r="A22" s="366" t="s">
        <v>135</v>
      </c>
      <c r="B22" s="367">
        <f>VLOOKUP(A22,'Open Int.'!$A$4:$O$158,2,FALSE)</f>
        <v>4537400</v>
      </c>
      <c r="C22" s="367">
        <f>VLOOKUP(A22,'Open Int.'!$A$4:$O$158,3,FALSE)</f>
        <v>-107800</v>
      </c>
      <c r="D22" s="368">
        <f aca="true" t="shared" si="2" ref="D22:D34">C22/(B22-C22)</f>
        <v>-0.023206751054852322</v>
      </c>
    </row>
    <row r="23" spans="1:4" ht="14.25" outlineLevel="2">
      <c r="A23" s="366" t="s">
        <v>340</v>
      </c>
      <c r="B23" s="367">
        <f>VLOOKUP(A23,'Open Int.'!$A$4:$O$158,2,FALSE)</f>
        <v>3463800</v>
      </c>
      <c r="C23" s="367">
        <f>VLOOKUP(A23,'Open Int.'!$A$4:$O$158,3,FALSE)</f>
        <v>-464600</v>
      </c>
      <c r="D23" s="368">
        <f t="shared" si="2"/>
        <v>-0.11826697892271663</v>
      </c>
    </row>
    <row r="24" spans="1:4" ht="14.25" outlineLevel="2">
      <c r="A24" s="366" t="s">
        <v>341</v>
      </c>
      <c r="B24" s="367">
        <f>VLOOKUP(A24,'Open Int.'!$A$4:$O$158,2,FALSE)</f>
        <v>6612200</v>
      </c>
      <c r="C24" s="367">
        <f>VLOOKUP(A24,'Open Int.'!$A$4:$O$158,3,FALSE)</f>
        <v>-302400</v>
      </c>
      <c r="D24" s="368">
        <f t="shared" si="2"/>
        <v>-0.043733549301478034</v>
      </c>
    </row>
    <row r="25" spans="1:4" ht="14.25" outlineLevel="2">
      <c r="A25" s="366" t="s">
        <v>342</v>
      </c>
      <c r="B25" s="367">
        <f>VLOOKUP(A25,'Open Int.'!$A$4:$O$158,2,FALSE)</f>
        <v>8071200</v>
      </c>
      <c r="C25" s="367">
        <f>VLOOKUP(A25,'Open Int.'!$A$4:$O$158,3,FALSE)</f>
        <v>-532000</v>
      </c>
      <c r="D25" s="368">
        <f t="shared" si="2"/>
        <v>-0.061837455830388695</v>
      </c>
    </row>
    <row r="26" spans="1:4" ht="14.25" outlineLevel="2">
      <c r="A26" s="366" t="s">
        <v>343</v>
      </c>
      <c r="B26" s="367">
        <f>VLOOKUP(A26,'Open Int.'!$A$4:$O$158,2,FALSE)</f>
        <v>3616000</v>
      </c>
      <c r="C26" s="367">
        <f>VLOOKUP(A26,'Open Int.'!$A$4:$O$158,3,FALSE)</f>
        <v>-48000</v>
      </c>
      <c r="D26" s="368">
        <f t="shared" si="2"/>
        <v>-0.013100436681222707</v>
      </c>
    </row>
    <row r="27" spans="1:4" ht="14.25" outlineLevel="2">
      <c r="A27" s="366" t="s">
        <v>344</v>
      </c>
      <c r="B27" s="367">
        <f>VLOOKUP(A27,'Open Int.'!$A$4:$O$158,2,FALSE)</f>
        <v>855600</v>
      </c>
      <c r="C27" s="367">
        <f>VLOOKUP(A27,'Open Int.'!$A$4:$O$158,3,FALSE)</f>
        <v>-94800</v>
      </c>
      <c r="D27" s="368">
        <f t="shared" si="2"/>
        <v>-0.09974747474747475</v>
      </c>
    </row>
    <row r="28" spans="1:4" ht="14.25" outlineLevel="2">
      <c r="A28" s="366" t="s">
        <v>143</v>
      </c>
      <c r="B28" s="367">
        <f>VLOOKUP(A28,'Open Int.'!$A$4:$O$158,2,FALSE)</f>
        <v>1121000</v>
      </c>
      <c r="C28" s="367">
        <f>VLOOKUP(A28,'Open Int.'!$A$4:$O$158,3,FALSE)</f>
        <v>0</v>
      </c>
      <c r="D28" s="368">
        <f t="shared" si="2"/>
        <v>0</v>
      </c>
    </row>
    <row r="29" spans="1:4" ht="14.25" outlineLevel="2">
      <c r="A29" s="366" t="s">
        <v>345</v>
      </c>
      <c r="B29" s="367">
        <f>VLOOKUP(A29,'Open Int.'!$A$4:$O$158,2,FALSE)</f>
        <v>2037600</v>
      </c>
      <c r="C29" s="367">
        <f>VLOOKUP(A29,'Open Int.'!$A$4:$O$158,3,FALSE)</f>
        <v>-256800</v>
      </c>
      <c r="D29" s="368">
        <f t="shared" si="2"/>
        <v>-0.11192468619246862</v>
      </c>
    </row>
    <row r="30" spans="1:4" ht="14.25" outlineLevel="2">
      <c r="A30" s="366" t="s">
        <v>81</v>
      </c>
      <c r="B30" s="367">
        <f>VLOOKUP(A30,'Open Int.'!$A$4:$O$158,2,FALSE)</f>
        <v>4159200</v>
      </c>
      <c r="C30" s="367">
        <f>VLOOKUP(A30,'Open Int.'!$A$4:$O$158,3,FALSE)</f>
        <v>-272400</v>
      </c>
      <c r="D30" s="368">
        <f t="shared" si="2"/>
        <v>-0.06146764148388844</v>
      </c>
    </row>
    <row r="31" spans="1:4" ht="14.25" outlineLevel="2">
      <c r="A31" s="366" t="s">
        <v>205</v>
      </c>
      <c r="B31" s="367">
        <f>VLOOKUP(A31,'Open Int.'!$A$4:$O$158,2,FALSE)</f>
        <v>6654500</v>
      </c>
      <c r="C31" s="367">
        <f>VLOOKUP(A31,'Open Int.'!$A$4:$O$158,3,FALSE)</f>
        <v>-426500</v>
      </c>
      <c r="D31" s="368">
        <f t="shared" si="2"/>
        <v>-0.06023160570540884</v>
      </c>
    </row>
    <row r="32" spans="1:4" ht="14.25" outlineLevel="2">
      <c r="A32" s="366" t="s">
        <v>346</v>
      </c>
      <c r="B32" s="367">
        <f>VLOOKUP(A32,'Open Int.'!$A$4:$O$158,2,FALSE)</f>
        <v>10594400</v>
      </c>
      <c r="C32" s="367">
        <f>VLOOKUP(A32,'Open Int.'!$A$4:$O$158,3,FALSE)</f>
        <v>-60800</v>
      </c>
      <c r="D32" s="368">
        <f t="shared" si="2"/>
        <v>-0.005706134094151213</v>
      </c>
    </row>
    <row r="33" spans="1:4" ht="14.25" outlineLevel="2">
      <c r="A33" s="366" t="s">
        <v>347</v>
      </c>
      <c r="B33" s="367">
        <f>VLOOKUP(A33,'Open Int.'!$A$4:$O$158,2,FALSE)</f>
        <v>7005600</v>
      </c>
      <c r="C33" s="367">
        <f>VLOOKUP(A33,'Open Int.'!$A$4:$O$158,3,FALSE)</f>
        <v>-88200</v>
      </c>
      <c r="D33" s="368">
        <f t="shared" si="2"/>
        <v>-0.012433392539964476</v>
      </c>
    </row>
    <row r="34" spans="1:4" ht="14.25" outlineLevel="2">
      <c r="A34" s="366" t="s">
        <v>348</v>
      </c>
      <c r="B34" s="367">
        <f>VLOOKUP(A34,'Open Int.'!$A$4:$O$158,2,FALSE)</f>
        <v>8659500</v>
      </c>
      <c r="C34" s="367">
        <f>VLOOKUP(A34,'Open Int.'!$A$4:$O$158,3,FALSE)</f>
        <v>-20700</v>
      </c>
      <c r="D34" s="368">
        <f t="shared" si="2"/>
        <v>-0.0023847376788553257</v>
      </c>
    </row>
    <row r="35" spans="1:4" ht="15">
      <c r="A35" s="364" t="s">
        <v>246</v>
      </c>
      <c r="B35" s="364">
        <f>SUM(B36:B44)</f>
        <v>75082800</v>
      </c>
      <c r="C35" s="364">
        <f>SUM(C36:C44)</f>
        <v>-8820200</v>
      </c>
      <c r="D35" s="369">
        <f>C35/(B35-C35)</f>
        <v>-0.10512377388174439</v>
      </c>
    </row>
    <row r="36" spans="1:4" ht="14.25" outlineLevel="2">
      <c r="A36" s="366" t="s">
        <v>349</v>
      </c>
      <c r="B36" s="367">
        <f>VLOOKUP(A36,'Open Int.'!$A$4:$O$158,2,FALSE)</f>
        <v>986700</v>
      </c>
      <c r="C36" s="367">
        <f>VLOOKUP(A36,'Open Int.'!$A$4:$O$158,3,FALSE)</f>
        <v>-171600</v>
      </c>
      <c r="D36" s="368">
        <f aca="true" t="shared" si="3" ref="D36:D44">C36/(B36-C36)</f>
        <v>-0.14814814814814814</v>
      </c>
    </row>
    <row r="37" spans="1:4" ht="14.25" outlineLevel="2">
      <c r="A37" s="366" t="s">
        <v>323</v>
      </c>
      <c r="B37" s="367">
        <f>VLOOKUP(A37,'Open Int.'!$A$4:$O$158,2,FALSE)</f>
        <v>1466300</v>
      </c>
      <c r="C37" s="367">
        <f>VLOOKUP(A37,'Open Int.'!$A$4:$O$158,3,FALSE)</f>
        <v>-80300</v>
      </c>
      <c r="D37" s="368">
        <f t="shared" si="3"/>
        <v>-0.051920341394025606</v>
      </c>
    </row>
    <row r="38" spans="1:4" ht="14.25" outlineLevel="2">
      <c r="A38" s="366" t="s">
        <v>350</v>
      </c>
      <c r="B38" s="367">
        <f>VLOOKUP(A38,'Open Int.'!$A$4:$O$158,2,FALSE)</f>
        <v>991200</v>
      </c>
      <c r="C38" s="367">
        <f>VLOOKUP(A38,'Open Int.'!$A$4:$O$158,3,FALSE)</f>
        <v>-3600</v>
      </c>
      <c r="D38" s="368">
        <f t="shared" si="3"/>
        <v>-0.0036188178528347406</v>
      </c>
    </row>
    <row r="39" spans="1:4" ht="14.25" outlineLevel="2">
      <c r="A39" s="366" t="s">
        <v>309</v>
      </c>
      <c r="B39" s="367">
        <f>VLOOKUP(A39,'Open Int.'!$A$4:$O$158,2,FALSE)</f>
        <v>5861800</v>
      </c>
      <c r="C39" s="367">
        <f>VLOOKUP(A39,'Open Int.'!$A$4:$O$158,3,FALSE)</f>
        <v>-797300</v>
      </c>
      <c r="D39" s="368">
        <f t="shared" si="3"/>
        <v>-0.11973089456533165</v>
      </c>
    </row>
    <row r="40" spans="1:4" ht="14.25" outlineLevel="2">
      <c r="A40" s="366" t="s">
        <v>141</v>
      </c>
      <c r="B40" s="367">
        <f>VLOOKUP(A40,'Open Int.'!$A$4:$O$158,2,FALSE)</f>
        <v>39854400</v>
      </c>
      <c r="C40" s="367">
        <f>VLOOKUP(A40,'Open Int.'!$A$4:$O$158,3,FALSE)</f>
        <v>-6561600</v>
      </c>
      <c r="D40" s="368">
        <f t="shared" si="3"/>
        <v>-0.14136504653567736</v>
      </c>
    </row>
    <row r="41" spans="1:4" ht="14.25" outlineLevel="2">
      <c r="A41" s="366" t="s">
        <v>352</v>
      </c>
      <c r="B41" s="367">
        <f>VLOOKUP(A41,'Open Int.'!$A$4:$O$158,2,FALSE)</f>
        <v>22468600</v>
      </c>
      <c r="C41" s="367">
        <f>VLOOKUP(A41,'Open Int.'!$A$4:$O$158,3,FALSE)</f>
        <v>-854700</v>
      </c>
      <c r="D41" s="368">
        <f t="shared" si="3"/>
        <v>-0.0366457576758006</v>
      </c>
    </row>
    <row r="42" spans="1:4" ht="14.25" outlineLevel="2">
      <c r="A42" s="366" t="s">
        <v>351</v>
      </c>
      <c r="B42" s="367">
        <f>VLOOKUP(A42,'Open Int.'!$A$4:$O$158,2,FALSE)</f>
        <v>139200</v>
      </c>
      <c r="C42" s="367">
        <f>VLOOKUP(A42,'Open Int.'!$A$4:$O$158,3,FALSE)</f>
        <v>-2400</v>
      </c>
      <c r="D42" s="368">
        <f t="shared" si="3"/>
        <v>-0.01694915254237288</v>
      </c>
    </row>
    <row r="43" spans="1:4" ht="14.25" outlineLevel="2">
      <c r="A43" s="366" t="s">
        <v>353</v>
      </c>
      <c r="B43" s="367">
        <f>VLOOKUP(A43,'Open Int.'!$A$4:$O$158,2,FALSE)</f>
        <v>2465000</v>
      </c>
      <c r="C43" s="367">
        <f>VLOOKUP(A43,'Open Int.'!$A$4:$O$158,3,FALSE)</f>
        <v>-242500</v>
      </c>
      <c r="D43" s="368">
        <f t="shared" si="3"/>
        <v>-0.08956602031394276</v>
      </c>
    </row>
    <row r="44" spans="1:4" ht="14.25" outlineLevel="2">
      <c r="A44" s="366" t="s">
        <v>354</v>
      </c>
      <c r="B44" s="367">
        <f>VLOOKUP(A44,'Open Int.'!$A$4:$O$158,2,FALSE)</f>
        <v>849600</v>
      </c>
      <c r="C44" s="367">
        <f>VLOOKUP(A44,'Open Int.'!$A$4:$O$158,3,FALSE)</f>
        <v>-106200</v>
      </c>
      <c r="D44" s="368">
        <f t="shared" si="3"/>
        <v>-0.1111111111111111</v>
      </c>
    </row>
    <row r="45" spans="1:4" ht="15">
      <c r="A45" s="364" t="s">
        <v>247</v>
      </c>
      <c r="B45" s="364">
        <f>B35+B21</f>
        <v>142470800</v>
      </c>
      <c r="C45" s="364">
        <f>C35+C21</f>
        <v>-11495200</v>
      </c>
      <c r="D45" s="369">
        <f>C45/(B45-C45)</f>
        <v>-0.07466063936193705</v>
      </c>
    </row>
    <row r="47" spans="1:4" ht="15" outlineLevel="1">
      <c r="A47" s="364" t="s">
        <v>248</v>
      </c>
      <c r="B47" s="364">
        <f>SUM(B48:B53)</f>
        <v>13806875</v>
      </c>
      <c r="C47" s="364">
        <f>SUM(C48:C53)</f>
        <v>-582400</v>
      </c>
      <c r="D47" s="369">
        <f>C47/(B47-C47)</f>
        <v>-0.04047458958147648</v>
      </c>
    </row>
    <row r="48" spans="1:4" ht="14.25">
      <c r="A48" s="366" t="s">
        <v>210</v>
      </c>
      <c r="B48" s="367">
        <f>VLOOKUP(A48,'Open Int.'!$A$4:$O$158,2,FALSE)</f>
        <v>1342200</v>
      </c>
      <c r="C48" s="367">
        <f>VLOOKUP(A48,'Open Int.'!$A$4:$O$158,3,FALSE)</f>
        <v>-38800</v>
      </c>
      <c r="D48" s="368">
        <f aca="true" t="shared" si="4" ref="D48:D53">C48/(B48-C48)</f>
        <v>-0.028095582910934107</v>
      </c>
    </row>
    <row r="49" spans="1:4" ht="14.25">
      <c r="A49" s="366" t="s">
        <v>355</v>
      </c>
      <c r="B49" s="367">
        <f>VLOOKUP(A49,'Open Int.'!$A$4:$O$158,2,FALSE)</f>
        <v>3313800</v>
      </c>
      <c r="C49" s="367">
        <f>VLOOKUP(A49,'Open Int.'!$A$4:$O$158,3,FALSE)</f>
        <v>-113700</v>
      </c>
      <c r="D49" s="368">
        <f t="shared" si="4"/>
        <v>-0.03317286652078775</v>
      </c>
    </row>
    <row r="50" spans="1:4" ht="14.25">
      <c r="A50" s="366" t="s">
        <v>330</v>
      </c>
      <c r="B50" s="367">
        <f>VLOOKUP(A50,'Open Int.'!$A$4:$O$158,2,FALSE)</f>
        <v>4504500</v>
      </c>
      <c r="C50" s="367">
        <f>VLOOKUP(A50,'Open Int.'!$A$4:$O$158,3,FALSE)</f>
        <v>-77000</v>
      </c>
      <c r="D50" s="368">
        <f t="shared" si="4"/>
        <v>-0.01680672268907563</v>
      </c>
    </row>
    <row r="51" spans="1:4" ht="14.25" outlineLevel="1">
      <c r="A51" s="366" t="s">
        <v>134</v>
      </c>
      <c r="B51" s="367">
        <f>VLOOKUP(A51,'Open Int.'!$A$4:$O$158,2,FALSE)</f>
        <v>408200</v>
      </c>
      <c r="C51" s="367">
        <f>VLOOKUP(A51,'Open Int.'!$A$4:$O$158,3,FALSE)</f>
        <v>-35200</v>
      </c>
      <c r="D51" s="368">
        <f t="shared" si="4"/>
        <v>-0.07938655841226883</v>
      </c>
    </row>
    <row r="52" spans="1:4" ht="14.25" outlineLevel="1">
      <c r="A52" s="366" t="s">
        <v>282</v>
      </c>
      <c r="B52" s="367">
        <f>VLOOKUP(A52,'Open Int.'!$A$4:$O$158,2,FALSE)</f>
        <v>460800</v>
      </c>
      <c r="C52" s="367">
        <f>VLOOKUP(A52,'Open Int.'!$A$4:$O$158,3,FALSE)</f>
        <v>-43200</v>
      </c>
      <c r="D52" s="368">
        <f t="shared" si="4"/>
        <v>-0.08571428571428572</v>
      </c>
    </row>
    <row r="53" spans="1:4" ht="14.25" outlineLevel="1">
      <c r="A53" s="366" t="s">
        <v>249</v>
      </c>
      <c r="B53" s="367">
        <f>VLOOKUP(A53,'Open Int.'!$A$4:$O$158,2,FALSE)</f>
        <v>3777375</v>
      </c>
      <c r="C53" s="367">
        <f>VLOOKUP(A53,'Open Int.'!$A$4:$O$158,3,FALSE)</f>
        <v>-274500</v>
      </c>
      <c r="D53" s="368">
        <f t="shared" si="4"/>
        <v>-0.06774641369736233</v>
      </c>
    </row>
    <row r="54" spans="1:4" ht="15" outlineLevel="1">
      <c r="A54" s="364" t="s">
        <v>250</v>
      </c>
      <c r="B54" s="364">
        <f>SUM(B55:B59)</f>
        <v>39894252</v>
      </c>
      <c r="C54" s="364">
        <f>SUM(C55:C59)</f>
        <v>538993</v>
      </c>
      <c r="D54" s="369">
        <f aca="true" t="shared" si="5" ref="D54:D60">C54/(B54-C54)</f>
        <v>0.013695577508459542</v>
      </c>
    </row>
    <row r="55" spans="1:4" ht="14.25">
      <c r="A55" s="366" t="s">
        <v>0</v>
      </c>
      <c r="B55" s="367">
        <f>VLOOKUP(A55,'Open Int.'!$A$4:$O$158,2,FALSE)</f>
        <v>3297750</v>
      </c>
      <c r="C55" s="367">
        <f>VLOOKUP(A55,'Open Int.'!$A$4:$O$158,3,FALSE)</f>
        <v>5625</v>
      </c>
      <c r="D55" s="368">
        <f t="shared" si="5"/>
        <v>0.0017086228499829138</v>
      </c>
    </row>
    <row r="56" spans="1:4" ht="14.25">
      <c r="A56" s="366" t="s">
        <v>331</v>
      </c>
      <c r="B56" s="367">
        <f>VLOOKUP(A56,'Open Int.'!$A$4:$O$158,2,FALSE)</f>
        <v>238400</v>
      </c>
      <c r="C56" s="367">
        <f>VLOOKUP(A56,'Open Int.'!$A$4:$O$158,3,FALSE)</f>
        <v>3600</v>
      </c>
      <c r="D56" s="368">
        <f t="shared" si="5"/>
        <v>0.015332197614991482</v>
      </c>
    </row>
    <row r="57" spans="1:4" ht="14.25" outlineLevel="1">
      <c r="A57" s="366" t="s">
        <v>357</v>
      </c>
      <c r="B57" s="367">
        <f>VLOOKUP(A57,'Open Int.'!$A$4:$O$158,2,FALSE)</f>
        <v>23752450</v>
      </c>
      <c r="C57" s="367">
        <f>VLOOKUP(A57,'Open Int.'!$A$4:$O$158,3,FALSE)</f>
        <v>-2889850</v>
      </c>
      <c r="D57" s="368">
        <f t="shared" si="5"/>
        <v>-0.108468488080984</v>
      </c>
    </row>
    <row r="58" spans="1:4" ht="14.25" outlineLevel="1">
      <c r="A58" s="366" t="s">
        <v>356</v>
      </c>
      <c r="B58" s="367">
        <f>VLOOKUP(A58,'Open Int.'!$A$4:$O$158,2,FALSE)</f>
        <v>12209102</v>
      </c>
      <c r="C58" s="367">
        <f>VLOOKUP(A58,'Open Int.'!$A$4:$O$158,3,FALSE)</f>
        <v>3431168</v>
      </c>
      <c r="D58" s="368">
        <f t="shared" si="5"/>
        <v>0.3908856001879258</v>
      </c>
    </row>
    <row r="59" spans="1:4" ht="14.25" outlineLevel="1">
      <c r="A59" s="366" t="s">
        <v>223</v>
      </c>
      <c r="B59" s="367">
        <f>VLOOKUP(A59,'Open Int.'!$A$4:$O$158,2,FALSE)</f>
        <v>396550</v>
      </c>
      <c r="C59" s="367">
        <f>VLOOKUP(A59,'Open Int.'!$A$4:$O$158,3,FALSE)</f>
        <v>-11550</v>
      </c>
      <c r="D59" s="368">
        <f t="shared" si="5"/>
        <v>-0.02830188679245283</v>
      </c>
    </row>
    <row r="60" spans="1:4" ht="15" outlineLevel="1">
      <c r="A60" s="364" t="s">
        <v>251</v>
      </c>
      <c r="B60" s="364">
        <f>SUM(B61:B66)</f>
        <v>39824408</v>
      </c>
      <c r="C60" s="364">
        <f>SUM(C61:C66)</f>
        <v>-1541498</v>
      </c>
      <c r="D60" s="369">
        <f t="shared" si="5"/>
        <v>-0.03726493987584848</v>
      </c>
    </row>
    <row r="61" spans="1:4" ht="14.25">
      <c r="A61" s="366" t="s">
        <v>252</v>
      </c>
      <c r="B61" s="367">
        <f>VLOOKUP(A61,'Open Int.'!$A$4:$O$158,2,FALSE)</f>
        <v>1681575</v>
      </c>
      <c r="C61" s="367">
        <f>VLOOKUP(A61,'Open Int.'!$A$4:$O$158,3,FALSE)</f>
        <v>-11550</v>
      </c>
      <c r="D61" s="368">
        <f aca="true" t="shared" si="6" ref="D61:D66">C61/(B61-C61)</f>
        <v>-0.006821705426356589</v>
      </c>
    </row>
    <row r="62" spans="1:4" ht="14.25" outlineLevel="1">
      <c r="A62" s="366" t="s">
        <v>139</v>
      </c>
      <c r="B62" s="367">
        <f>VLOOKUP(A62,'Open Int.'!$A$4:$O$158,2,FALSE)</f>
        <v>4566600</v>
      </c>
      <c r="C62" s="367">
        <f>VLOOKUP(A62,'Open Int.'!$A$4:$O$158,3,FALSE)</f>
        <v>232200</v>
      </c>
      <c r="D62" s="368">
        <f t="shared" si="6"/>
        <v>0.05357142857142857</v>
      </c>
    </row>
    <row r="63" spans="1:4" ht="14.25" outlineLevel="1">
      <c r="A63" s="366" t="s">
        <v>358</v>
      </c>
      <c r="B63" s="367">
        <f>VLOOKUP(A63,'Open Int.'!$A$4:$O$158,2,FALSE)</f>
        <v>15917000</v>
      </c>
      <c r="C63" s="367">
        <f>VLOOKUP(A63,'Open Int.'!$A$4:$O$158,3,FALSE)</f>
        <v>-799000</v>
      </c>
      <c r="D63" s="368">
        <f t="shared" si="6"/>
        <v>-0.047798516391481215</v>
      </c>
    </row>
    <row r="64" spans="1:4" ht="14.25" outlineLevel="1">
      <c r="A64" s="366" t="s">
        <v>6</v>
      </c>
      <c r="B64" s="367">
        <f>VLOOKUP(A64,'Open Int.'!$A$4:$O$158,2,FALSE)</f>
        <v>14856750</v>
      </c>
      <c r="C64" s="367">
        <f>VLOOKUP(A64,'Open Int.'!$A$4:$O$158,3,FALSE)</f>
        <v>-762750</v>
      </c>
      <c r="D64" s="368">
        <f t="shared" si="6"/>
        <v>-0.04883318928262748</v>
      </c>
    </row>
    <row r="65" spans="1:4" ht="14.25" outlineLevel="1">
      <c r="A65" s="366" t="s">
        <v>359</v>
      </c>
      <c r="B65" s="367">
        <f>VLOOKUP(A65,'Open Int.'!$A$4:$O$158,2,FALSE)</f>
        <v>1208625</v>
      </c>
      <c r="C65" s="367">
        <f>VLOOKUP(A65,'Open Int.'!$A$4:$O$158,3,FALSE)</f>
        <v>-28600</v>
      </c>
      <c r="D65" s="368">
        <f t="shared" si="6"/>
        <v>-0.02311624805512336</v>
      </c>
    </row>
    <row r="66" spans="1:4" ht="14.25" outlineLevel="1">
      <c r="A66" s="366" t="s">
        <v>253</v>
      </c>
      <c r="B66" s="367">
        <f>VLOOKUP(A66,'Open Int.'!$A$4:$O$158,2,FALSE)</f>
        <v>1593858</v>
      </c>
      <c r="C66" s="367">
        <f>VLOOKUP(A66,'Open Int.'!$A$4:$O$158,3,FALSE)</f>
        <v>-171798</v>
      </c>
      <c r="D66" s="368">
        <f t="shared" si="6"/>
        <v>-0.0972998137802607</v>
      </c>
    </row>
    <row r="67" spans="1:4" ht="15" outlineLevel="1">
      <c r="A67" s="364" t="s">
        <v>254</v>
      </c>
      <c r="B67" s="364">
        <f>SUM(B68:B75)</f>
        <v>38550950</v>
      </c>
      <c r="C67" s="364">
        <f>SUM(C68:C75)</f>
        <v>-1070150</v>
      </c>
      <c r="D67" s="369">
        <f>C67/(B67-C67)</f>
        <v>-0.02700959842104333</v>
      </c>
    </row>
    <row r="68" spans="1:4" ht="14.25">
      <c r="A68" s="366" t="s">
        <v>360</v>
      </c>
      <c r="B68" s="367">
        <f>VLOOKUP(A68,'Open Int.'!$A$4:$O$158,2,FALSE)</f>
        <v>2106000</v>
      </c>
      <c r="C68" s="367">
        <f>VLOOKUP(A68,'Open Int.'!$A$4:$O$158,3,FALSE)</f>
        <v>-36400</v>
      </c>
      <c r="D68" s="368">
        <f aca="true" t="shared" si="7" ref="D68:D75">C68/(B68-C68)</f>
        <v>-0.01699029126213592</v>
      </c>
    </row>
    <row r="69" spans="1:4" ht="14.25" outlineLevel="1">
      <c r="A69" s="366" t="s">
        <v>361</v>
      </c>
      <c r="B69" s="367">
        <f>VLOOKUP(A69,'Open Int.'!$A$4:$O$158,2,FALSE)</f>
        <v>2446600</v>
      </c>
      <c r="C69" s="367">
        <f>VLOOKUP(A69,'Open Int.'!$A$4:$O$158,3,FALSE)</f>
        <v>-59800</v>
      </c>
      <c r="D69" s="368">
        <f t="shared" si="7"/>
        <v>-0.023858921161825725</v>
      </c>
    </row>
    <row r="70" spans="1:4" ht="14.25" outlineLevel="1">
      <c r="A70" s="366" t="s">
        <v>255</v>
      </c>
      <c r="B70" s="367">
        <f>VLOOKUP(A70,'Open Int.'!$A$4:$O$158,2,FALSE)</f>
        <v>960050</v>
      </c>
      <c r="C70" s="367">
        <f>VLOOKUP(A70,'Open Int.'!$A$4:$O$158,3,FALSE)</f>
        <v>-65650</v>
      </c>
      <c r="D70" s="368">
        <f t="shared" si="7"/>
        <v>-0.06400506970849176</v>
      </c>
    </row>
    <row r="71" spans="1:4" ht="14.25" outlineLevel="1">
      <c r="A71" s="366" t="s">
        <v>256</v>
      </c>
      <c r="B71" s="367">
        <f>VLOOKUP(A71,'Open Int.'!$A$4:$O$158,2,FALSE)</f>
        <v>6532400</v>
      </c>
      <c r="C71" s="367">
        <f>VLOOKUP(A71,'Open Int.'!$A$4:$O$158,3,FALSE)</f>
        <v>-98000</v>
      </c>
      <c r="D71" s="368">
        <f t="shared" si="7"/>
        <v>-0.014780405405405405</v>
      </c>
    </row>
    <row r="72" spans="1:4" ht="14.25" outlineLevel="1">
      <c r="A72" s="366" t="s">
        <v>362</v>
      </c>
      <c r="B72" s="367">
        <f>VLOOKUP(A72,'Open Int.'!$A$4:$O$158,2,FALSE)</f>
        <v>7621200</v>
      </c>
      <c r="C72" s="367">
        <f>VLOOKUP(A72,'Open Int.'!$A$4:$O$158,3,FALSE)</f>
        <v>-429000</v>
      </c>
      <c r="D72" s="368">
        <f t="shared" si="7"/>
        <v>-0.05329060147573973</v>
      </c>
    </row>
    <row r="73" spans="1:4" ht="14.25" outlineLevel="1">
      <c r="A73" s="366" t="s">
        <v>118</v>
      </c>
      <c r="B73" s="367">
        <f>VLOOKUP(A73,'Open Int.'!$A$4:$O$158,2,FALSE)</f>
        <v>3250500</v>
      </c>
      <c r="C73" s="367">
        <f>VLOOKUP(A73,'Open Int.'!$A$4:$O$158,3,FALSE)</f>
        <v>-16500</v>
      </c>
      <c r="D73" s="368">
        <f t="shared" si="7"/>
        <v>-0.005050505050505051</v>
      </c>
    </row>
    <row r="74" spans="1:4" ht="14.25" outlineLevel="1">
      <c r="A74" s="366" t="s">
        <v>257</v>
      </c>
      <c r="B74" s="367">
        <f>VLOOKUP(A74,'Open Int.'!$A$4:$O$158,2,FALSE)</f>
        <v>4301400</v>
      </c>
      <c r="C74" s="367">
        <f>VLOOKUP(A74,'Open Int.'!$A$4:$O$158,3,FALSE)</f>
        <v>-211200</v>
      </c>
      <c r="D74" s="368">
        <f t="shared" si="7"/>
        <v>-0.04680228692992953</v>
      </c>
    </row>
    <row r="75" spans="1:4" ht="14.25" outlineLevel="1">
      <c r="A75" s="366" t="s">
        <v>280</v>
      </c>
      <c r="B75" s="367">
        <f>VLOOKUP(A75,'Open Int.'!$A$4:$O$158,2,FALSE)</f>
        <v>11332800</v>
      </c>
      <c r="C75" s="367">
        <f>VLOOKUP(A75,'Open Int.'!$A$4:$O$158,3,FALSE)</f>
        <v>-153600</v>
      </c>
      <c r="D75" s="368">
        <f t="shared" si="7"/>
        <v>-0.013372335979941497</v>
      </c>
    </row>
    <row r="76" spans="1:4" ht="15" outlineLevel="1">
      <c r="A76" s="364" t="s">
        <v>258</v>
      </c>
      <c r="B76" s="364">
        <f>SUM(B77:B89)</f>
        <v>28214050</v>
      </c>
      <c r="C76" s="364">
        <f>SUM(C77:C89)</f>
        <v>-1587360</v>
      </c>
      <c r="D76" s="369">
        <f>C76/(B76-C76)</f>
        <v>-0.05326459385646518</v>
      </c>
    </row>
    <row r="77" spans="1:4" ht="14.25">
      <c r="A77" s="366" t="s">
        <v>363</v>
      </c>
      <c r="B77" s="367">
        <f>VLOOKUP(A77,'Open Int.'!$A$4:$O$158,2,FALSE)</f>
        <v>680750</v>
      </c>
      <c r="C77" s="367">
        <f>VLOOKUP(A77,'Open Int.'!$A$4:$O$158,3,FALSE)</f>
        <v>-15750</v>
      </c>
      <c r="D77" s="368">
        <f aca="true" t="shared" si="8" ref="D77:D89">C77/(B77-C77)</f>
        <v>-0.022613065326633167</v>
      </c>
    </row>
    <row r="78" spans="1:4" ht="14.25" outlineLevel="1">
      <c r="A78" s="366" t="s">
        <v>259</v>
      </c>
      <c r="B78" s="367">
        <f>VLOOKUP(A78,'Open Int.'!$A$4:$O$158,2,FALSE)</f>
        <v>2772500</v>
      </c>
      <c r="C78" s="367">
        <f>VLOOKUP(A78,'Open Int.'!$A$4:$O$158,3,FALSE)</f>
        <v>-26250</v>
      </c>
      <c r="D78" s="368">
        <f t="shared" si="8"/>
        <v>-0.009379187137114784</v>
      </c>
    </row>
    <row r="79" spans="1:4" ht="14.25" outlineLevel="1">
      <c r="A79" s="366" t="s">
        <v>308</v>
      </c>
      <c r="B79" s="367">
        <f>VLOOKUP(A79,'Open Int.'!$A$4:$O$158,2,FALSE)</f>
        <v>3991600</v>
      </c>
      <c r="C79" s="367">
        <f>VLOOKUP(A79,'Open Int.'!$A$4:$O$158,3,FALSE)</f>
        <v>-239200</v>
      </c>
      <c r="D79" s="368">
        <f t="shared" si="8"/>
        <v>-0.056537770634395385</v>
      </c>
    </row>
    <row r="80" spans="1:4" ht="14.25" outlineLevel="1">
      <c r="A80" s="366" t="s">
        <v>364</v>
      </c>
      <c r="B80" s="367">
        <f>VLOOKUP(A80,'Open Int.'!$A$4:$O$158,2,FALSE)</f>
        <v>910000</v>
      </c>
      <c r="C80" s="367">
        <f>VLOOKUP(A80,'Open Int.'!$A$4:$O$158,3,FALSE)</f>
        <v>3750</v>
      </c>
      <c r="D80" s="368">
        <f t="shared" si="8"/>
        <v>0.004137931034482759</v>
      </c>
    </row>
    <row r="81" spans="1:4" ht="14.25" outlineLevel="1">
      <c r="A81" s="366" t="s">
        <v>324</v>
      </c>
      <c r="B81" s="367">
        <f>VLOOKUP(A81,'Open Int.'!$A$4:$O$158,2,FALSE)</f>
        <v>320250</v>
      </c>
      <c r="C81" s="367">
        <f>VLOOKUP(A81,'Open Int.'!$A$4:$O$158,3,FALSE)</f>
        <v>-7350</v>
      </c>
      <c r="D81" s="368">
        <f t="shared" si="8"/>
        <v>-0.022435897435897436</v>
      </c>
    </row>
    <row r="82" spans="1:4" ht="14.25" outlineLevel="1">
      <c r="A82" s="366" t="s">
        <v>140</v>
      </c>
      <c r="B82" s="367">
        <f>VLOOKUP(A82,'Open Int.'!$A$4:$O$158,2,FALSE)</f>
        <v>620700</v>
      </c>
      <c r="C82" s="367">
        <f>VLOOKUP(A82,'Open Int.'!$A$4:$O$158,3,FALSE)</f>
        <v>-6000</v>
      </c>
      <c r="D82" s="368">
        <f t="shared" si="8"/>
        <v>-0.009573958831977022</v>
      </c>
    </row>
    <row r="83" spans="1:4" ht="14.25" outlineLevel="1">
      <c r="A83" s="366" t="s">
        <v>365</v>
      </c>
      <c r="B83" s="367">
        <f>VLOOKUP(A83,'Open Int.'!$A$4:$O$158,2,FALSE)</f>
        <v>6143750</v>
      </c>
      <c r="C83" s="367">
        <f>VLOOKUP(A83,'Open Int.'!$A$4:$O$158,3,FALSE)</f>
        <v>-96250</v>
      </c>
      <c r="D83" s="368">
        <f t="shared" si="8"/>
        <v>-0.015424679487179488</v>
      </c>
    </row>
    <row r="84" spans="1:4" ht="14.25" outlineLevel="1">
      <c r="A84" s="366" t="s">
        <v>366</v>
      </c>
      <c r="B84" s="367">
        <f>VLOOKUP(A84,'Open Int.'!$A$4:$O$158,2,FALSE)</f>
        <v>2691150</v>
      </c>
      <c r="C84" s="367">
        <f>VLOOKUP(A84,'Open Int.'!$A$4:$O$158,3,FALSE)</f>
        <v>-780150</v>
      </c>
      <c r="D84" s="368">
        <f t="shared" si="8"/>
        <v>-0.2247428917120387</v>
      </c>
    </row>
    <row r="85" spans="1:4" ht="14.25" outlineLevel="1">
      <c r="A85" s="366" t="s">
        <v>367</v>
      </c>
      <c r="B85" s="367">
        <f>VLOOKUP(A85,'Open Int.'!$A$4:$O$158,2,FALSE)</f>
        <v>1274900</v>
      </c>
      <c r="C85" s="367">
        <f>VLOOKUP(A85,'Open Int.'!$A$4:$O$158,3,FALSE)</f>
        <v>-8360</v>
      </c>
      <c r="D85" s="368">
        <f t="shared" si="8"/>
        <v>-0.006514657980456026</v>
      </c>
    </row>
    <row r="86" spans="1:4" ht="14.25" outlineLevel="1">
      <c r="A86" s="366" t="s">
        <v>23</v>
      </c>
      <c r="B86" s="367">
        <f>VLOOKUP(A86,'Open Int.'!$A$4:$O$158,2,FALSE)</f>
        <v>4575200</v>
      </c>
      <c r="C86" s="367">
        <f>VLOOKUP(A86,'Open Int.'!$A$4:$O$158,3,FALSE)</f>
        <v>-320800</v>
      </c>
      <c r="D86" s="368">
        <f t="shared" si="8"/>
        <v>-0.06552287581699347</v>
      </c>
    </row>
    <row r="87" spans="1:4" ht="14.25" outlineLevel="1">
      <c r="A87" s="366" t="s">
        <v>181</v>
      </c>
      <c r="B87" s="367">
        <f>VLOOKUP(A87,'Open Int.'!$A$4:$O$158,2,FALSE)</f>
        <v>340000</v>
      </c>
      <c r="C87" s="367">
        <f>VLOOKUP(A87,'Open Int.'!$A$4:$O$158,3,FALSE)</f>
        <v>-26350</v>
      </c>
      <c r="D87" s="368">
        <f t="shared" si="8"/>
        <v>-0.07192575406032482</v>
      </c>
    </row>
    <row r="88" spans="1:4" ht="14.25" outlineLevel="1">
      <c r="A88" s="366" t="s">
        <v>368</v>
      </c>
      <c r="B88" s="367">
        <f>VLOOKUP(A88,'Open Int.'!$A$4:$O$158,2,FALSE)</f>
        <v>2551050</v>
      </c>
      <c r="C88" s="367">
        <f>VLOOKUP(A88,'Open Int.'!$A$4:$O$158,3,FALSE)</f>
        <v>-29250</v>
      </c>
      <c r="D88" s="368">
        <f t="shared" si="8"/>
        <v>-0.011335891175444715</v>
      </c>
    </row>
    <row r="89" spans="1:4" ht="14.25" outlineLevel="1">
      <c r="A89" s="366" t="s">
        <v>369</v>
      </c>
      <c r="B89" s="367">
        <f>VLOOKUP(A89,'Open Int.'!$A$4:$O$158,2,FALSE)</f>
        <v>1342200</v>
      </c>
      <c r="C89" s="367">
        <f>VLOOKUP(A89,'Open Int.'!$A$4:$O$158,3,FALSE)</f>
        <v>-35400</v>
      </c>
      <c r="D89" s="368">
        <f t="shared" si="8"/>
        <v>-0.02569686411149826</v>
      </c>
    </row>
    <row r="90" spans="1:4" ht="15" outlineLevel="1">
      <c r="A90" s="364" t="s">
        <v>260</v>
      </c>
      <c r="B90" s="364">
        <f>SUM(B91:B94)</f>
        <v>37046900</v>
      </c>
      <c r="C90" s="364">
        <f>SUM(C91:C94)</f>
        <v>-1693950</v>
      </c>
      <c r="D90" s="369">
        <f aca="true" t="shared" si="9" ref="D90:D95">C90/(B90-C90)</f>
        <v>-0.04372516349021769</v>
      </c>
    </row>
    <row r="91" spans="1:4" ht="14.25">
      <c r="A91" s="366" t="s">
        <v>370</v>
      </c>
      <c r="B91" s="367">
        <f>VLOOKUP(A91,'Open Int.'!$A$4:$O$158,2,FALSE)</f>
        <v>8314700</v>
      </c>
      <c r="C91" s="367">
        <f>VLOOKUP(A91,'Open Int.'!$A$4:$O$158,3,FALSE)</f>
        <v>13400</v>
      </c>
      <c r="D91" s="368">
        <f t="shared" si="9"/>
        <v>0.0016142050040355124</v>
      </c>
    </row>
    <row r="92" spans="1:4" ht="14.25">
      <c r="A92" s="366" t="s">
        <v>318</v>
      </c>
      <c r="B92" s="367">
        <f>VLOOKUP(A92,'Open Int.'!$A$4:$O$158,2,FALSE)</f>
        <v>797400</v>
      </c>
      <c r="C92" s="367">
        <f>VLOOKUP(A92,'Open Int.'!$A$4:$O$158,3,FALSE)</f>
        <v>-20100</v>
      </c>
      <c r="D92" s="368">
        <f t="shared" si="9"/>
        <v>-0.024587155963302753</v>
      </c>
    </row>
    <row r="93" spans="1:4" ht="14.25" outlineLevel="1">
      <c r="A93" s="366" t="s">
        <v>371</v>
      </c>
      <c r="B93" s="367">
        <f>VLOOKUP(A93,'Open Int.'!$A$4:$O$158,2,FALSE)</f>
        <v>19844500</v>
      </c>
      <c r="C93" s="367">
        <f>VLOOKUP(A93,'Open Int.'!$A$4:$O$158,3,FALSE)</f>
        <v>-1096500</v>
      </c>
      <c r="D93" s="368">
        <f t="shared" si="9"/>
        <v>-0.052361396303901436</v>
      </c>
    </row>
    <row r="94" spans="1:4" ht="14.25" outlineLevel="1">
      <c r="A94" s="366" t="s">
        <v>372</v>
      </c>
      <c r="B94" s="367">
        <f>VLOOKUP(A94,'Open Int.'!$A$4:$O$158,2,FALSE)</f>
        <v>8090300</v>
      </c>
      <c r="C94" s="367">
        <f>VLOOKUP(A94,'Open Int.'!$A$4:$O$158,3,FALSE)</f>
        <v>-590750</v>
      </c>
      <c r="D94" s="368">
        <f t="shared" si="9"/>
        <v>-0.06805052384216195</v>
      </c>
    </row>
    <row r="95" spans="1:4" ht="15" outlineLevel="1">
      <c r="A95" s="364" t="s">
        <v>261</v>
      </c>
      <c r="B95" s="364">
        <f>SUM(B96:B108)</f>
        <v>116011700</v>
      </c>
      <c r="C95" s="364">
        <f>SUM(C96:C108)</f>
        <v>-1302650</v>
      </c>
      <c r="D95" s="369">
        <f t="shared" si="9"/>
        <v>-0.011103927183673609</v>
      </c>
    </row>
    <row r="96" spans="1:4" ht="14.25">
      <c r="A96" s="366" t="s">
        <v>373</v>
      </c>
      <c r="B96" s="367">
        <f>VLOOKUP(A96,'Open Int.'!$A$4:$O$158,2,FALSE)</f>
        <v>3456000</v>
      </c>
      <c r="C96" s="367">
        <f>VLOOKUP(A96,'Open Int.'!$A$4:$O$158,3,FALSE)</f>
        <v>9000</v>
      </c>
      <c r="D96" s="368">
        <f aca="true" t="shared" si="10" ref="D96:D108">C96/(B96-C96)</f>
        <v>0.0026109660574412533</v>
      </c>
    </row>
    <row r="97" spans="1:4" ht="14.25" outlineLevel="1">
      <c r="A97" s="366" t="s">
        <v>2</v>
      </c>
      <c r="B97" s="367">
        <f>VLOOKUP(A97,'Open Int.'!$A$4:$O$158,2,FALSE)</f>
        <v>1889800</v>
      </c>
      <c r="C97" s="367">
        <f>VLOOKUP(A97,'Open Int.'!$A$4:$O$158,3,FALSE)</f>
        <v>16500</v>
      </c>
      <c r="D97" s="368">
        <f t="shared" si="10"/>
        <v>0.008807985907222548</v>
      </c>
    </row>
    <row r="98" spans="1:4" ht="14.25" outlineLevel="1">
      <c r="A98" s="366" t="s">
        <v>395</v>
      </c>
      <c r="B98" s="367">
        <f>VLOOKUP(A98,'Open Int.'!$A$4:$O$158,2,FALSE)</f>
        <v>5396250</v>
      </c>
      <c r="C98" s="367">
        <f>VLOOKUP(A98,'Open Int.'!$A$4:$O$158,3,FALSE)</f>
        <v>145000</v>
      </c>
      <c r="D98" s="368">
        <f t="shared" si="10"/>
        <v>0.027612473220661748</v>
      </c>
    </row>
    <row r="99" spans="1:4" ht="14.25" outlineLevel="1">
      <c r="A99" s="366" t="s">
        <v>398</v>
      </c>
      <c r="B99" s="367">
        <f>VLOOKUP(A99,'Open Int.'!$A$4:$O$158,2,FALSE)</f>
        <v>8100</v>
      </c>
      <c r="C99" s="367">
        <f>VLOOKUP(A99,'Open Int.'!$A$4:$O$158,3,FALSE)</f>
        <v>4500</v>
      </c>
      <c r="D99" s="368">
        <f>C99/(B99-C99)</f>
        <v>1.25</v>
      </c>
    </row>
    <row r="100" spans="1:4" ht="14.25" outlineLevel="1">
      <c r="A100" s="366" t="s">
        <v>374</v>
      </c>
      <c r="B100" s="367">
        <f>VLOOKUP(A100,'Open Int.'!$A$4:$O$158,2,FALSE)</f>
        <v>21419150</v>
      </c>
      <c r="C100" s="367">
        <f>VLOOKUP(A100,'Open Int.'!$A$4:$O$158,3,FALSE)</f>
        <v>-649750</v>
      </c>
      <c r="D100" s="368">
        <f t="shared" si="10"/>
        <v>-0.02944188428059396</v>
      </c>
    </row>
    <row r="101" spans="1:4" ht="14.25" outlineLevel="1">
      <c r="A101" s="366" t="s">
        <v>89</v>
      </c>
      <c r="B101" s="367">
        <f>VLOOKUP(A101,'Open Int.'!$A$4:$O$158,2,FALSE)</f>
        <v>4062000</v>
      </c>
      <c r="C101" s="367">
        <f>VLOOKUP(A101,'Open Int.'!$A$4:$O$158,3,FALSE)</f>
        <v>-13500</v>
      </c>
      <c r="D101" s="368">
        <f t="shared" si="10"/>
        <v>-0.003312476996687523</v>
      </c>
    </row>
    <row r="102" spans="1:4" ht="14.25" outlineLevel="1">
      <c r="A102" s="366" t="s">
        <v>375</v>
      </c>
      <c r="B102" s="367">
        <f>VLOOKUP(A102,'Open Int.'!$A$4:$O$158,2,FALSE)</f>
        <v>3463200</v>
      </c>
      <c r="C102" s="367">
        <f>VLOOKUP(A102,'Open Int.'!$A$4:$O$158,3,FALSE)</f>
        <v>-57200</v>
      </c>
      <c r="D102" s="368">
        <f t="shared" si="10"/>
        <v>-0.01624815361890694</v>
      </c>
    </row>
    <row r="103" spans="1:4" ht="14.25" outlineLevel="1">
      <c r="A103" s="366" t="s">
        <v>36</v>
      </c>
      <c r="B103" s="367">
        <f>VLOOKUP(A103,'Open Int.'!$A$4:$O$158,2,FALSE)</f>
        <v>6401700</v>
      </c>
      <c r="C103" s="367">
        <f>VLOOKUP(A103,'Open Int.'!$A$4:$O$158,3,FALSE)</f>
        <v>-190800</v>
      </c>
      <c r="D103" s="368">
        <f t="shared" si="10"/>
        <v>-0.0289419795221843</v>
      </c>
    </row>
    <row r="104" spans="1:4" ht="14.25" outlineLevel="1">
      <c r="A104" s="366" t="s">
        <v>90</v>
      </c>
      <c r="B104" s="367">
        <f>VLOOKUP(A104,'Open Int.'!$A$4:$O$158,2,FALSE)</f>
        <v>1372800</v>
      </c>
      <c r="C104" s="367">
        <f>VLOOKUP(A104,'Open Int.'!$A$4:$O$158,3,FALSE)</f>
        <v>-17400</v>
      </c>
      <c r="D104" s="368">
        <f t="shared" si="10"/>
        <v>-0.012516184721622789</v>
      </c>
    </row>
    <row r="105" spans="1:4" ht="14.25" outlineLevel="1">
      <c r="A105" s="366" t="s">
        <v>35</v>
      </c>
      <c r="B105" s="367">
        <f>VLOOKUP(A105,'Open Int.'!$A$4:$O$158,2,FALSE)</f>
        <v>10096900</v>
      </c>
      <c r="C105" s="367">
        <f>VLOOKUP(A105,'Open Int.'!$A$4:$O$158,3,FALSE)</f>
        <v>-314600</v>
      </c>
      <c r="D105" s="368">
        <f t="shared" si="10"/>
        <v>-0.030216587427363974</v>
      </c>
    </row>
    <row r="106" spans="1:4" ht="14.25" outlineLevel="1">
      <c r="A106" s="366" t="s">
        <v>146</v>
      </c>
      <c r="B106" s="367">
        <f>VLOOKUP(A106,'Open Int.'!$A$4:$O$158,2,FALSE)</f>
        <v>10653300</v>
      </c>
      <c r="C106" s="367">
        <f>VLOOKUP(A106,'Open Int.'!$A$4:$O$158,3,FALSE)</f>
        <v>-44500</v>
      </c>
      <c r="D106" s="368">
        <f t="shared" si="10"/>
        <v>-0.004159733777038269</v>
      </c>
    </row>
    <row r="107" spans="1:4" ht="14.25" outlineLevel="1">
      <c r="A107" s="366" t="s">
        <v>262</v>
      </c>
      <c r="B107" s="367">
        <f>VLOOKUP(A107,'Open Int.'!$A$4:$O$158,2,FALSE)</f>
        <v>11183700</v>
      </c>
      <c r="C107" s="367">
        <f>VLOOKUP(A107,'Open Int.'!$A$4:$O$158,3,FALSE)</f>
        <v>-129600</v>
      </c>
      <c r="D107" s="368">
        <f t="shared" si="10"/>
        <v>-0.011455543475378537</v>
      </c>
    </row>
    <row r="108" spans="1:4" ht="14.25" outlineLevel="1">
      <c r="A108" s="366" t="s">
        <v>217</v>
      </c>
      <c r="B108" s="367">
        <f>VLOOKUP(A108,'Open Int.'!$A$4:$O$158,2,FALSE)</f>
        <v>36608800</v>
      </c>
      <c r="C108" s="367">
        <f>VLOOKUP(A108,'Open Int.'!$A$4:$O$158,3,FALSE)</f>
        <v>-60300</v>
      </c>
      <c r="D108" s="368">
        <f t="shared" si="10"/>
        <v>-0.0016444363237712407</v>
      </c>
    </row>
    <row r="109" spans="1:4" ht="15" outlineLevel="1">
      <c r="A109" s="364" t="s">
        <v>263</v>
      </c>
      <c r="B109" s="364">
        <f>SUM(B110:B120)</f>
        <v>126295860</v>
      </c>
      <c r="C109" s="364">
        <f>SUM(C110:C120)</f>
        <v>-4778050</v>
      </c>
      <c r="D109" s="369">
        <f>C109/(B109-C109)</f>
        <v>-0.036453097340271606</v>
      </c>
    </row>
    <row r="110" spans="1:4" ht="14.25">
      <c r="A110" s="366" t="s">
        <v>5</v>
      </c>
      <c r="B110" s="367">
        <f>VLOOKUP(A110,'Open Int.'!$A$4:$O$158,2,FALSE)</f>
        <v>45637735</v>
      </c>
      <c r="C110" s="367">
        <f>VLOOKUP(A110,'Open Int.'!$A$4:$O$158,3,FALSE)</f>
        <v>-2647700</v>
      </c>
      <c r="D110" s="368">
        <f aca="true" t="shared" si="11" ref="D110:D120">C110/(B110-C110)</f>
        <v>-0.05483434083176428</v>
      </c>
    </row>
    <row r="111" spans="1:4" ht="14.25" outlineLevel="1">
      <c r="A111" s="366" t="s">
        <v>376</v>
      </c>
      <c r="B111" s="367">
        <f>VLOOKUP(A111,'Open Int.'!$A$4:$O$158,2,FALSE)</f>
        <v>8856000</v>
      </c>
      <c r="C111" s="367">
        <f>VLOOKUP(A111,'Open Int.'!$A$4:$O$158,3,FALSE)</f>
        <v>-216000</v>
      </c>
      <c r="D111" s="368">
        <f t="shared" si="11"/>
        <v>-0.023809523809523808</v>
      </c>
    </row>
    <row r="112" spans="1:4" ht="14.25" outlineLevel="1">
      <c r="A112" s="366" t="s">
        <v>329</v>
      </c>
      <c r="B112" s="367">
        <f>VLOOKUP(A112,'Open Int.'!$A$4:$O$158,2,FALSE)</f>
        <v>1593900</v>
      </c>
      <c r="C112" s="367">
        <f>VLOOKUP(A112,'Open Int.'!$A$4:$O$158,3,FALSE)</f>
        <v>62400</v>
      </c>
      <c r="D112" s="368">
        <f t="shared" si="11"/>
        <v>0.040744368266405484</v>
      </c>
    </row>
    <row r="113" spans="1:4" ht="14.25" outlineLevel="1">
      <c r="A113" s="366" t="s">
        <v>322</v>
      </c>
      <c r="B113" s="367">
        <f>VLOOKUP(A113,'Open Int.'!$A$4:$O$158,2,FALSE)</f>
        <v>3098700</v>
      </c>
      <c r="C113" s="367">
        <f>VLOOKUP(A113,'Open Int.'!$A$4:$O$158,3,FALSE)</f>
        <v>-122650</v>
      </c>
      <c r="D113" s="368">
        <f t="shared" si="11"/>
        <v>-0.03807409936827728</v>
      </c>
    </row>
    <row r="114" spans="1:4" ht="14.25" outlineLevel="1">
      <c r="A114" s="366" t="s">
        <v>377</v>
      </c>
      <c r="B114" s="367">
        <f>VLOOKUP(A114,'Open Int.'!$A$4:$O$158,2,FALSE)</f>
        <v>325750</v>
      </c>
      <c r="C114" s="367">
        <f>VLOOKUP(A114,'Open Int.'!$A$4:$O$158,3,FALSE)</f>
        <v>-7000</v>
      </c>
      <c r="D114" s="368">
        <f t="shared" si="11"/>
        <v>-0.021036814425244178</v>
      </c>
    </row>
    <row r="115" spans="1:4" ht="14.25" outlineLevel="1">
      <c r="A115" s="366" t="s">
        <v>378</v>
      </c>
      <c r="B115" s="367">
        <f>VLOOKUP(A115,'Open Int.'!$A$4:$O$158,2,FALSE)</f>
        <v>2274000</v>
      </c>
      <c r="C115" s="367">
        <f>VLOOKUP(A115,'Open Int.'!$A$4:$O$158,3,FALSE)</f>
        <v>-15600</v>
      </c>
      <c r="D115" s="368">
        <f t="shared" si="11"/>
        <v>-0.006813417190775681</v>
      </c>
    </row>
    <row r="116" spans="1:4" ht="14.25" outlineLevel="1">
      <c r="A116" s="366" t="s">
        <v>379</v>
      </c>
      <c r="B116" s="367">
        <f>VLOOKUP(A116,'Open Int.'!$A$4:$O$158,2,FALSE)</f>
        <v>3049800</v>
      </c>
      <c r="C116" s="367">
        <f>VLOOKUP(A116,'Open Int.'!$A$4:$O$158,3,FALSE)</f>
        <v>-60950</v>
      </c>
      <c r="D116" s="368">
        <f t="shared" si="11"/>
        <v>-0.019593345656192238</v>
      </c>
    </row>
    <row r="117" spans="1:4" ht="14.25" outlineLevel="1">
      <c r="A117" s="366" t="s">
        <v>380</v>
      </c>
      <c r="B117" s="367">
        <f>VLOOKUP(A117,'Open Int.'!$A$4:$O$158,2,FALSE)</f>
        <v>4891100</v>
      </c>
      <c r="C117" s="367">
        <f>VLOOKUP(A117,'Open Int.'!$A$4:$O$158,3,FALSE)</f>
        <v>-218300</v>
      </c>
      <c r="D117" s="368">
        <f t="shared" si="11"/>
        <v>-0.042725173210161664</v>
      </c>
    </row>
    <row r="118" spans="1:4" ht="14.25" outlineLevel="1">
      <c r="A118" s="366" t="s">
        <v>236</v>
      </c>
      <c r="B118" s="367">
        <f>VLOOKUP(A118,'Open Int.'!$A$4:$O$158,2,FALSE)</f>
        <v>17277300</v>
      </c>
      <c r="C118" s="367">
        <f>VLOOKUP(A118,'Open Int.'!$A$4:$O$158,3,FALSE)</f>
        <v>-718200</v>
      </c>
      <c r="D118" s="368">
        <f t="shared" si="11"/>
        <v>-0.03990997749437359</v>
      </c>
    </row>
    <row r="119" spans="1:4" ht="14.25" outlineLevel="1">
      <c r="A119" s="366" t="s">
        <v>381</v>
      </c>
      <c r="B119" s="367">
        <f>VLOOKUP(A119,'Open Int.'!$A$4:$O$158,2,FALSE)</f>
        <v>11850125</v>
      </c>
      <c r="C119" s="367">
        <f>VLOOKUP(A119,'Open Int.'!$A$4:$O$158,3,FALSE)</f>
        <v>-725375</v>
      </c>
      <c r="D119" s="368">
        <f t="shared" si="11"/>
        <v>-0.05768160311717228</v>
      </c>
    </row>
    <row r="120" spans="1:4" ht="14.25" outlineLevel="1">
      <c r="A120" s="366" t="s">
        <v>382</v>
      </c>
      <c r="B120" s="367">
        <f>VLOOKUP(A120,'Open Int.'!$A$4:$O$158,2,FALSE)</f>
        <v>27441450</v>
      </c>
      <c r="C120" s="367">
        <f>VLOOKUP(A120,'Open Int.'!$A$4:$O$158,3,FALSE)</f>
        <v>-108675</v>
      </c>
      <c r="D120" s="368">
        <f t="shared" si="11"/>
        <v>-0.003944628200416514</v>
      </c>
    </row>
    <row r="121" spans="1:4" ht="15" outlineLevel="1">
      <c r="A121" s="364" t="s">
        <v>264</v>
      </c>
      <c r="B121" s="364">
        <f>SUM(B122:B124)</f>
        <v>5708350</v>
      </c>
      <c r="C121" s="364">
        <f>SUM(C122:C124)</f>
        <v>-2352900</v>
      </c>
      <c r="D121" s="369">
        <f>C121/(B121-C121)</f>
        <v>-0.2918778105132579</v>
      </c>
    </row>
    <row r="122" spans="1:4" ht="14.25">
      <c r="A122" s="366" t="s">
        <v>171</v>
      </c>
      <c r="B122" s="367">
        <f>VLOOKUP(A122,'Open Int.'!$A$4:$O$158,2,FALSE)</f>
        <v>4056800</v>
      </c>
      <c r="C122" s="367">
        <f>VLOOKUP(A122,'Open Int.'!$A$4:$O$158,3,FALSE)</f>
        <v>-68200</v>
      </c>
      <c r="D122" s="368">
        <f>C122/(B122-C122)</f>
        <v>-0.016533333333333334</v>
      </c>
    </row>
    <row r="123" spans="1:4" ht="14.25" outlineLevel="1">
      <c r="A123" s="366" t="s">
        <v>383</v>
      </c>
      <c r="B123" s="367">
        <f>VLOOKUP(A123,'Open Int.'!$A$4:$O$158,2,FALSE)</f>
        <v>759750</v>
      </c>
      <c r="C123" s="367">
        <f>VLOOKUP(A123,'Open Int.'!$A$4:$O$158,3,FALSE)</f>
        <v>-26500</v>
      </c>
      <c r="D123" s="368">
        <f>C123/(B123-C123)</f>
        <v>-0.03370429252782194</v>
      </c>
    </row>
    <row r="124" spans="1:4" ht="14.25" outlineLevel="1">
      <c r="A124" s="366" t="s">
        <v>211</v>
      </c>
      <c r="B124" s="367">
        <f>VLOOKUP(A124,'Open Int.'!$A$4:$O$158,2,FALSE)</f>
        <v>891800</v>
      </c>
      <c r="C124" s="367">
        <f>VLOOKUP(A124,'Open Int.'!$A$4:$O$158,3,FALSE)</f>
        <v>-2258200</v>
      </c>
      <c r="D124" s="368">
        <f>C124/(B124-C124)</f>
        <v>-0.7168888888888889</v>
      </c>
    </row>
    <row r="125" spans="1:4" ht="15" outlineLevel="1">
      <c r="A125" s="364" t="s">
        <v>265</v>
      </c>
      <c r="B125" s="364">
        <f>SUM(B126:B132)</f>
        <v>35729475</v>
      </c>
      <c r="C125" s="364">
        <f>SUM(C126:C132)</f>
        <v>-1221600</v>
      </c>
      <c r="D125" s="369">
        <f>C125/(B125-C125)</f>
        <v>-0.033059931273988645</v>
      </c>
    </row>
    <row r="126" spans="1:4" ht="14.25">
      <c r="A126" s="366" t="s">
        <v>34</v>
      </c>
      <c r="B126" s="367">
        <f>VLOOKUP(A126,'Open Int.'!$A$4:$O$158,2,FALSE)</f>
        <v>674025</v>
      </c>
      <c r="C126" s="367">
        <f>VLOOKUP(A126,'Open Int.'!$A$4:$O$158,3,FALSE)</f>
        <v>-60500</v>
      </c>
      <c r="D126" s="368">
        <f aca="true" t="shared" si="12" ref="D126:D132">C126/(B126-C126)</f>
        <v>-0.08236615499812804</v>
      </c>
    </row>
    <row r="127" spans="1:4" ht="14.25" outlineLevel="1">
      <c r="A127" s="366" t="s">
        <v>1</v>
      </c>
      <c r="B127" s="367">
        <f>VLOOKUP(A127,'Open Int.'!$A$4:$O$158,2,FALSE)</f>
        <v>1780050</v>
      </c>
      <c r="C127" s="367">
        <f>VLOOKUP(A127,'Open Int.'!$A$4:$O$158,3,FALSE)</f>
        <v>24450</v>
      </c>
      <c r="D127" s="368">
        <f t="shared" si="12"/>
        <v>0.013926862611073138</v>
      </c>
    </row>
    <row r="128" spans="1:4" ht="14.25" outlineLevel="1">
      <c r="A128" s="366" t="s">
        <v>160</v>
      </c>
      <c r="B128" s="367">
        <f>VLOOKUP(A128,'Open Int.'!$A$4:$O$158,2,FALSE)</f>
        <v>854700</v>
      </c>
      <c r="C128" s="367">
        <f>VLOOKUP(A128,'Open Int.'!$A$4:$O$158,3,FALSE)</f>
        <v>-64900</v>
      </c>
      <c r="D128" s="368">
        <f t="shared" si="12"/>
        <v>-0.07057416267942583</v>
      </c>
    </row>
    <row r="129" spans="1:4" ht="14.25" outlineLevel="1">
      <c r="A129" s="366" t="s">
        <v>98</v>
      </c>
      <c r="B129" s="367">
        <f>VLOOKUP(A129,'Open Int.'!$A$4:$O$158,2,FALSE)</f>
        <v>5406500</v>
      </c>
      <c r="C129" s="367">
        <f>VLOOKUP(A129,'Open Int.'!$A$4:$O$158,3,FALSE)</f>
        <v>-331650</v>
      </c>
      <c r="D129" s="368">
        <f t="shared" si="12"/>
        <v>-0.05779737371801016</v>
      </c>
    </row>
    <row r="130" spans="1:4" ht="14.25" outlineLevel="1">
      <c r="A130" s="366" t="s">
        <v>384</v>
      </c>
      <c r="B130" s="367">
        <f>VLOOKUP(A130,'Open Int.'!$A$4:$O$158,2,FALSE)</f>
        <v>23625000</v>
      </c>
      <c r="C130" s="367">
        <f>VLOOKUP(A130,'Open Int.'!$A$4:$O$158,3,FALSE)</f>
        <v>-1325000</v>
      </c>
      <c r="D130" s="368">
        <f t="shared" si="12"/>
        <v>-0.0531062124248497</v>
      </c>
    </row>
    <row r="131" spans="1:4" ht="14.25" outlineLevel="1">
      <c r="A131" s="366" t="s">
        <v>266</v>
      </c>
      <c r="B131" s="367">
        <f>VLOOKUP(A131,'Open Int.'!$A$4:$O$158,2,FALSE)</f>
        <v>2264400</v>
      </c>
      <c r="C131" s="367">
        <f>VLOOKUP(A131,'Open Int.'!$A$4:$O$158,3,FALSE)</f>
        <v>546400</v>
      </c>
      <c r="D131" s="368">
        <f t="shared" si="12"/>
        <v>0.3180442374854482</v>
      </c>
    </row>
    <row r="132" spans="1:4" ht="14.25" outlineLevel="1">
      <c r="A132" s="366" t="s">
        <v>311</v>
      </c>
      <c r="B132" s="367">
        <f>VLOOKUP(A132,'Open Int.'!$A$4:$O$158,2,FALSE)</f>
        <v>1124800</v>
      </c>
      <c r="C132" s="367">
        <f>VLOOKUP(A132,'Open Int.'!$A$4:$O$158,3,FALSE)</f>
        <v>-10400</v>
      </c>
      <c r="D132" s="368">
        <f t="shared" si="12"/>
        <v>-0.009161381254404511</v>
      </c>
    </row>
    <row r="133" spans="1:4" ht="15" outlineLevel="1">
      <c r="A133" s="364" t="s">
        <v>267</v>
      </c>
      <c r="B133" s="364">
        <f>SUM(B134:B139)</f>
        <v>108542375</v>
      </c>
      <c r="C133" s="364">
        <f>SUM(C134:C139)</f>
        <v>-3712425</v>
      </c>
      <c r="D133" s="369">
        <f>C133/(B133-C133)</f>
        <v>-0.033071414318140514</v>
      </c>
    </row>
    <row r="134" spans="1:4" ht="14.25">
      <c r="A134" s="366" t="s">
        <v>385</v>
      </c>
      <c r="B134" s="367">
        <f>VLOOKUP(A134,'Open Int.'!$A$4:$O$158,2,FALSE)</f>
        <v>9316000</v>
      </c>
      <c r="C134" s="367">
        <f>VLOOKUP(A134,'Open Int.'!$A$4:$O$158,3,FALSE)</f>
        <v>6000</v>
      </c>
      <c r="D134" s="368">
        <f aca="true" t="shared" si="13" ref="D134:D139">C134/(B134-C134)</f>
        <v>0.0006444683136412459</v>
      </c>
    </row>
    <row r="135" spans="1:4" ht="14.25" outlineLevel="1">
      <c r="A135" s="366" t="s">
        <v>8</v>
      </c>
      <c r="B135" s="367">
        <f>VLOOKUP(A135,'Open Int.'!$A$4:$O$158,2,FALSE)</f>
        <v>33507200</v>
      </c>
      <c r="C135" s="367">
        <f>VLOOKUP(A135,'Open Int.'!$A$4:$O$158,3,FALSE)</f>
        <v>-1761600</v>
      </c>
      <c r="D135" s="368">
        <f t="shared" si="13"/>
        <v>-0.049947829242843536</v>
      </c>
    </row>
    <row r="136" spans="1:4" ht="14.25" outlineLevel="1">
      <c r="A136" s="381" t="s">
        <v>291</v>
      </c>
      <c r="B136" s="367">
        <f>VLOOKUP(A136,'Open Int.'!$A$4:$O$158,2,FALSE)</f>
        <v>5928000</v>
      </c>
      <c r="C136" s="367">
        <f>VLOOKUP(A136,'Open Int.'!$A$4:$O$158,3,FALSE)</f>
        <v>-270000</v>
      </c>
      <c r="D136" s="368">
        <f t="shared" si="13"/>
        <v>-0.04356243949661181</v>
      </c>
    </row>
    <row r="137" spans="1:4" ht="14.25" outlineLevel="1">
      <c r="A137" s="381" t="s">
        <v>305</v>
      </c>
      <c r="B137" s="367">
        <f>VLOOKUP(A137,'Open Int.'!$A$4:$O$158,2,FALSE)</f>
        <v>39762250</v>
      </c>
      <c r="C137" s="367">
        <f>VLOOKUP(A137,'Open Int.'!$A$4:$O$158,3,FALSE)</f>
        <v>-950950</v>
      </c>
      <c r="D137" s="368">
        <f t="shared" si="13"/>
        <v>-0.02335728952772074</v>
      </c>
    </row>
    <row r="138" spans="1:4" ht="14.25" outlineLevel="1">
      <c r="A138" s="366" t="s">
        <v>235</v>
      </c>
      <c r="B138" s="367">
        <f>VLOOKUP(A138,'Open Int.'!$A$4:$O$158,2,FALSE)</f>
        <v>16775500</v>
      </c>
      <c r="C138" s="367">
        <f>VLOOKUP(A138,'Open Int.'!$A$4:$O$158,3,FALSE)</f>
        <v>-541100</v>
      </c>
      <c r="D138" s="368">
        <f t="shared" si="13"/>
        <v>-0.031247473522515966</v>
      </c>
    </row>
    <row r="139" spans="1:4" ht="14.25" outlineLevel="1">
      <c r="A139" s="366" t="s">
        <v>155</v>
      </c>
      <c r="B139" s="367">
        <f>VLOOKUP(A139,'Open Int.'!$A$4:$O$158,2,FALSE)</f>
        <v>3253425</v>
      </c>
      <c r="C139" s="367">
        <f>VLOOKUP(A139,'Open Int.'!$A$4:$O$158,3,FALSE)</f>
        <v>-194775</v>
      </c>
      <c r="D139" s="368">
        <f t="shared" si="13"/>
        <v>-0.056485992691839224</v>
      </c>
    </row>
    <row r="140" spans="1:4" ht="15" outlineLevel="1">
      <c r="A140" s="364" t="s">
        <v>268</v>
      </c>
      <c r="B140" s="364">
        <f>SUM(B141:B145)</f>
        <v>53804550</v>
      </c>
      <c r="C140" s="364">
        <f>SUM(C141:C145)</f>
        <v>-2999250</v>
      </c>
      <c r="D140" s="369">
        <f aca="true" t="shared" si="14" ref="D140:D155">C140/(B140-C140)</f>
        <v>-0.05280016477770853</v>
      </c>
    </row>
    <row r="141" spans="1:4" ht="14.25">
      <c r="A141" s="366" t="s">
        <v>386</v>
      </c>
      <c r="B141" s="367">
        <f>VLOOKUP(A141,'Open Int.'!$A$4:$O$158,2,FALSE)</f>
        <v>7638300</v>
      </c>
      <c r="C141" s="367">
        <f>VLOOKUP(A141,'Open Int.'!$A$4:$O$158,3,FALSE)</f>
        <v>62100</v>
      </c>
      <c r="D141" s="368">
        <f t="shared" si="14"/>
        <v>0.00819672131147541</v>
      </c>
    </row>
    <row r="142" spans="1:4" ht="14.25">
      <c r="A142" s="366" t="s">
        <v>320</v>
      </c>
      <c r="B142" s="367">
        <f>VLOOKUP(A142,'Open Int.'!$A$4:$O$158,2,FALSE)</f>
        <v>1485400</v>
      </c>
      <c r="C142" s="367">
        <f>VLOOKUP(A142,'Open Int.'!$A$4:$O$158,3,FALSE)</f>
        <v>0</v>
      </c>
      <c r="D142" s="368">
        <f t="shared" si="14"/>
        <v>0</v>
      </c>
    </row>
    <row r="143" spans="1:4" ht="14.25" outlineLevel="1">
      <c r="A143" s="366" t="s">
        <v>166</v>
      </c>
      <c r="B143" s="367">
        <f>VLOOKUP(A143,'Open Int.'!$A$4:$O$158,2,FALSE)</f>
        <v>4917650</v>
      </c>
      <c r="C143" s="367">
        <f>VLOOKUP(A143,'Open Int.'!$A$4:$O$158,3,FALSE)</f>
        <v>-2950</v>
      </c>
      <c r="D143" s="368">
        <f t="shared" si="14"/>
        <v>-0.0005995203836930455</v>
      </c>
    </row>
    <row r="144" spans="1:4" ht="14.25" outlineLevel="1">
      <c r="A144" s="366" t="s">
        <v>387</v>
      </c>
      <c r="B144" s="367">
        <f>VLOOKUP(A144,'Open Int.'!$A$4:$O$158,2,FALSE)</f>
        <v>37884000</v>
      </c>
      <c r="C144" s="367">
        <f>VLOOKUP(A144,'Open Int.'!$A$4:$O$158,3,FALSE)</f>
        <v>-3080000</v>
      </c>
      <c r="D144" s="368">
        <f t="shared" si="14"/>
        <v>-0.07518796992481203</v>
      </c>
    </row>
    <row r="145" spans="1:4" ht="14.25" outlineLevel="1">
      <c r="A145" s="366" t="s">
        <v>388</v>
      </c>
      <c r="B145" s="367">
        <f>VLOOKUP(A145,'Open Int.'!$A$4:$O$158,2,FALSE)</f>
        <v>1879200</v>
      </c>
      <c r="C145" s="367">
        <f>VLOOKUP(A145,'Open Int.'!$A$4:$O$158,3,FALSE)</f>
        <v>21600</v>
      </c>
      <c r="D145" s="368">
        <f t="shared" si="14"/>
        <v>0.011627906976744186</v>
      </c>
    </row>
    <row r="146" spans="1:4" ht="15" outlineLevel="1">
      <c r="A146" s="364" t="s">
        <v>269</v>
      </c>
      <c r="B146" s="364">
        <f>SUM(B147:B151)</f>
        <v>98650850</v>
      </c>
      <c r="C146" s="364">
        <f>SUM(C147:C151)</f>
        <v>-6657000</v>
      </c>
      <c r="D146" s="369">
        <f t="shared" si="14"/>
        <v>-0.0632146606354607</v>
      </c>
    </row>
    <row r="147" spans="1:4" ht="14.25">
      <c r="A147" s="366" t="s">
        <v>4</v>
      </c>
      <c r="B147" s="367">
        <f>VLOOKUP(A147,'Open Int.'!$A$4:$O$158,2,FALSE)</f>
        <v>980400</v>
      </c>
      <c r="C147" s="367">
        <f>VLOOKUP(A147,'Open Int.'!$A$4:$O$158,3,FALSE)</f>
        <v>-61200</v>
      </c>
      <c r="D147" s="368">
        <f t="shared" si="14"/>
        <v>-0.0587557603686636</v>
      </c>
    </row>
    <row r="148" spans="1:4" ht="14.25" outlineLevel="1">
      <c r="A148" s="366" t="s">
        <v>184</v>
      </c>
      <c r="B148" s="367">
        <f>VLOOKUP(A148,'Open Int.'!$A$4:$O$158,2,FALSE)</f>
        <v>20154400</v>
      </c>
      <c r="C148" s="367">
        <f>VLOOKUP(A148,'Open Int.'!$A$4:$O$158,3,FALSE)</f>
        <v>-826000</v>
      </c>
      <c r="D148" s="368">
        <f t="shared" si="14"/>
        <v>-0.03937007874015748</v>
      </c>
    </row>
    <row r="149" spans="1:4" ht="14.25" outlineLevel="1">
      <c r="A149" s="366" t="s">
        <v>175</v>
      </c>
      <c r="B149" s="367">
        <f>VLOOKUP(A149,'Open Int.'!$A$4:$O$158,2,FALSE)</f>
        <v>70056000</v>
      </c>
      <c r="C149" s="367">
        <f>VLOOKUP(A149,'Open Int.'!$A$4:$O$158,3,FALSE)</f>
        <v>-5544000</v>
      </c>
      <c r="D149" s="368">
        <f t="shared" si="14"/>
        <v>-0.07333333333333333</v>
      </c>
    </row>
    <row r="150" spans="1:4" ht="14.25" outlineLevel="1">
      <c r="A150" s="366" t="s">
        <v>389</v>
      </c>
      <c r="B150" s="367">
        <f>VLOOKUP(A150,'Open Int.'!$A$4:$O$158,2,FALSE)</f>
        <v>3061700</v>
      </c>
      <c r="C150" s="367">
        <f>VLOOKUP(A150,'Open Int.'!$A$4:$O$158,3,FALSE)</f>
        <v>8500</v>
      </c>
      <c r="D150" s="368">
        <f t="shared" si="14"/>
        <v>0.0027839643652561247</v>
      </c>
    </row>
    <row r="151" spans="1:4" ht="14.25" outlineLevel="1">
      <c r="A151" s="366" t="s">
        <v>390</v>
      </c>
      <c r="B151" s="367">
        <f>VLOOKUP(A151,'Open Int.'!$A$4:$O$158,2,FALSE)</f>
        <v>4398350</v>
      </c>
      <c r="C151" s="367">
        <f>VLOOKUP(A151,'Open Int.'!$A$4:$O$158,3,FALSE)</f>
        <v>-234300</v>
      </c>
      <c r="D151" s="368">
        <f t="shared" si="14"/>
        <v>-0.05057580434524516</v>
      </c>
    </row>
    <row r="152" spans="1:4" ht="15" outlineLevel="1">
      <c r="A152" s="364" t="s">
        <v>316</v>
      </c>
      <c r="B152" s="364">
        <f>SUM(B153:B154)</f>
        <v>3687200</v>
      </c>
      <c r="C152" s="364">
        <f>SUM(C153:C154)</f>
        <v>-350400</v>
      </c>
      <c r="D152" s="369">
        <f t="shared" si="14"/>
        <v>-0.08678422825440855</v>
      </c>
    </row>
    <row r="153" spans="1:4" ht="14.25">
      <c r="A153" s="366" t="s">
        <v>37</v>
      </c>
      <c r="B153" s="367">
        <f>VLOOKUP(A153,'Open Int.'!$A$4:$O$158,2,FALSE)</f>
        <v>1875200</v>
      </c>
      <c r="C153" s="367">
        <f>VLOOKUP(A153,'Open Int.'!$A$4:$O$158,3,FALSE)</f>
        <v>-220800</v>
      </c>
      <c r="D153" s="368">
        <f t="shared" si="14"/>
        <v>-0.10534351145038168</v>
      </c>
    </row>
    <row r="154" spans="1:4" ht="14.25">
      <c r="A154" s="366" t="s">
        <v>272</v>
      </c>
      <c r="B154" s="367">
        <f>VLOOKUP(A154,'Open Int.'!$A$4:$O$158,2,FALSE)</f>
        <v>1812000</v>
      </c>
      <c r="C154" s="367">
        <f>VLOOKUP(A154,'Open Int.'!$A$4:$O$158,3,FALSE)</f>
        <v>-129600</v>
      </c>
      <c r="D154" s="368">
        <f t="shared" si="14"/>
        <v>-0.06674907292954264</v>
      </c>
    </row>
    <row r="155" spans="1:4" ht="15">
      <c r="A155" s="364" t="s">
        <v>270</v>
      </c>
      <c r="B155" s="364">
        <f>SUM(B156:B165)</f>
        <v>25170750</v>
      </c>
      <c r="C155" s="364">
        <f>SUM(C156:C165)</f>
        <v>-852650</v>
      </c>
      <c r="D155" s="369">
        <f t="shared" si="14"/>
        <v>-0.03276474250097989</v>
      </c>
    </row>
    <row r="156" spans="1:4" ht="14.25">
      <c r="A156" s="366" t="s">
        <v>391</v>
      </c>
      <c r="B156" s="367">
        <f>VLOOKUP(A156,'Open Int.'!$A$4:$O$158,2,FALSE)</f>
        <v>7591500</v>
      </c>
      <c r="C156" s="367">
        <f>VLOOKUP(A156,'Open Int.'!$A$4:$O$158,3,FALSE)</f>
        <v>218750</v>
      </c>
      <c r="D156" s="368">
        <f aca="true" t="shared" si="15" ref="D156:D165">C156/(B156-C156)</f>
        <v>0.029670068834559696</v>
      </c>
    </row>
    <row r="157" spans="1:4" ht="14.25">
      <c r="A157" s="366" t="s">
        <v>332</v>
      </c>
      <c r="B157" s="367">
        <f>VLOOKUP(A157,'Open Int.'!$A$4:$O$158,2,FALSE)</f>
        <v>2899800</v>
      </c>
      <c r="C157" s="367">
        <f>VLOOKUP(A157,'Open Int.'!$A$4:$O$158,3,FALSE)</f>
        <v>-280800</v>
      </c>
      <c r="D157" s="368">
        <f t="shared" si="15"/>
        <v>-0.08828522920203735</v>
      </c>
    </row>
    <row r="158" spans="1:4" ht="14.25">
      <c r="A158" s="366" t="s">
        <v>319</v>
      </c>
      <c r="B158" s="367">
        <f>VLOOKUP(A158,'Open Int.'!$A$4:$O$158,2,FALSE)</f>
        <v>1360000</v>
      </c>
      <c r="C158" s="367">
        <f>VLOOKUP(A158,'Open Int.'!$A$4:$O$158,3,FALSE)</f>
        <v>-223000</v>
      </c>
      <c r="D158" s="368">
        <f t="shared" si="15"/>
        <v>-0.1408717624763108</v>
      </c>
    </row>
    <row r="159" spans="1:4" ht="14.25">
      <c r="A159" s="366" t="s">
        <v>290</v>
      </c>
      <c r="B159" s="367">
        <f>VLOOKUP(A159,'Open Int.'!$A$4:$O$158,2,FALSE)</f>
        <v>2736000</v>
      </c>
      <c r="C159" s="367">
        <f>VLOOKUP(A159,'Open Int.'!$A$4:$O$158,3,FALSE)</f>
        <v>-31000</v>
      </c>
      <c r="D159" s="368">
        <f t="shared" si="15"/>
        <v>-0.011203469461510662</v>
      </c>
    </row>
    <row r="160" spans="1:4" ht="14.25">
      <c r="A160" s="366" t="s">
        <v>325</v>
      </c>
      <c r="B160" s="367">
        <f>VLOOKUP(A160,'Open Int.'!$A$4:$O$158,2,FALSE)</f>
        <v>680500</v>
      </c>
      <c r="C160" s="367">
        <f>VLOOKUP(A160,'Open Int.'!$A$4:$O$158,3,FALSE)</f>
        <v>-12500</v>
      </c>
      <c r="D160" s="368">
        <f t="shared" si="15"/>
        <v>-0.018037518037518036</v>
      </c>
    </row>
    <row r="161" spans="1:4" ht="14.25">
      <c r="A161" s="366" t="s">
        <v>321</v>
      </c>
      <c r="B161" s="367">
        <f>VLOOKUP(A161,'Open Int.'!$A$4:$O$158,2,FALSE)</f>
        <v>1458000</v>
      </c>
      <c r="C161" s="367">
        <f>VLOOKUP(A161,'Open Int.'!$A$4:$O$158,3,FALSE)</f>
        <v>-232500</v>
      </c>
      <c r="D161" s="368">
        <f t="shared" si="15"/>
        <v>-0.13753327417923691</v>
      </c>
    </row>
    <row r="162" spans="1:4" ht="14.25">
      <c r="A162" s="366" t="s">
        <v>327</v>
      </c>
      <c r="B162" s="367">
        <f>VLOOKUP(A162,'Open Int.'!$A$4:$O$158,2,FALSE)</f>
        <v>3976500</v>
      </c>
      <c r="C162" s="367">
        <f>VLOOKUP(A162,'Open Int.'!$A$4:$O$158,3,FALSE)</f>
        <v>-150700</v>
      </c>
      <c r="D162" s="368">
        <f t="shared" si="15"/>
        <v>-0.0365138592750533</v>
      </c>
    </row>
    <row r="163" spans="1:4" ht="14.25">
      <c r="A163" s="366" t="s">
        <v>294</v>
      </c>
      <c r="B163" s="367">
        <f>VLOOKUP(A163,'Open Int.'!$A$4:$O$158,2,FALSE)</f>
        <v>903000</v>
      </c>
      <c r="C163" s="367">
        <f>VLOOKUP(A163,'Open Int.'!$A$4:$O$158,3,FALSE)</f>
        <v>-9900</v>
      </c>
      <c r="D163" s="368">
        <f t="shared" si="15"/>
        <v>-0.010844561288202431</v>
      </c>
    </row>
    <row r="164" spans="1:4" ht="14.25">
      <c r="A164" s="366" t="s">
        <v>392</v>
      </c>
      <c r="B164" s="367">
        <f>VLOOKUP(A164,'Open Int.'!$A$4:$O$158,2,FALSE)</f>
        <v>1691200</v>
      </c>
      <c r="C164" s="367">
        <f>VLOOKUP(A164,'Open Int.'!$A$4:$O$158,3,FALSE)</f>
        <v>-68000</v>
      </c>
      <c r="D164" s="368">
        <f t="shared" si="15"/>
        <v>-0.03865393360618463</v>
      </c>
    </row>
    <row r="165" spans="1:4" ht="14.25">
      <c r="A165" s="366" t="s">
        <v>317</v>
      </c>
      <c r="B165" s="367">
        <f>VLOOKUP(A165,'Open Int.'!$A$4:$O$158,2,FALSE)</f>
        <v>1874250</v>
      </c>
      <c r="C165" s="367">
        <f>VLOOKUP(A165,'Open Int.'!$A$4:$O$158,3,FALSE)</f>
        <v>-63000</v>
      </c>
      <c r="D165" s="368">
        <f t="shared" si="15"/>
        <v>-0.032520325203252036</v>
      </c>
    </row>
    <row r="166" spans="1:4" ht="15">
      <c r="A166" s="364" t="s">
        <v>274</v>
      </c>
      <c r="B166" s="364">
        <f>SUM(B167:B173)</f>
        <v>43129150</v>
      </c>
      <c r="C166" s="364">
        <f>SUM(C167:C173)</f>
        <v>-2047800</v>
      </c>
      <c r="D166" s="369">
        <f>C166/(B166-C166)</f>
        <v>-0.04532842522569585</v>
      </c>
    </row>
    <row r="167" spans="1:4" ht="14.25">
      <c r="A167" s="366" t="s">
        <v>393</v>
      </c>
      <c r="B167" s="367">
        <f>VLOOKUP(A167,'Open Int.'!$A$4:$O$158,2,FALSE)</f>
        <v>10976000</v>
      </c>
      <c r="C167" s="367">
        <f>VLOOKUP(A167,'Open Int.'!$A$4:$O$158,3,FALSE)</f>
        <v>-639000</v>
      </c>
      <c r="D167" s="368">
        <f aca="true" t="shared" si="16" ref="D167:D173">C167/(B167-C167)</f>
        <v>-0.05501506672406371</v>
      </c>
    </row>
    <row r="168" spans="1:4" ht="14.25">
      <c r="A168" s="366" t="s">
        <v>394</v>
      </c>
      <c r="B168" s="367">
        <f>VLOOKUP(A168,'Open Int.'!$A$4:$O$158,2,FALSE)</f>
        <v>4821000</v>
      </c>
      <c r="C168" s="367">
        <f>VLOOKUP(A168,'Open Int.'!$A$4:$O$158,3,FALSE)</f>
        <v>-120000</v>
      </c>
      <c r="D168" s="368">
        <f t="shared" si="16"/>
        <v>-0.024286581663630843</v>
      </c>
    </row>
    <row r="169" spans="1:4" ht="14.25">
      <c r="A169" s="366" t="s">
        <v>273</v>
      </c>
      <c r="B169" s="367">
        <f>VLOOKUP(A169,'Open Int.'!$A$4:$O$158,2,FALSE)</f>
        <v>7125550</v>
      </c>
      <c r="C169" s="367">
        <f>VLOOKUP(A169,'Open Int.'!$A$4:$O$158,3,FALSE)</f>
        <v>-249900</v>
      </c>
      <c r="D169" s="368">
        <f t="shared" si="16"/>
        <v>-0.033882678345050134</v>
      </c>
    </row>
    <row r="170" spans="1:4" ht="14.25">
      <c r="A170" s="366" t="s">
        <v>326</v>
      </c>
      <c r="B170" s="367">
        <f>VLOOKUP(A170,'Open Int.'!$A$4:$O$158,2,FALSE)</f>
        <v>3058000</v>
      </c>
      <c r="C170" s="367">
        <f>VLOOKUP(A170,'Open Int.'!$A$4:$O$158,3,FALSE)</f>
        <v>-61000</v>
      </c>
      <c r="D170" s="368">
        <f t="shared" si="16"/>
        <v>-0.01955755049695415</v>
      </c>
    </row>
    <row r="171" spans="1:4" ht="14.25">
      <c r="A171" s="366" t="s">
        <v>293</v>
      </c>
      <c r="B171" s="367">
        <f>VLOOKUP(A171,'Open Int.'!$A$4:$O$158,2,FALSE)</f>
        <v>10255000</v>
      </c>
      <c r="C171" s="367">
        <f>VLOOKUP(A171,'Open Int.'!$A$4:$O$158,3,FALSE)</f>
        <v>-597800</v>
      </c>
      <c r="D171" s="368">
        <f t="shared" si="16"/>
        <v>-0.055082559339525286</v>
      </c>
    </row>
    <row r="172" spans="1:4" ht="14.25">
      <c r="A172" s="366" t="s">
        <v>275</v>
      </c>
      <c r="B172" s="367">
        <f>VLOOKUP(A172,'Open Int.'!$A$4:$O$158,2,FALSE)</f>
        <v>5390700</v>
      </c>
      <c r="C172" s="367">
        <f>VLOOKUP(A172,'Open Int.'!$A$4:$O$158,3,FALSE)</f>
        <v>-310100</v>
      </c>
      <c r="D172" s="368">
        <f t="shared" si="16"/>
        <v>-0.0543958742632613</v>
      </c>
    </row>
    <row r="173" spans="1:4" ht="14.25">
      <c r="A173" s="366" t="s">
        <v>278</v>
      </c>
      <c r="B173" s="367">
        <f>VLOOKUP(A173,'Open Int.'!$A$4:$O$158,2,FALSE)</f>
        <v>1502900</v>
      </c>
      <c r="C173" s="367">
        <f>VLOOKUP(A173,'Open Int.'!$A$4:$O$158,3,FALSE)</f>
        <v>-70000</v>
      </c>
      <c r="D173" s="368">
        <f t="shared" si="16"/>
        <v>-0.04450378282153983</v>
      </c>
    </row>
    <row r="174" spans="1:4" ht="15">
      <c r="A174" s="364" t="s">
        <v>313</v>
      </c>
      <c r="B174" s="364">
        <f>SUM(B175:B177)</f>
        <v>22409550</v>
      </c>
      <c r="C174" s="364">
        <f>SUM(C175:C177)</f>
        <v>-2129950</v>
      </c>
      <c r="D174" s="369">
        <f aca="true" t="shared" si="17" ref="D174:D181">C174/(B174-C174)</f>
        <v>-0.08679679700075389</v>
      </c>
    </row>
    <row r="175" spans="1:4" ht="14.25">
      <c r="A175" s="366" t="s">
        <v>314</v>
      </c>
      <c r="B175" s="367">
        <f>VLOOKUP(A175,'Open Int.'!$A$4:$O$158,2,FALSE)</f>
        <v>8150050</v>
      </c>
      <c r="C175" s="367">
        <f>VLOOKUP(A175,'Open Int.'!$A$4:$O$158,3,FALSE)</f>
        <v>-700150</v>
      </c>
      <c r="D175" s="368">
        <f t="shared" si="17"/>
        <v>-0.07911120652640619</v>
      </c>
    </row>
    <row r="176" spans="1:4" ht="14.25">
      <c r="A176" s="366" t="s">
        <v>328</v>
      </c>
      <c r="B176" s="367">
        <f>VLOOKUP(A176,'Open Int.'!$A$4:$O$158,2,FALSE)</f>
        <v>891500</v>
      </c>
      <c r="C176" s="367">
        <f>VLOOKUP(A176,'Open Int.'!$A$4:$O$158,3,FALSE)</f>
        <v>39000</v>
      </c>
      <c r="D176" s="368">
        <f t="shared" si="17"/>
        <v>0.04574780058651026</v>
      </c>
    </row>
    <row r="177" spans="1:4" ht="14.25">
      <c r="A177" s="366" t="s">
        <v>315</v>
      </c>
      <c r="B177" s="367">
        <f>VLOOKUP(A177,'Open Int.'!$A$4:$O$158,2,FALSE)</f>
        <v>13368000</v>
      </c>
      <c r="C177" s="367">
        <f>VLOOKUP(A177,'Open Int.'!$A$4:$O$158,3,FALSE)</f>
        <v>-1468800</v>
      </c>
      <c r="D177" s="368">
        <f t="shared" si="17"/>
        <v>-0.09899708832093174</v>
      </c>
    </row>
    <row r="178" spans="1:4" ht="15">
      <c r="A178" s="364" t="s">
        <v>271</v>
      </c>
      <c r="B178" s="364">
        <f>SUM(B179:B181)</f>
        <v>35841850</v>
      </c>
      <c r="C178" s="364">
        <f>SUM(C179:C181)</f>
        <v>1487850</v>
      </c>
      <c r="D178" s="369">
        <f t="shared" si="17"/>
        <v>0.043309367177039065</v>
      </c>
    </row>
    <row r="179" spans="1:4" ht="14.25">
      <c r="A179" s="366" t="s">
        <v>182</v>
      </c>
      <c r="B179" s="367">
        <f>VLOOKUP(A179,'Open Int.'!$A$4:$O$158,2,FALSE)</f>
        <v>100600</v>
      </c>
      <c r="C179" s="367">
        <f>VLOOKUP(A179,'Open Int.'!$A$4:$O$158,3,FALSE)</f>
        <v>6400</v>
      </c>
      <c r="D179" s="368">
        <f t="shared" si="17"/>
        <v>0.06794055201698514</v>
      </c>
    </row>
    <row r="180" spans="1:4" ht="14.25">
      <c r="A180" s="366" t="s">
        <v>74</v>
      </c>
      <c r="B180" s="367">
        <f>VLOOKUP(A180,'Open Int.'!$A$4:$O$158,2,FALSE)</f>
        <v>8550</v>
      </c>
      <c r="C180" s="367">
        <f>VLOOKUP(A180,'Open Int.'!$A$4:$O$158,3,FALSE)</f>
        <v>-150</v>
      </c>
      <c r="D180" s="368">
        <f t="shared" si="17"/>
        <v>-0.017241379310344827</v>
      </c>
    </row>
    <row r="181" spans="1:4" ht="14.25">
      <c r="A181" s="366" t="s">
        <v>9</v>
      </c>
      <c r="B181" s="367">
        <f>VLOOKUP(A181,'Open Int.'!$A$4:$O$158,2,FALSE)</f>
        <v>35732700</v>
      </c>
      <c r="C181" s="367">
        <f>VLOOKUP(A181,'Open Int.'!$A$4:$O$158,3,FALSE)</f>
        <v>1481600</v>
      </c>
      <c r="D181" s="368">
        <f t="shared" si="17"/>
        <v>0.04325700488451466</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0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263" sqref="E263"/>
    </sheetView>
  </sheetViews>
  <sheetFormatPr defaultColWidth="9.140625" defaultRowHeight="12.75"/>
  <cols>
    <col min="1" max="1" width="14.8515625" style="3" customWidth="1"/>
    <col min="2" max="2" width="11.57421875" style="6" customWidth="1"/>
    <col min="3" max="3" width="10.421875" style="6" customWidth="1"/>
    <col min="4" max="4" width="10.7109375" style="376" customWidth="1"/>
    <col min="5" max="5" width="10.57421875" style="6" bestFit="1" customWidth="1"/>
    <col min="6" max="6" width="9.8515625" style="6" customWidth="1"/>
    <col min="7" max="7" width="9.28125" style="374" bestFit="1" customWidth="1"/>
    <col min="8" max="8" width="10.57421875" style="6" bestFit="1" customWidth="1"/>
    <col min="9" max="9" width="8.7109375" style="6" customWidth="1"/>
    <col min="10" max="10" width="9.8515625" style="374" customWidth="1"/>
    <col min="11" max="11" width="12.7109375" style="6" customWidth="1"/>
    <col min="12" max="12" width="11.421875" style="6" customWidth="1"/>
    <col min="13" max="13" width="8.421875" style="374" customWidth="1"/>
    <col min="14" max="14" width="10.5742187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8" t="s">
        <v>53</v>
      </c>
      <c r="B1" s="398"/>
      <c r="C1" s="398"/>
      <c r="D1" s="399"/>
      <c r="E1" s="124"/>
      <c r="F1" s="124"/>
      <c r="G1" s="82"/>
      <c r="H1" s="124"/>
      <c r="I1" s="124"/>
      <c r="J1" s="82"/>
      <c r="K1" s="124"/>
      <c r="L1" s="124"/>
      <c r="M1" s="82"/>
      <c r="N1" s="81"/>
      <c r="O1" s="81" t="s">
        <v>115</v>
      </c>
      <c r="P1" s="52"/>
      <c r="Q1" s="52"/>
      <c r="R1" s="52"/>
      <c r="S1" s="52"/>
      <c r="T1" s="53"/>
      <c r="U1" s="52"/>
      <c r="V1" s="52"/>
      <c r="W1" s="52"/>
      <c r="X1" s="52"/>
      <c r="Y1" s="52"/>
      <c r="Z1" s="87"/>
      <c r="AA1" s="74" t="s">
        <v>115</v>
      </c>
    </row>
    <row r="2" spans="1:27" s="58" customFormat="1" ht="16.5" customHeight="1" thickBot="1">
      <c r="A2" s="195"/>
      <c r="B2" s="403" t="s">
        <v>10</v>
      </c>
      <c r="C2" s="404"/>
      <c r="D2" s="405"/>
      <c r="E2" s="401" t="s">
        <v>47</v>
      </c>
      <c r="F2" s="406"/>
      <c r="G2" s="385"/>
      <c r="H2" s="401" t="s">
        <v>48</v>
      </c>
      <c r="I2" s="406"/>
      <c r="J2" s="385"/>
      <c r="K2" s="401" t="s">
        <v>49</v>
      </c>
      <c r="L2" s="384"/>
      <c r="M2" s="407"/>
      <c r="N2" s="401" t="s">
        <v>51</v>
      </c>
      <c r="O2" s="402"/>
      <c r="P2" s="83"/>
      <c r="Q2" s="54"/>
      <c r="R2" s="400"/>
      <c r="S2" s="400"/>
      <c r="T2" s="55"/>
      <c r="U2" s="56"/>
      <c r="V2" s="56"/>
      <c r="W2" s="56"/>
      <c r="X2" s="56"/>
      <c r="Y2" s="85"/>
      <c r="Z2" s="396" t="s">
        <v>96</v>
      </c>
      <c r="AA2" s="75"/>
    </row>
    <row r="3" spans="1:27" s="58" customFormat="1" ht="15.75" thickBot="1">
      <c r="A3" s="102" t="s">
        <v>45</v>
      </c>
      <c r="B3" s="263" t="s">
        <v>41</v>
      </c>
      <c r="C3" s="264" t="s">
        <v>70</v>
      </c>
      <c r="D3" s="262" t="s">
        <v>46</v>
      </c>
      <c r="E3" s="263" t="s">
        <v>41</v>
      </c>
      <c r="F3" s="264" t="s">
        <v>70</v>
      </c>
      <c r="G3" s="281" t="s">
        <v>46</v>
      </c>
      <c r="H3" s="263" t="s">
        <v>41</v>
      </c>
      <c r="I3" s="264" t="s">
        <v>70</v>
      </c>
      <c r="J3" s="262" t="s">
        <v>46</v>
      </c>
      <c r="K3" s="263" t="s">
        <v>41</v>
      </c>
      <c r="L3" s="264" t="s">
        <v>70</v>
      </c>
      <c r="M3" s="262" t="s">
        <v>46</v>
      </c>
      <c r="N3" s="33" t="s">
        <v>41</v>
      </c>
      <c r="O3" s="282" t="s">
        <v>50</v>
      </c>
      <c r="P3" s="84" t="s">
        <v>95</v>
      </c>
      <c r="Q3" s="57" t="s">
        <v>218</v>
      </c>
      <c r="R3" s="46" t="s">
        <v>97</v>
      </c>
      <c r="S3" s="57" t="s">
        <v>54</v>
      </c>
      <c r="T3" s="80" t="s">
        <v>55</v>
      </c>
      <c r="U3" s="57" t="s">
        <v>56</v>
      </c>
      <c r="V3" s="57" t="s">
        <v>10</v>
      </c>
      <c r="W3" s="57" t="s">
        <v>63</v>
      </c>
      <c r="X3" s="57" t="s">
        <v>64</v>
      </c>
      <c r="Y3" s="86" t="s">
        <v>83</v>
      </c>
      <c r="Z3" s="397"/>
      <c r="AA3" s="75"/>
    </row>
    <row r="4" spans="1:28" s="58" customFormat="1" ht="15">
      <c r="A4" s="102" t="s">
        <v>182</v>
      </c>
      <c r="B4" s="283">
        <v>100600</v>
      </c>
      <c r="C4" s="284">
        <v>6400</v>
      </c>
      <c r="D4" s="265">
        <v>0.07</v>
      </c>
      <c r="E4" s="283">
        <v>200</v>
      </c>
      <c r="F4" s="285">
        <v>0</v>
      </c>
      <c r="G4" s="265">
        <v>0</v>
      </c>
      <c r="H4" s="283">
        <v>0</v>
      </c>
      <c r="I4" s="285">
        <v>0</v>
      </c>
      <c r="J4" s="265">
        <v>0</v>
      </c>
      <c r="K4" s="283">
        <v>100800</v>
      </c>
      <c r="L4" s="285">
        <v>6400</v>
      </c>
      <c r="M4" s="357">
        <v>0.07</v>
      </c>
      <c r="N4" s="286">
        <v>99500</v>
      </c>
      <c r="O4" s="325">
        <f>N4/K4</f>
        <v>0.9871031746031746</v>
      </c>
      <c r="P4" s="109">
        <f>Volume!K4</f>
        <v>6184.45</v>
      </c>
      <c r="Q4" s="69">
        <f>Volume!J4</f>
        <v>6031.65</v>
      </c>
      <c r="R4" s="239">
        <f>Q4*K4/10000000</f>
        <v>60.799032</v>
      </c>
      <c r="S4" s="104">
        <f>Q4*N4/10000000</f>
        <v>60.0149175</v>
      </c>
      <c r="T4" s="110">
        <f>K4-L4</f>
        <v>94400</v>
      </c>
      <c r="U4" s="104">
        <f>L4/T4*100</f>
        <v>6.779661016949152</v>
      </c>
      <c r="V4" s="104">
        <f>Q4*B4/10000000</f>
        <v>60.678399</v>
      </c>
      <c r="W4" s="104">
        <f>Q4*E4/10000000</f>
        <v>0.120633</v>
      </c>
      <c r="X4" s="104">
        <f>Q4*H4/10000000</f>
        <v>0</v>
      </c>
      <c r="Y4" s="104">
        <f>(T4*P4)/10000000</f>
        <v>58.381208</v>
      </c>
      <c r="Z4" s="239">
        <f>R4-Y4</f>
        <v>2.417823999999996</v>
      </c>
      <c r="AA4" s="78"/>
      <c r="AB4" s="77"/>
    </row>
    <row r="5" spans="1:28" s="58" customFormat="1" ht="15">
      <c r="A5" s="196" t="s">
        <v>74</v>
      </c>
      <c r="B5" s="165">
        <v>8550</v>
      </c>
      <c r="C5" s="163">
        <v>-150</v>
      </c>
      <c r="D5" s="171">
        <v>-0.02</v>
      </c>
      <c r="E5" s="165">
        <v>0</v>
      </c>
      <c r="F5" s="113">
        <v>0</v>
      </c>
      <c r="G5" s="171">
        <v>0</v>
      </c>
      <c r="H5" s="165">
        <v>0</v>
      </c>
      <c r="I5" s="113">
        <v>0</v>
      </c>
      <c r="J5" s="171">
        <v>0</v>
      </c>
      <c r="K5" s="165">
        <v>8550</v>
      </c>
      <c r="L5" s="113">
        <v>-150</v>
      </c>
      <c r="M5" s="128">
        <v>-0.02</v>
      </c>
      <c r="N5" s="174">
        <v>8350</v>
      </c>
      <c r="O5" s="175">
        <f aca="true" t="shared" si="0" ref="O5:O68">N5/K5</f>
        <v>0.9766081871345029</v>
      </c>
      <c r="P5" s="109">
        <f>Volume!K5</f>
        <v>5694.65</v>
      </c>
      <c r="Q5" s="69">
        <f>Volume!J5</f>
        <v>5597.6</v>
      </c>
      <c r="R5" s="240">
        <f aca="true" t="shared" si="1" ref="R5:R68">Q5*K5/10000000</f>
        <v>4.785948</v>
      </c>
      <c r="S5" s="104">
        <f aca="true" t="shared" si="2" ref="S5:S68">Q5*N5/10000000</f>
        <v>4.673996</v>
      </c>
      <c r="T5" s="110">
        <f aca="true" t="shared" si="3" ref="T5:T68">K5-L5</f>
        <v>8700</v>
      </c>
      <c r="U5" s="104">
        <f aca="true" t="shared" si="4" ref="U5:U68">L5/T5*100</f>
        <v>-1.7241379310344827</v>
      </c>
      <c r="V5" s="104">
        <f aca="true" t="shared" si="5" ref="V5:V68">Q5*B5/10000000</f>
        <v>4.785948</v>
      </c>
      <c r="W5" s="104">
        <f aca="true" t="shared" si="6" ref="W5:W68">Q5*E5/10000000</f>
        <v>0</v>
      </c>
      <c r="X5" s="104">
        <f aca="true" t="shared" si="7" ref="X5:X68">Q5*H5/10000000</f>
        <v>0</v>
      </c>
      <c r="Y5" s="104">
        <f aca="true" t="shared" si="8" ref="Y5:Y68">(T5*P5)/10000000</f>
        <v>4.9543455</v>
      </c>
      <c r="Z5" s="240">
        <f aca="true" t="shared" si="9" ref="Z5:Z68">R5-Y5</f>
        <v>-0.1683974999999993</v>
      </c>
      <c r="AA5" s="78"/>
      <c r="AB5" s="77"/>
    </row>
    <row r="6" spans="1:28" s="58" customFormat="1" ht="15">
      <c r="A6" s="196" t="s">
        <v>9</v>
      </c>
      <c r="B6" s="165">
        <v>35732700</v>
      </c>
      <c r="C6" s="163">
        <v>1481600</v>
      </c>
      <c r="D6" s="171">
        <v>0.04</v>
      </c>
      <c r="E6" s="165">
        <v>14102700</v>
      </c>
      <c r="F6" s="113">
        <v>1463700</v>
      </c>
      <c r="G6" s="171">
        <v>0.12</v>
      </c>
      <c r="H6" s="165">
        <v>20366000</v>
      </c>
      <c r="I6" s="113">
        <v>-986200</v>
      </c>
      <c r="J6" s="171">
        <v>-0.05</v>
      </c>
      <c r="K6" s="165">
        <v>70201400</v>
      </c>
      <c r="L6" s="113">
        <v>1959100</v>
      </c>
      <c r="M6" s="128">
        <v>0.03</v>
      </c>
      <c r="N6" s="174">
        <v>57082700</v>
      </c>
      <c r="O6" s="175">
        <f t="shared" si="0"/>
        <v>0.8131276584227665</v>
      </c>
      <c r="P6" s="109">
        <f>Volume!K6</f>
        <v>4187.4</v>
      </c>
      <c r="Q6" s="69">
        <f>Volume!J6</f>
        <v>4058.3</v>
      </c>
      <c r="R6" s="240">
        <f t="shared" si="1"/>
        <v>28489.834162</v>
      </c>
      <c r="S6" s="104">
        <f t="shared" si="2"/>
        <v>23165.872141</v>
      </c>
      <c r="T6" s="110">
        <f t="shared" si="3"/>
        <v>68242300</v>
      </c>
      <c r="U6" s="104">
        <f t="shared" si="4"/>
        <v>2.8708000756129266</v>
      </c>
      <c r="V6" s="104">
        <f t="shared" si="5"/>
        <v>14501.401641</v>
      </c>
      <c r="W6" s="104">
        <f t="shared" si="6"/>
        <v>5723.298741</v>
      </c>
      <c r="X6" s="104">
        <f t="shared" si="7"/>
        <v>8265.13378</v>
      </c>
      <c r="Y6" s="104">
        <f t="shared" si="8"/>
        <v>28575.780702</v>
      </c>
      <c r="Z6" s="240">
        <f t="shared" si="9"/>
        <v>-85.94654000000082</v>
      </c>
      <c r="AA6" s="78"/>
      <c r="AB6" s="77"/>
    </row>
    <row r="7" spans="1:26" s="7" customFormat="1" ht="15">
      <c r="A7" s="196" t="s">
        <v>282</v>
      </c>
      <c r="B7" s="165">
        <v>460800</v>
      </c>
      <c r="C7" s="163">
        <v>-43200</v>
      </c>
      <c r="D7" s="171">
        <v>-0.09</v>
      </c>
      <c r="E7" s="165">
        <v>7000</v>
      </c>
      <c r="F7" s="113">
        <v>0</v>
      </c>
      <c r="G7" s="171">
        <v>0</v>
      </c>
      <c r="H7" s="165">
        <v>0</v>
      </c>
      <c r="I7" s="113">
        <v>0</v>
      </c>
      <c r="J7" s="171">
        <v>0</v>
      </c>
      <c r="K7" s="165">
        <v>467800</v>
      </c>
      <c r="L7" s="113">
        <v>-43200</v>
      </c>
      <c r="M7" s="128">
        <v>-0.08</v>
      </c>
      <c r="N7" s="174">
        <v>465600</v>
      </c>
      <c r="O7" s="175">
        <f t="shared" si="0"/>
        <v>0.9952971355280035</v>
      </c>
      <c r="P7" s="109">
        <f>Volume!K7</f>
        <v>1800</v>
      </c>
      <c r="Q7" s="69">
        <f>Volume!J7</f>
        <v>1784.25</v>
      </c>
      <c r="R7" s="240">
        <f t="shared" si="1"/>
        <v>83.467215</v>
      </c>
      <c r="S7" s="104">
        <f t="shared" si="2"/>
        <v>83.07468</v>
      </c>
      <c r="T7" s="110">
        <f t="shared" si="3"/>
        <v>511000</v>
      </c>
      <c r="U7" s="104">
        <f t="shared" si="4"/>
        <v>-8.454011741682974</v>
      </c>
      <c r="V7" s="104">
        <f t="shared" si="5"/>
        <v>82.21824</v>
      </c>
      <c r="W7" s="104">
        <f t="shared" si="6"/>
        <v>1.248975</v>
      </c>
      <c r="X7" s="104">
        <f t="shared" si="7"/>
        <v>0</v>
      </c>
      <c r="Y7" s="104">
        <f t="shared" si="8"/>
        <v>91.98</v>
      </c>
      <c r="Z7" s="240">
        <f t="shared" si="9"/>
        <v>-8.512785000000008</v>
      </c>
    </row>
    <row r="8" spans="1:28" s="58" customFormat="1" ht="15">
      <c r="A8" s="196" t="s">
        <v>134</v>
      </c>
      <c r="B8" s="165">
        <v>408200</v>
      </c>
      <c r="C8" s="163">
        <v>-35200</v>
      </c>
      <c r="D8" s="171">
        <v>-0.08</v>
      </c>
      <c r="E8" s="165">
        <v>1700</v>
      </c>
      <c r="F8" s="113">
        <v>300</v>
      </c>
      <c r="G8" s="171">
        <v>0.21</v>
      </c>
      <c r="H8" s="165">
        <v>600</v>
      </c>
      <c r="I8" s="113">
        <v>0</v>
      </c>
      <c r="J8" s="171">
        <v>0</v>
      </c>
      <c r="K8" s="165">
        <v>410500</v>
      </c>
      <c r="L8" s="113">
        <v>-34900</v>
      </c>
      <c r="M8" s="128">
        <v>-0.08</v>
      </c>
      <c r="N8" s="174">
        <v>397200</v>
      </c>
      <c r="O8" s="175">
        <f t="shared" si="0"/>
        <v>0.9676004872107187</v>
      </c>
      <c r="P8" s="109">
        <f>Volume!K8</f>
        <v>3840.45</v>
      </c>
      <c r="Q8" s="69">
        <f>Volume!J8</f>
        <v>3699.6</v>
      </c>
      <c r="R8" s="240">
        <f t="shared" si="1"/>
        <v>151.86858</v>
      </c>
      <c r="S8" s="104">
        <f t="shared" si="2"/>
        <v>146.948112</v>
      </c>
      <c r="T8" s="110">
        <f t="shared" si="3"/>
        <v>445400</v>
      </c>
      <c r="U8" s="104">
        <f t="shared" si="4"/>
        <v>-7.8356533453075885</v>
      </c>
      <c r="V8" s="104">
        <f t="shared" si="5"/>
        <v>151.017672</v>
      </c>
      <c r="W8" s="104">
        <f t="shared" si="6"/>
        <v>0.628932</v>
      </c>
      <c r="X8" s="104">
        <f t="shared" si="7"/>
        <v>0.221976</v>
      </c>
      <c r="Y8" s="104">
        <f t="shared" si="8"/>
        <v>171.053643</v>
      </c>
      <c r="Z8" s="240">
        <f t="shared" si="9"/>
        <v>-19.185062999999985</v>
      </c>
      <c r="AA8" s="78"/>
      <c r="AB8" s="77"/>
    </row>
    <row r="9" spans="1:26" s="7" customFormat="1" ht="15">
      <c r="A9" s="196" t="s">
        <v>0</v>
      </c>
      <c r="B9" s="165">
        <v>3297750</v>
      </c>
      <c r="C9" s="163">
        <v>5625</v>
      </c>
      <c r="D9" s="171">
        <v>0</v>
      </c>
      <c r="E9" s="165">
        <v>124125</v>
      </c>
      <c r="F9" s="113">
        <v>12000</v>
      </c>
      <c r="G9" s="171">
        <v>0.11</v>
      </c>
      <c r="H9" s="165">
        <v>12000</v>
      </c>
      <c r="I9" s="113">
        <v>0</v>
      </c>
      <c r="J9" s="171">
        <v>0</v>
      </c>
      <c r="K9" s="165">
        <v>3433875</v>
      </c>
      <c r="L9" s="113">
        <v>17625</v>
      </c>
      <c r="M9" s="128">
        <v>0.01</v>
      </c>
      <c r="N9" s="174">
        <v>3168000</v>
      </c>
      <c r="O9" s="175">
        <f t="shared" si="0"/>
        <v>0.9225728950529649</v>
      </c>
      <c r="P9" s="109">
        <f>Volume!K9</f>
        <v>1035.05</v>
      </c>
      <c r="Q9" s="69">
        <f>Volume!J9</f>
        <v>1016.5</v>
      </c>
      <c r="R9" s="240">
        <f t="shared" si="1"/>
        <v>349.05339375</v>
      </c>
      <c r="S9" s="104">
        <f t="shared" si="2"/>
        <v>322.0272</v>
      </c>
      <c r="T9" s="110">
        <f t="shared" si="3"/>
        <v>3416250</v>
      </c>
      <c r="U9" s="104">
        <f t="shared" si="4"/>
        <v>0.5159165751920965</v>
      </c>
      <c r="V9" s="104">
        <f t="shared" si="5"/>
        <v>335.2162875</v>
      </c>
      <c r="W9" s="104">
        <f t="shared" si="6"/>
        <v>12.61730625</v>
      </c>
      <c r="X9" s="104">
        <f t="shared" si="7"/>
        <v>1.2198</v>
      </c>
      <c r="Y9" s="104">
        <f t="shared" si="8"/>
        <v>353.59895625</v>
      </c>
      <c r="Z9" s="240">
        <f t="shared" si="9"/>
        <v>-4.545562500000017</v>
      </c>
    </row>
    <row r="10" spans="1:26" s="7" customFormat="1" ht="15">
      <c r="A10" s="196" t="s">
        <v>135</v>
      </c>
      <c r="B10" s="287">
        <v>4537400</v>
      </c>
      <c r="C10" s="164">
        <v>-107800</v>
      </c>
      <c r="D10" s="172">
        <v>-0.02</v>
      </c>
      <c r="E10" s="173">
        <v>308700</v>
      </c>
      <c r="F10" s="168">
        <v>24500</v>
      </c>
      <c r="G10" s="172">
        <v>0.09</v>
      </c>
      <c r="H10" s="166">
        <v>9800</v>
      </c>
      <c r="I10" s="169">
        <v>0</v>
      </c>
      <c r="J10" s="172">
        <v>0</v>
      </c>
      <c r="K10" s="165">
        <v>4855900</v>
      </c>
      <c r="L10" s="113">
        <v>-83300</v>
      </c>
      <c r="M10" s="358">
        <v>-0.02</v>
      </c>
      <c r="N10" s="176">
        <v>4620700</v>
      </c>
      <c r="O10" s="175">
        <f t="shared" si="0"/>
        <v>0.9515640766902119</v>
      </c>
      <c r="P10" s="109">
        <f>Volume!K10</f>
        <v>87.1</v>
      </c>
      <c r="Q10" s="69">
        <f>Volume!J10</f>
        <v>82.35</v>
      </c>
      <c r="R10" s="240">
        <f t="shared" si="1"/>
        <v>39.9883365</v>
      </c>
      <c r="S10" s="104">
        <f t="shared" si="2"/>
        <v>38.0514645</v>
      </c>
      <c r="T10" s="110">
        <f t="shared" si="3"/>
        <v>4939200</v>
      </c>
      <c r="U10" s="104">
        <f t="shared" si="4"/>
        <v>-1.6865079365079365</v>
      </c>
      <c r="V10" s="104">
        <f t="shared" si="5"/>
        <v>37.365489</v>
      </c>
      <c r="W10" s="104">
        <f t="shared" si="6"/>
        <v>2.5421445</v>
      </c>
      <c r="X10" s="104">
        <f t="shared" si="7"/>
        <v>0.080703</v>
      </c>
      <c r="Y10" s="104">
        <f t="shared" si="8"/>
        <v>43.020432</v>
      </c>
      <c r="Z10" s="240">
        <f t="shared" si="9"/>
        <v>-3.032095499999997</v>
      </c>
    </row>
    <row r="11" spans="1:28" s="58" customFormat="1" ht="15">
      <c r="A11" s="196" t="s">
        <v>174</v>
      </c>
      <c r="B11" s="165">
        <v>8314700</v>
      </c>
      <c r="C11" s="163">
        <v>13400</v>
      </c>
      <c r="D11" s="171">
        <v>0</v>
      </c>
      <c r="E11" s="165">
        <v>817400</v>
      </c>
      <c r="F11" s="113">
        <v>13400</v>
      </c>
      <c r="G11" s="171">
        <v>0.02</v>
      </c>
      <c r="H11" s="165">
        <v>33500</v>
      </c>
      <c r="I11" s="113">
        <v>-6700</v>
      </c>
      <c r="J11" s="171">
        <v>-0.17</v>
      </c>
      <c r="K11" s="165">
        <v>9165600</v>
      </c>
      <c r="L11" s="113">
        <v>20100</v>
      </c>
      <c r="M11" s="128">
        <v>0</v>
      </c>
      <c r="N11" s="174">
        <v>8857400</v>
      </c>
      <c r="O11" s="175">
        <f t="shared" si="0"/>
        <v>0.966374269005848</v>
      </c>
      <c r="P11" s="109">
        <f>Volume!K11</f>
        <v>69.5</v>
      </c>
      <c r="Q11" s="69">
        <f>Volume!J11</f>
        <v>66.3</v>
      </c>
      <c r="R11" s="240">
        <f t="shared" si="1"/>
        <v>60.767928</v>
      </c>
      <c r="S11" s="104">
        <f t="shared" si="2"/>
        <v>58.724562</v>
      </c>
      <c r="T11" s="110">
        <f t="shared" si="3"/>
        <v>9145500</v>
      </c>
      <c r="U11" s="104">
        <f t="shared" si="4"/>
        <v>0.21978021978021978</v>
      </c>
      <c r="V11" s="104">
        <f t="shared" si="5"/>
        <v>55.126461</v>
      </c>
      <c r="W11" s="104">
        <f t="shared" si="6"/>
        <v>5.419362</v>
      </c>
      <c r="X11" s="104">
        <f t="shared" si="7"/>
        <v>0.222105</v>
      </c>
      <c r="Y11" s="104">
        <f t="shared" si="8"/>
        <v>63.561225</v>
      </c>
      <c r="Z11" s="240">
        <f t="shared" si="9"/>
        <v>-2.7932970000000026</v>
      </c>
      <c r="AA11" s="78"/>
      <c r="AB11" s="77"/>
    </row>
    <row r="12" spans="1:28" s="58" customFormat="1" ht="15">
      <c r="A12" s="196" t="s">
        <v>283</v>
      </c>
      <c r="B12" s="165">
        <v>991200</v>
      </c>
      <c r="C12" s="163">
        <v>-9600</v>
      </c>
      <c r="D12" s="171">
        <v>-0.01</v>
      </c>
      <c r="E12" s="165">
        <v>600</v>
      </c>
      <c r="F12" s="113">
        <v>600</v>
      </c>
      <c r="G12" s="171">
        <v>0</v>
      </c>
      <c r="H12" s="165">
        <v>0</v>
      </c>
      <c r="I12" s="113">
        <v>0</v>
      </c>
      <c r="J12" s="171">
        <v>0</v>
      </c>
      <c r="K12" s="165">
        <v>991800</v>
      </c>
      <c r="L12" s="113">
        <v>-9000</v>
      </c>
      <c r="M12" s="128">
        <v>-0.01</v>
      </c>
      <c r="N12" s="174">
        <v>963000</v>
      </c>
      <c r="O12" s="175">
        <f t="shared" si="0"/>
        <v>0.9709618874773139</v>
      </c>
      <c r="P12" s="109">
        <f>Volume!K12</f>
        <v>389.1</v>
      </c>
      <c r="Q12" s="69">
        <f>Volume!J12</f>
        <v>388.6</v>
      </c>
      <c r="R12" s="240">
        <f t="shared" si="1"/>
        <v>38.541348</v>
      </c>
      <c r="S12" s="104">
        <f t="shared" si="2"/>
        <v>37.42218</v>
      </c>
      <c r="T12" s="110">
        <f t="shared" si="3"/>
        <v>1000800</v>
      </c>
      <c r="U12" s="104">
        <f t="shared" si="4"/>
        <v>-0.8992805755395683</v>
      </c>
      <c r="V12" s="104">
        <f t="shared" si="5"/>
        <v>38.518032</v>
      </c>
      <c r="W12" s="104">
        <f t="shared" si="6"/>
        <v>0.023316</v>
      </c>
      <c r="X12" s="104">
        <f t="shared" si="7"/>
        <v>0</v>
      </c>
      <c r="Y12" s="104">
        <f t="shared" si="8"/>
        <v>38.941128</v>
      </c>
      <c r="Z12" s="240">
        <f t="shared" si="9"/>
        <v>-0.3997799999999998</v>
      </c>
      <c r="AA12" s="78"/>
      <c r="AB12" s="77"/>
    </row>
    <row r="13" spans="1:26" s="7" customFormat="1" ht="15">
      <c r="A13" s="196" t="s">
        <v>75</v>
      </c>
      <c r="B13" s="165">
        <v>3463800</v>
      </c>
      <c r="C13" s="163">
        <v>-464600</v>
      </c>
      <c r="D13" s="171">
        <v>-0.12</v>
      </c>
      <c r="E13" s="165">
        <v>404800</v>
      </c>
      <c r="F13" s="113">
        <v>50600</v>
      </c>
      <c r="G13" s="171">
        <v>0.14</v>
      </c>
      <c r="H13" s="165">
        <v>23000</v>
      </c>
      <c r="I13" s="113">
        <v>9200</v>
      </c>
      <c r="J13" s="171">
        <v>0.67</v>
      </c>
      <c r="K13" s="165">
        <v>3891600</v>
      </c>
      <c r="L13" s="113">
        <v>-404800</v>
      </c>
      <c r="M13" s="128">
        <v>-0.09</v>
      </c>
      <c r="N13" s="174">
        <v>3799600</v>
      </c>
      <c r="O13" s="175">
        <f t="shared" si="0"/>
        <v>0.9763593380614657</v>
      </c>
      <c r="P13" s="109">
        <f>Volume!K13</f>
        <v>85.7</v>
      </c>
      <c r="Q13" s="69">
        <f>Volume!J13</f>
        <v>84.15</v>
      </c>
      <c r="R13" s="240">
        <f t="shared" si="1"/>
        <v>32.747814</v>
      </c>
      <c r="S13" s="104">
        <f t="shared" si="2"/>
        <v>31.973634</v>
      </c>
      <c r="T13" s="110">
        <f t="shared" si="3"/>
        <v>4296400</v>
      </c>
      <c r="U13" s="104">
        <f t="shared" si="4"/>
        <v>-9.421841541755889</v>
      </c>
      <c r="V13" s="104">
        <f t="shared" si="5"/>
        <v>29.147877</v>
      </c>
      <c r="W13" s="104">
        <f t="shared" si="6"/>
        <v>3.406392</v>
      </c>
      <c r="X13" s="104">
        <f t="shared" si="7"/>
        <v>0.19354500000000002</v>
      </c>
      <c r="Y13" s="104">
        <f t="shared" si="8"/>
        <v>36.820148</v>
      </c>
      <c r="Z13" s="240">
        <f t="shared" si="9"/>
        <v>-4.072334000000005</v>
      </c>
    </row>
    <row r="14" spans="1:26" s="7" customFormat="1" ht="15">
      <c r="A14" s="196" t="s">
        <v>88</v>
      </c>
      <c r="B14" s="287">
        <v>19844500</v>
      </c>
      <c r="C14" s="164">
        <v>-1096500</v>
      </c>
      <c r="D14" s="172">
        <v>-0.05</v>
      </c>
      <c r="E14" s="173">
        <v>3659300</v>
      </c>
      <c r="F14" s="168">
        <v>-107500</v>
      </c>
      <c r="G14" s="172">
        <v>-0.03</v>
      </c>
      <c r="H14" s="166">
        <v>356900</v>
      </c>
      <c r="I14" s="169">
        <v>-73100</v>
      </c>
      <c r="J14" s="172">
        <v>-0.17</v>
      </c>
      <c r="K14" s="165">
        <v>23860700</v>
      </c>
      <c r="L14" s="113">
        <v>-1277100</v>
      </c>
      <c r="M14" s="358">
        <v>-0.05</v>
      </c>
      <c r="N14" s="176">
        <v>22351400</v>
      </c>
      <c r="O14" s="175">
        <f t="shared" si="0"/>
        <v>0.9367453595242387</v>
      </c>
      <c r="P14" s="109">
        <f>Volume!K14</f>
        <v>56.1</v>
      </c>
      <c r="Q14" s="69">
        <f>Volume!J14</f>
        <v>51.2</v>
      </c>
      <c r="R14" s="240">
        <f t="shared" si="1"/>
        <v>122.166784</v>
      </c>
      <c r="S14" s="104">
        <f t="shared" si="2"/>
        <v>114.439168</v>
      </c>
      <c r="T14" s="110">
        <f t="shared" si="3"/>
        <v>25137800</v>
      </c>
      <c r="U14" s="104">
        <f t="shared" si="4"/>
        <v>-5.080396852548751</v>
      </c>
      <c r="V14" s="104">
        <f t="shared" si="5"/>
        <v>101.60384</v>
      </c>
      <c r="W14" s="104">
        <f t="shared" si="6"/>
        <v>18.735616</v>
      </c>
      <c r="X14" s="104">
        <f t="shared" si="7"/>
        <v>1.827328</v>
      </c>
      <c r="Y14" s="104">
        <f t="shared" si="8"/>
        <v>141.023058</v>
      </c>
      <c r="Z14" s="240">
        <f t="shared" si="9"/>
        <v>-18.856273999999985</v>
      </c>
    </row>
    <row r="15" spans="1:28" s="58" customFormat="1" ht="15">
      <c r="A15" s="196" t="s">
        <v>136</v>
      </c>
      <c r="B15" s="165">
        <v>39355550</v>
      </c>
      <c r="C15" s="163">
        <v>38200</v>
      </c>
      <c r="D15" s="171">
        <v>0</v>
      </c>
      <c r="E15" s="165">
        <v>10371300</v>
      </c>
      <c r="F15" s="113">
        <v>1088700</v>
      </c>
      <c r="G15" s="171">
        <v>0.12</v>
      </c>
      <c r="H15" s="165">
        <v>1900450</v>
      </c>
      <c r="I15" s="113">
        <v>334250</v>
      </c>
      <c r="J15" s="171">
        <v>0.21</v>
      </c>
      <c r="K15" s="165">
        <v>51627300</v>
      </c>
      <c r="L15" s="113">
        <v>1461150</v>
      </c>
      <c r="M15" s="128">
        <v>0.03</v>
      </c>
      <c r="N15" s="174">
        <v>48905550</v>
      </c>
      <c r="O15" s="175">
        <f t="shared" si="0"/>
        <v>0.9472807991120976</v>
      </c>
      <c r="P15" s="109">
        <f>Volume!K15</f>
        <v>47.6</v>
      </c>
      <c r="Q15" s="69">
        <f>Volume!J15</f>
        <v>45.05</v>
      </c>
      <c r="R15" s="240">
        <f t="shared" si="1"/>
        <v>232.5809865</v>
      </c>
      <c r="S15" s="104">
        <f t="shared" si="2"/>
        <v>220.31950275</v>
      </c>
      <c r="T15" s="110">
        <f t="shared" si="3"/>
        <v>50166150</v>
      </c>
      <c r="U15" s="104">
        <f t="shared" si="4"/>
        <v>2.912621359223301</v>
      </c>
      <c r="V15" s="104">
        <f t="shared" si="5"/>
        <v>177.29675275</v>
      </c>
      <c r="W15" s="104">
        <f t="shared" si="6"/>
        <v>46.7227065</v>
      </c>
      <c r="X15" s="104">
        <f t="shared" si="7"/>
        <v>8.56152725</v>
      </c>
      <c r="Y15" s="104">
        <f t="shared" si="8"/>
        <v>238.790874</v>
      </c>
      <c r="Z15" s="240">
        <f t="shared" si="9"/>
        <v>-6.209887500000008</v>
      </c>
      <c r="AA15" s="78"/>
      <c r="AB15" s="77"/>
    </row>
    <row r="16" spans="1:28" s="58" customFormat="1" ht="15">
      <c r="A16" s="196" t="s">
        <v>157</v>
      </c>
      <c r="B16" s="165">
        <v>680750</v>
      </c>
      <c r="C16" s="163">
        <v>-15750</v>
      </c>
      <c r="D16" s="171">
        <v>-0.02</v>
      </c>
      <c r="E16" s="165">
        <v>0</v>
      </c>
      <c r="F16" s="113">
        <v>0</v>
      </c>
      <c r="G16" s="171">
        <v>0</v>
      </c>
      <c r="H16" s="165">
        <v>350</v>
      </c>
      <c r="I16" s="113">
        <v>0</v>
      </c>
      <c r="J16" s="171">
        <v>0</v>
      </c>
      <c r="K16" s="165">
        <v>681100</v>
      </c>
      <c r="L16" s="113">
        <v>-15750</v>
      </c>
      <c r="M16" s="128">
        <v>-0.02</v>
      </c>
      <c r="N16" s="174">
        <v>674100</v>
      </c>
      <c r="O16" s="175">
        <f t="shared" si="0"/>
        <v>0.9897225077081192</v>
      </c>
      <c r="P16" s="109">
        <f>Volume!K16</f>
        <v>749.25</v>
      </c>
      <c r="Q16" s="69">
        <f>Volume!J16</f>
        <v>720.55</v>
      </c>
      <c r="R16" s="240">
        <f t="shared" si="1"/>
        <v>49.076660499999996</v>
      </c>
      <c r="S16" s="104">
        <f t="shared" si="2"/>
        <v>48.572275499999996</v>
      </c>
      <c r="T16" s="110">
        <f t="shared" si="3"/>
        <v>696850</v>
      </c>
      <c r="U16" s="104">
        <f t="shared" si="4"/>
        <v>-2.260170768458061</v>
      </c>
      <c r="V16" s="104">
        <f t="shared" si="5"/>
        <v>49.051441249999996</v>
      </c>
      <c r="W16" s="104">
        <f t="shared" si="6"/>
        <v>0</v>
      </c>
      <c r="X16" s="104">
        <f t="shared" si="7"/>
        <v>0.02521925</v>
      </c>
      <c r="Y16" s="104">
        <f t="shared" si="8"/>
        <v>52.21148625</v>
      </c>
      <c r="Z16" s="240">
        <f t="shared" si="9"/>
        <v>-3.1348257500000045</v>
      </c>
      <c r="AA16" s="78"/>
      <c r="AB16" s="77"/>
    </row>
    <row r="17" spans="1:28" s="58" customFormat="1" ht="15">
      <c r="A17" s="196" t="s">
        <v>193</v>
      </c>
      <c r="B17" s="165">
        <v>918300</v>
      </c>
      <c r="C17" s="163">
        <v>-71600</v>
      </c>
      <c r="D17" s="171">
        <v>-0.07</v>
      </c>
      <c r="E17" s="165">
        <v>8300</v>
      </c>
      <c r="F17" s="113">
        <v>-4000</v>
      </c>
      <c r="G17" s="171">
        <v>-0.33</v>
      </c>
      <c r="H17" s="165">
        <v>3100</v>
      </c>
      <c r="I17" s="113">
        <v>-300</v>
      </c>
      <c r="J17" s="171">
        <v>-0.09</v>
      </c>
      <c r="K17" s="165">
        <v>929700</v>
      </c>
      <c r="L17" s="113">
        <v>-75900</v>
      </c>
      <c r="M17" s="128">
        <v>-0.08</v>
      </c>
      <c r="N17" s="174">
        <v>922200</v>
      </c>
      <c r="O17" s="175">
        <f t="shared" si="0"/>
        <v>0.9919328815747015</v>
      </c>
      <c r="P17" s="109">
        <f>Volume!K17</f>
        <v>3060.8</v>
      </c>
      <c r="Q17" s="69">
        <f>Volume!J17</f>
        <v>2948.45</v>
      </c>
      <c r="R17" s="240">
        <f t="shared" si="1"/>
        <v>274.1173965</v>
      </c>
      <c r="S17" s="104">
        <f t="shared" si="2"/>
        <v>271.906059</v>
      </c>
      <c r="T17" s="110">
        <f t="shared" si="3"/>
        <v>1005600</v>
      </c>
      <c r="U17" s="104">
        <f t="shared" si="4"/>
        <v>-7.547732696897374</v>
      </c>
      <c r="V17" s="104">
        <f t="shared" si="5"/>
        <v>270.7561635</v>
      </c>
      <c r="W17" s="104">
        <f t="shared" si="6"/>
        <v>2.4472135</v>
      </c>
      <c r="X17" s="104">
        <f t="shared" si="7"/>
        <v>0.9140195</v>
      </c>
      <c r="Y17" s="104">
        <f t="shared" si="8"/>
        <v>307.794048</v>
      </c>
      <c r="Z17" s="240">
        <f t="shared" si="9"/>
        <v>-33.67665149999999</v>
      </c>
      <c r="AA17" s="78"/>
      <c r="AB17" s="77"/>
    </row>
    <row r="18" spans="1:28" s="58" customFormat="1" ht="15">
      <c r="A18" s="196" t="s">
        <v>284</v>
      </c>
      <c r="B18" s="165">
        <v>8150050</v>
      </c>
      <c r="C18" s="163">
        <v>-700150</v>
      </c>
      <c r="D18" s="171">
        <v>-0.08</v>
      </c>
      <c r="E18" s="165">
        <v>986100</v>
      </c>
      <c r="F18" s="113">
        <v>62700</v>
      </c>
      <c r="G18" s="171">
        <v>0.07</v>
      </c>
      <c r="H18" s="165">
        <v>57000</v>
      </c>
      <c r="I18" s="113">
        <v>2850</v>
      </c>
      <c r="J18" s="171">
        <v>0.05</v>
      </c>
      <c r="K18" s="165">
        <v>9193150</v>
      </c>
      <c r="L18" s="113">
        <v>-634600</v>
      </c>
      <c r="M18" s="128">
        <v>-0.06</v>
      </c>
      <c r="N18" s="174">
        <v>7991400</v>
      </c>
      <c r="O18" s="175">
        <f t="shared" si="0"/>
        <v>0.8692776686989769</v>
      </c>
      <c r="P18" s="109">
        <f>Volume!K18</f>
        <v>142.85</v>
      </c>
      <c r="Q18" s="69">
        <f>Volume!J18</f>
        <v>142.95</v>
      </c>
      <c r="R18" s="240">
        <f t="shared" si="1"/>
        <v>131.41607925</v>
      </c>
      <c r="S18" s="104">
        <f t="shared" si="2"/>
        <v>114.237063</v>
      </c>
      <c r="T18" s="110">
        <f t="shared" si="3"/>
        <v>9827750</v>
      </c>
      <c r="U18" s="104">
        <f t="shared" si="4"/>
        <v>-6.457225712904785</v>
      </c>
      <c r="V18" s="104">
        <f t="shared" si="5"/>
        <v>116.50496475</v>
      </c>
      <c r="W18" s="104">
        <f t="shared" si="6"/>
        <v>14.0962995</v>
      </c>
      <c r="X18" s="104">
        <f t="shared" si="7"/>
        <v>0.814815</v>
      </c>
      <c r="Y18" s="104">
        <f t="shared" si="8"/>
        <v>140.38940875</v>
      </c>
      <c r="Z18" s="240">
        <f t="shared" si="9"/>
        <v>-8.973329500000006</v>
      </c>
      <c r="AA18" s="78"/>
      <c r="AB18" s="77"/>
    </row>
    <row r="19" spans="1:26" s="8" customFormat="1" ht="15">
      <c r="A19" s="196" t="s">
        <v>285</v>
      </c>
      <c r="B19" s="165">
        <v>13368000</v>
      </c>
      <c r="C19" s="163">
        <v>-1468800</v>
      </c>
      <c r="D19" s="171">
        <v>-0.1</v>
      </c>
      <c r="E19" s="165">
        <v>1915200</v>
      </c>
      <c r="F19" s="113">
        <v>110400</v>
      </c>
      <c r="G19" s="171">
        <v>0.06</v>
      </c>
      <c r="H19" s="165">
        <v>199200</v>
      </c>
      <c r="I19" s="113">
        <v>4800</v>
      </c>
      <c r="J19" s="171">
        <v>0.02</v>
      </c>
      <c r="K19" s="165">
        <v>15482400</v>
      </c>
      <c r="L19" s="113">
        <v>-1353600</v>
      </c>
      <c r="M19" s="128">
        <v>-0.08</v>
      </c>
      <c r="N19" s="174">
        <v>13668000</v>
      </c>
      <c r="O19" s="175">
        <f t="shared" si="0"/>
        <v>0.88280886684235</v>
      </c>
      <c r="P19" s="109">
        <f>Volume!K19</f>
        <v>61.2</v>
      </c>
      <c r="Q19" s="69">
        <f>Volume!J19</f>
        <v>61</v>
      </c>
      <c r="R19" s="240">
        <f t="shared" si="1"/>
        <v>94.44264</v>
      </c>
      <c r="S19" s="104">
        <f t="shared" si="2"/>
        <v>83.3748</v>
      </c>
      <c r="T19" s="110">
        <f t="shared" si="3"/>
        <v>16836000</v>
      </c>
      <c r="U19" s="104">
        <f t="shared" si="4"/>
        <v>-8.03991446899501</v>
      </c>
      <c r="V19" s="104">
        <f t="shared" si="5"/>
        <v>81.5448</v>
      </c>
      <c r="W19" s="104">
        <f t="shared" si="6"/>
        <v>11.68272</v>
      </c>
      <c r="X19" s="104">
        <f t="shared" si="7"/>
        <v>1.21512</v>
      </c>
      <c r="Y19" s="104">
        <f t="shared" si="8"/>
        <v>103.03632</v>
      </c>
      <c r="Z19" s="240">
        <f t="shared" si="9"/>
        <v>-8.593680000000006</v>
      </c>
    </row>
    <row r="20" spans="1:26" s="8" customFormat="1" ht="15">
      <c r="A20" s="196" t="s">
        <v>76</v>
      </c>
      <c r="B20" s="165">
        <v>6612200</v>
      </c>
      <c r="C20" s="163">
        <v>-302400</v>
      </c>
      <c r="D20" s="171">
        <v>-0.04</v>
      </c>
      <c r="E20" s="165">
        <v>152600</v>
      </c>
      <c r="F20" s="113">
        <v>11200</v>
      </c>
      <c r="G20" s="171">
        <v>0.08</v>
      </c>
      <c r="H20" s="165">
        <v>1400</v>
      </c>
      <c r="I20" s="113">
        <v>0</v>
      </c>
      <c r="J20" s="171">
        <v>0</v>
      </c>
      <c r="K20" s="165">
        <v>6766200</v>
      </c>
      <c r="L20" s="113">
        <v>-291200</v>
      </c>
      <c r="M20" s="128">
        <v>-0.04</v>
      </c>
      <c r="N20" s="174">
        <v>6706000</v>
      </c>
      <c r="O20" s="175">
        <f t="shared" si="0"/>
        <v>0.9911028346782537</v>
      </c>
      <c r="P20" s="109">
        <f>Volume!K20</f>
        <v>239.15</v>
      </c>
      <c r="Q20" s="69">
        <f>Volume!J20</f>
        <v>235.35</v>
      </c>
      <c r="R20" s="240">
        <f t="shared" si="1"/>
        <v>159.242517</v>
      </c>
      <c r="S20" s="104">
        <f t="shared" si="2"/>
        <v>157.82571</v>
      </c>
      <c r="T20" s="110">
        <f t="shared" si="3"/>
        <v>7057400</v>
      </c>
      <c r="U20" s="104">
        <f t="shared" si="4"/>
        <v>-4.126165443364411</v>
      </c>
      <c r="V20" s="104">
        <f t="shared" si="5"/>
        <v>155.618127</v>
      </c>
      <c r="W20" s="104">
        <f t="shared" si="6"/>
        <v>3.591441</v>
      </c>
      <c r="X20" s="104">
        <f t="shared" si="7"/>
        <v>0.032949</v>
      </c>
      <c r="Y20" s="104">
        <f t="shared" si="8"/>
        <v>168.777721</v>
      </c>
      <c r="Z20" s="240">
        <f t="shared" si="9"/>
        <v>-9.535204000000022</v>
      </c>
    </row>
    <row r="21" spans="1:28" s="58" customFormat="1" ht="15">
      <c r="A21" s="196" t="s">
        <v>77</v>
      </c>
      <c r="B21" s="165">
        <v>8071200</v>
      </c>
      <c r="C21" s="163">
        <v>-532000</v>
      </c>
      <c r="D21" s="171">
        <v>-0.06</v>
      </c>
      <c r="E21" s="165">
        <v>543400</v>
      </c>
      <c r="F21" s="113">
        <v>19000</v>
      </c>
      <c r="G21" s="171">
        <v>0.04</v>
      </c>
      <c r="H21" s="165">
        <v>83600</v>
      </c>
      <c r="I21" s="113">
        <v>3800</v>
      </c>
      <c r="J21" s="171">
        <v>0.05</v>
      </c>
      <c r="K21" s="165">
        <v>8698200</v>
      </c>
      <c r="L21" s="113">
        <v>-509200</v>
      </c>
      <c r="M21" s="128">
        <v>-0.06</v>
      </c>
      <c r="N21" s="174">
        <v>8432200</v>
      </c>
      <c r="O21" s="175">
        <f t="shared" si="0"/>
        <v>0.9694189602446484</v>
      </c>
      <c r="P21" s="109">
        <f>Volume!K21</f>
        <v>187.35</v>
      </c>
      <c r="Q21" s="69">
        <f>Volume!J21</f>
        <v>178.75</v>
      </c>
      <c r="R21" s="240">
        <f t="shared" si="1"/>
        <v>155.480325</v>
      </c>
      <c r="S21" s="104">
        <f t="shared" si="2"/>
        <v>150.725575</v>
      </c>
      <c r="T21" s="110">
        <f t="shared" si="3"/>
        <v>9207400</v>
      </c>
      <c r="U21" s="104">
        <f t="shared" si="4"/>
        <v>-5.530334296326868</v>
      </c>
      <c r="V21" s="104">
        <f t="shared" si="5"/>
        <v>144.2727</v>
      </c>
      <c r="W21" s="104">
        <f t="shared" si="6"/>
        <v>9.713275</v>
      </c>
      <c r="X21" s="104">
        <f t="shared" si="7"/>
        <v>1.49435</v>
      </c>
      <c r="Y21" s="104">
        <f t="shared" si="8"/>
        <v>172.500639</v>
      </c>
      <c r="Z21" s="240">
        <f t="shared" si="9"/>
        <v>-17.020314000000013</v>
      </c>
      <c r="AA21" s="78"/>
      <c r="AB21" s="77"/>
    </row>
    <row r="22" spans="1:26" s="7" customFormat="1" ht="15">
      <c r="A22" s="196" t="s">
        <v>286</v>
      </c>
      <c r="B22" s="287">
        <v>1874250</v>
      </c>
      <c r="C22" s="164">
        <v>-63000</v>
      </c>
      <c r="D22" s="172">
        <v>-0.03</v>
      </c>
      <c r="E22" s="173">
        <v>3150</v>
      </c>
      <c r="F22" s="168">
        <v>0</v>
      </c>
      <c r="G22" s="172">
        <v>0</v>
      </c>
      <c r="H22" s="166">
        <v>0</v>
      </c>
      <c r="I22" s="169">
        <v>0</v>
      </c>
      <c r="J22" s="172">
        <v>0</v>
      </c>
      <c r="K22" s="165">
        <v>1877400</v>
      </c>
      <c r="L22" s="113">
        <v>-63000</v>
      </c>
      <c r="M22" s="358">
        <v>-0.03</v>
      </c>
      <c r="N22" s="176">
        <v>1813350</v>
      </c>
      <c r="O22" s="175">
        <f t="shared" si="0"/>
        <v>0.9658836689038032</v>
      </c>
      <c r="P22" s="109">
        <f>Volume!K22</f>
        <v>215.65</v>
      </c>
      <c r="Q22" s="69">
        <f>Volume!J22</f>
        <v>192.3</v>
      </c>
      <c r="R22" s="240">
        <f t="shared" si="1"/>
        <v>36.102402</v>
      </c>
      <c r="S22" s="104">
        <f t="shared" si="2"/>
        <v>34.8707205</v>
      </c>
      <c r="T22" s="110">
        <f t="shared" si="3"/>
        <v>1940400</v>
      </c>
      <c r="U22" s="104">
        <f t="shared" si="4"/>
        <v>-3.2467532467532463</v>
      </c>
      <c r="V22" s="104">
        <f t="shared" si="5"/>
        <v>36.0418275</v>
      </c>
      <c r="W22" s="104">
        <f t="shared" si="6"/>
        <v>0.0605745</v>
      </c>
      <c r="X22" s="104">
        <f t="shared" si="7"/>
        <v>0</v>
      </c>
      <c r="Y22" s="104">
        <f t="shared" si="8"/>
        <v>41.844726</v>
      </c>
      <c r="Z22" s="240">
        <f t="shared" si="9"/>
        <v>-5.7423240000000035</v>
      </c>
    </row>
    <row r="23" spans="1:26" s="7" customFormat="1" ht="15">
      <c r="A23" s="196" t="s">
        <v>34</v>
      </c>
      <c r="B23" s="287">
        <v>674025</v>
      </c>
      <c r="C23" s="164">
        <v>-60500</v>
      </c>
      <c r="D23" s="172">
        <v>-0.08</v>
      </c>
      <c r="E23" s="173">
        <v>825</v>
      </c>
      <c r="F23" s="168">
        <v>0</v>
      </c>
      <c r="G23" s="172">
        <v>0</v>
      </c>
      <c r="H23" s="166">
        <v>1375</v>
      </c>
      <c r="I23" s="169">
        <v>275</v>
      </c>
      <c r="J23" s="172">
        <v>0.25</v>
      </c>
      <c r="K23" s="165">
        <v>676225</v>
      </c>
      <c r="L23" s="113">
        <v>-60225</v>
      </c>
      <c r="M23" s="358">
        <v>-0.08</v>
      </c>
      <c r="N23" s="176">
        <v>669625</v>
      </c>
      <c r="O23" s="175">
        <f t="shared" si="0"/>
        <v>0.9902399349328995</v>
      </c>
      <c r="P23" s="109">
        <f>Volume!K23</f>
        <v>1596.7</v>
      </c>
      <c r="Q23" s="69">
        <f>Volume!J23</f>
        <v>1569.85</v>
      </c>
      <c r="R23" s="240">
        <f t="shared" si="1"/>
        <v>106.15718162499999</v>
      </c>
      <c r="S23" s="104">
        <f t="shared" si="2"/>
        <v>105.12108062499999</v>
      </c>
      <c r="T23" s="110">
        <f t="shared" si="3"/>
        <v>736450</v>
      </c>
      <c r="U23" s="104">
        <f t="shared" si="4"/>
        <v>-8.177744585511576</v>
      </c>
      <c r="V23" s="104">
        <f t="shared" si="5"/>
        <v>105.81181462499998</v>
      </c>
      <c r="W23" s="104">
        <f t="shared" si="6"/>
        <v>0.129512625</v>
      </c>
      <c r="X23" s="104">
        <f t="shared" si="7"/>
        <v>0.215854375</v>
      </c>
      <c r="Y23" s="104">
        <f t="shared" si="8"/>
        <v>117.5889715</v>
      </c>
      <c r="Z23" s="240">
        <f t="shared" si="9"/>
        <v>-11.431789875000007</v>
      </c>
    </row>
    <row r="24" spans="1:28" s="58" customFormat="1" ht="15">
      <c r="A24" s="196" t="s">
        <v>287</v>
      </c>
      <c r="B24" s="165">
        <v>379500</v>
      </c>
      <c r="C24" s="163">
        <v>-28500</v>
      </c>
      <c r="D24" s="171">
        <v>-0.07</v>
      </c>
      <c r="E24" s="165">
        <v>3250</v>
      </c>
      <c r="F24" s="113">
        <v>0</v>
      </c>
      <c r="G24" s="171">
        <v>0</v>
      </c>
      <c r="H24" s="165">
        <v>0</v>
      </c>
      <c r="I24" s="113">
        <v>0</v>
      </c>
      <c r="J24" s="171">
        <v>0</v>
      </c>
      <c r="K24" s="165">
        <v>382750</v>
      </c>
      <c r="L24" s="113">
        <v>-28500</v>
      </c>
      <c r="M24" s="128">
        <v>-0.07</v>
      </c>
      <c r="N24" s="174">
        <v>375500</v>
      </c>
      <c r="O24" s="175">
        <f t="shared" si="0"/>
        <v>0.9810581319399085</v>
      </c>
      <c r="P24" s="109">
        <f>Volume!K24</f>
        <v>1178.7</v>
      </c>
      <c r="Q24" s="69">
        <f>Volume!J24</f>
        <v>1103.25</v>
      </c>
      <c r="R24" s="240">
        <f t="shared" si="1"/>
        <v>42.22689375</v>
      </c>
      <c r="S24" s="104">
        <f t="shared" si="2"/>
        <v>41.4270375</v>
      </c>
      <c r="T24" s="110">
        <f t="shared" si="3"/>
        <v>411250</v>
      </c>
      <c r="U24" s="104">
        <f t="shared" si="4"/>
        <v>-6.930091185410335</v>
      </c>
      <c r="V24" s="104">
        <f t="shared" si="5"/>
        <v>41.8683375</v>
      </c>
      <c r="W24" s="104">
        <f t="shared" si="6"/>
        <v>0.35855625</v>
      </c>
      <c r="X24" s="104">
        <f t="shared" si="7"/>
        <v>0</v>
      </c>
      <c r="Y24" s="104">
        <f t="shared" si="8"/>
        <v>48.4740375</v>
      </c>
      <c r="Z24" s="240">
        <f t="shared" si="9"/>
        <v>-6.247143749999999</v>
      </c>
      <c r="AA24" s="78"/>
      <c r="AB24" s="77"/>
    </row>
    <row r="25" spans="1:28" s="58" customFormat="1" ht="15">
      <c r="A25" s="196" t="s">
        <v>137</v>
      </c>
      <c r="B25" s="165">
        <v>6075000</v>
      </c>
      <c r="C25" s="163">
        <v>79000</v>
      </c>
      <c r="D25" s="171">
        <v>0.01</v>
      </c>
      <c r="E25" s="165">
        <v>36000</v>
      </c>
      <c r="F25" s="113">
        <v>2000</v>
      </c>
      <c r="G25" s="171">
        <v>0.06</v>
      </c>
      <c r="H25" s="165">
        <v>9000</v>
      </c>
      <c r="I25" s="113">
        <v>0</v>
      </c>
      <c r="J25" s="171">
        <v>0</v>
      </c>
      <c r="K25" s="165">
        <v>6120000</v>
      </c>
      <c r="L25" s="113">
        <v>81000</v>
      </c>
      <c r="M25" s="128">
        <v>0.01</v>
      </c>
      <c r="N25" s="174">
        <v>5959000</v>
      </c>
      <c r="O25" s="175">
        <f t="shared" si="0"/>
        <v>0.9736928104575163</v>
      </c>
      <c r="P25" s="109">
        <f>Volume!K25</f>
        <v>352.75</v>
      </c>
      <c r="Q25" s="69">
        <f>Volume!J25</f>
        <v>334.9</v>
      </c>
      <c r="R25" s="240">
        <f t="shared" si="1"/>
        <v>204.95879999999997</v>
      </c>
      <c r="S25" s="104">
        <f t="shared" si="2"/>
        <v>199.56690999999998</v>
      </c>
      <c r="T25" s="110">
        <f t="shared" si="3"/>
        <v>6039000</v>
      </c>
      <c r="U25" s="104">
        <f t="shared" si="4"/>
        <v>1.3412816691505216</v>
      </c>
      <c r="V25" s="104">
        <f t="shared" si="5"/>
        <v>203.45174999999998</v>
      </c>
      <c r="W25" s="104">
        <f t="shared" si="6"/>
        <v>1.20564</v>
      </c>
      <c r="X25" s="104">
        <f t="shared" si="7"/>
        <v>0.30141</v>
      </c>
      <c r="Y25" s="104">
        <f t="shared" si="8"/>
        <v>213.025725</v>
      </c>
      <c r="Z25" s="240">
        <f t="shared" si="9"/>
        <v>-8.066925000000026</v>
      </c>
      <c r="AA25" s="78"/>
      <c r="AB25" s="77"/>
    </row>
    <row r="26" spans="1:26" s="7" customFormat="1" ht="15">
      <c r="A26" s="196" t="s">
        <v>233</v>
      </c>
      <c r="B26" s="165">
        <v>9316000</v>
      </c>
      <c r="C26" s="163">
        <v>6000</v>
      </c>
      <c r="D26" s="171">
        <v>0</v>
      </c>
      <c r="E26" s="165">
        <v>359000</v>
      </c>
      <c r="F26" s="113">
        <v>77000</v>
      </c>
      <c r="G26" s="171">
        <v>0.27</v>
      </c>
      <c r="H26" s="165">
        <v>83000</v>
      </c>
      <c r="I26" s="113">
        <v>5000</v>
      </c>
      <c r="J26" s="171">
        <v>0.06</v>
      </c>
      <c r="K26" s="165">
        <v>9758000</v>
      </c>
      <c r="L26" s="113">
        <v>88000</v>
      </c>
      <c r="M26" s="128">
        <v>0.01</v>
      </c>
      <c r="N26" s="174">
        <v>9228000</v>
      </c>
      <c r="O26" s="175">
        <f t="shared" si="0"/>
        <v>0.9456855913096947</v>
      </c>
      <c r="P26" s="109">
        <f>Volume!K26</f>
        <v>752</v>
      </c>
      <c r="Q26" s="69">
        <f>Volume!J26</f>
        <v>726.1</v>
      </c>
      <c r="R26" s="240">
        <f t="shared" si="1"/>
        <v>708.52838</v>
      </c>
      <c r="S26" s="104">
        <f t="shared" si="2"/>
        <v>670.04508</v>
      </c>
      <c r="T26" s="110">
        <f t="shared" si="3"/>
        <v>9670000</v>
      </c>
      <c r="U26" s="104">
        <f t="shared" si="4"/>
        <v>0.9100310237849016</v>
      </c>
      <c r="V26" s="104">
        <f t="shared" si="5"/>
        <v>676.43476</v>
      </c>
      <c r="W26" s="104">
        <f t="shared" si="6"/>
        <v>26.06699</v>
      </c>
      <c r="X26" s="104">
        <f t="shared" si="7"/>
        <v>6.02663</v>
      </c>
      <c r="Y26" s="104">
        <f t="shared" si="8"/>
        <v>727.184</v>
      </c>
      <c r="Z26" s="240">
        <f t="shared" si="9"/>
        <v>-18.65562</v>
      </c>
    </row>
    <row r="27" spans="1:26" s="7" customFormat="1" ht="15">
      <c r="A27" s="196" t="s">
        <v>1</v>
      </c>
      <c r="B27" s="287">
        <v>1780050</v>
      </c>
      <c r="C27" s="164">
        <v>24450</v>
      </c>
      <c r="D27" s="172">
        <v>0.01</v>
      </c>
      <c r="E27" s="173">
        <v>41700</v>
      </c>
      <c r="F27" s="168">
        <v>3600</v>
      </c>
      <c r="G27" s="172">
        <v>0.09</v>
      </c>
      <c r="H27" s="166">
        <v>2550</v>
      </c>
      <c r="I27" s="169">
        <v>750</v>
      </c>
      <c r="J27" s="172">
        <v>0.42</v>
      </c>
      <c r="K27" s="165">
        <v>1824300</v>
      </c>
      <c r="L27" s="113">
        <v>28800</v>
      </c>
      <c r="M27" s="358">
        <v>0.02</v>
      </c>
      <c r="N27" s="176">
        <v>1781550</v>
      </c>
      <c r="O27" s="175">
        <f t="shared" si="0"/>
        <v>0.9765663542180563</v>
      </c>
      <c r="P27" s="109">
        <f>Volume!K27</f>
        <v>2505.9</v>
      </c>
      <c r="Q27" s="69">
        <f>Volume!J27</f>
        <v>2345.6</v>
      </c>
      <c r="R27" s="240">
        <f t="shared" si="1"/>
        <v>427.907808</v>
      </c>
      <c r="S27" s="104">
        <f t="shared" si="2"/>
        <v>417.880368</v>
      </c>
      <c r="T27" s="110">
        <f t="shared" si="3"/>
        <v>1795500</v>
      </c>
      <c r="U27" s="104">
        <f t="shared" si="4"/>
        <v>1.6040100250626566</v>
      </c>
      <c r="V27" s="104">
        <f t="shared" si="5"/>
        <v>417.528528</v>
      </c>
      <c r="W27" s="104">
        <f t="shared" si="6"/>
        <v>9.781152</v>
      </c>
      <c r="X27" s="104">
        <f t="shared" si="7"/>
        <v>0.598128</v>
      </c>
      <c r="Y27" s="104">
        <f t="shared" si="8"/>
        <v>449.934345</v>
      </c>
      <c r="Z27" s="240">
        <f t="shared" si="9"/>
        <v>-22.02653700000002</v>
      </c>
    </row>
    <row r="28" spans="1:26" s="7" customFormat="1" ht="15">
      <c r="A28" s="196" t="s">
        <v>158</v>
      </c>
      <c r="B28" s="287">
        <v>3401000</v>
      </c>
      <c r="C28" s="164">
        <v>-43700</v>
      </c>
      <c r="D28" s="172">
        <v>-0.01</v>
      </c>
      <c r="E28" s="173">
        <v>172900</v>
      </c>
      <c r="F28" s="168">
        <v>0</v>
      </c>
      <c r="G28" s="172">
        <v>0</v>
      </c>
      <c r="H28" s="166">
        <v>53200</v>
      </c>
      <c r="I28" s="169">
        <v>-11400</v>
      </c>
      <c r="J28" s="172">
        <v>-0.18</v>
      </c>
      <c r="K28" s="165">
        <v>3627100</v>
      </c>
      <c r="L28" s="113">
        <v>-55100</v>
      </c>
      <c r="M28" s="358">
        <v>-0.01</v>
      </c>
      <c r="N28" s="176">
        <v>3516900</v>
      </c>
      <c r="O28" s="175">
        <f t="shared" si="0"/>
        <v>0.9696176008381352</v>
      </c>
      <c r="P28" s="109">
        <f>Volume!K28</f>
        <v>119.2</v>
      </c>
      <c r="Q28" s="69">
        <f>Volume!J28</f>
        <v>114.85</v>
      </c>
      <c r="R28" s="240">
        <f t="shared" si="1"/>
        <v>41.6572435</v>
      </c>
      <c r="S28" s="104">
        <f t="shared" si="2"/>
        <v>40.3915965</v>
      </c>
      <c r="T28" s="110">
        <f t="shared" si="3"/>
        <v>3682200</v>
      </c>
      <c r="U28" s="104">
        <f t="shared" si="4"/>
        <v>-1.4963880288957687</v>
      </c>
      <c r="V28" s="104">
        <f t="shared" si="5"/>
        <v>39.060485</v>
      </c>
      <c r="W28" s="104">
        <f t="shared" si="6"/>
        <v>1.9857565</v>
      </c>
      <c r="X28" s="104">
        <f t="shared" si="7"/>
        <v>0.611002</v>
      </c>
      <c r="Y28" s="104">
        <f t="shared" si="8"/>
        <v>43.891824</v>
      </c>
      <c r="Z28" s="240">
        <f t="shared" si="9"/>
        <v>-2.2345805</v>
      </c>
    </row>
    <row r="29" spans="1:28" s="58" customFormat="1" ht="15">
      <c r="A29" s="196" t="s">
        <v>288</v>
      </c>
      <c r="B29" s="165">
        <v>797400</v>
      </c>
      <c r="C29" s="163">
        <v>-20100</v>
      </c>
      <c r="D29" s="171">
        <v>-0.02</v>
      </c>
      <c r="E29" s="165">
        <v>600</v>
      </c>
      <c r="F29" s="113">
        <v>0</v>
      </c>
      <c r="G29" s="171">
        <v>0</v>
      </c>
      <c r="H29" s="165">
        <v>0</v>
      </c>
      <c r="I29" s="113">
        <v>0</v>
      </c>
      <c r="J29" s="171">
        <v>0</v>
      </c>
      <c r="K29" s="165">
        <v>798000</v>
      </c>
      <c r="L29" s="113">
        <v>-20100</v>
      </c>
      <c r="M29" s="128">
        <v>-0.02</v>
      </c>
      <c r="N29" s="174">
        <v>779400</v>
      </c>
      <c r="O29" s="175">
        <f t="shared" si="0"/>
        <v>0.9766917293233083</v>
      </c>
      <c r="P29" s="109">
        <f>Volume!K29</f>
        <v>642.75</v>
      </c>
      <c r="Q29" s="69">
        <f>Volume!J29</f>
        <v>593.55</v>
      </c>
      <c r="R29" s="240">
        <f t="shared" si="1"/>
        <v>47.365289999999995</v>
      </c>
      <c r="S29" s="104">
        <f t="shared" si="2"/>
        <v>46.261286999999996</v>
      </c>
      <c r="T29" s="110">
        <f t="shared" si="3"/>
        <v>818100</v>
      </c>
      <c r="U29" s="104">
        <f t="shared" si="4"/>
        <v>-2.456912357902457</v>
      </c>
      <c r="V29" s="104">
        <f t="shared" si="5"/>
        <v>47.329677</v>
      </c>
      <c r="W29" s="104">
        <f t="shared" si="6"/>
        <v>0.035613</v>
      </c>
      <c r="X29" s="104">
        <f t="shared" si="7"/>
        <v>0</v>
      </c>
      <c r="Y29" s="104">
        <f t="shared" si="8"/>
        <v>52.5833775</v>
      </c>
      <c r="Z29" s="240">
        <f t="shared" si="9"/>
        <v>-5.218087500000003</v>
      </c>
      <c r="AA29" s="78"/>
      <c r="AB29" s="77"/>
    </row>
    <row r="30" spans="1:26" s="7" customFormat="1" ht="15">
      <c r="A30" s="196" t="s">
        <v>159</v>
      </c>
      <c r="B30" s="165">
        <v>3456000</v>
      </c>
      <c r="C30" s="163">
        <v>9000</v>
      </c>
      <c r="D30" s="171">
        <v>0</v>
      </c>
      <c r="E30" s="165">
        <v>256500</v>
      </c>
      <c r="F30" s="113">
        <v>-27000</v>
      </c>
      <c r="G30" s="171">
        <v>-0.1</v>
      </c>
      <c r="H30" s="165">
        <v>0</v>
      </c>
      <c r="I30" s="113">
        <v>0</v>
      </c>
      <c r="J30" s="171">
        <v>0</v>
      </c>
      <c r="K30" s="165">
        <v>3712500</v>
      </c>
      <c r="L30" s="113">
        <v>-18000</v>
      </c>
      <c r="M30" s="128">
        <v>0</v>
      </c>
      <c r="N30" s="174">
        <v>3645000</v>
      </c>
      <c r="O30" s="175">
        <f t="shared" si="0"/>
        <v>0.9818181818181818</v>
      </c>
      <c r="P30" s="109">
        <f>Volume!K30</f>
        <v>47.15</v>
      </c>
      <c r="Q30" s="69">
        <f>Volume!J30</f>
        <v>45.15</v>
      </c>
      <c r="R30" s="240">
        <f t="shared" si="1"/>
        <v>16.7619375</v>
      </c>
      <c r="S30" s="104">
        <f t="shared" si="2"/>
        <v>16.457175</v>
      </c>
      <c r="T30" s="110">
        <f t="shared" si="3"/>
        <v>3730500</v>
      </c>
      <c r="U30" s="104">
        <f t="shared" si="4"/>
        <v>-0.48250904704463204</v>
      </c>
      <c r="V30" s="104">
        <f t="shared" si="5"/>
        <v>15.60384</v>
      </c>
      <c r="W30" s="104">
        <f t="shared" si="6"/>
        <v>1.1580975</v>
      </c>
      <c r="X30" s="104">
        <f t="shared" si="7"/>
        <v>0</v>
      </c>
      <c r="Y30" s="104">
        <f t="shared" si="8"/>
        <v>17.5893075</v>
      </c>
      <c r="Z30" s="240">
        <f t="shared" si="9"/>
        <v>-0.8273700000000019</v>
      </c>
    </row>
    <row r="31" spans="1:26" s="7" customFormat="1" ht="15">
      <c r="A31" s="196" t="s">
        <v>2</v>
      </c>
      <c r="B31" s="287">
        <v>1889800</v>
      </c>
      <c r="C31" s="164">
        <v>16500</v>
      </c>
      <c r="D31" s="172">
        <v>0.01</v>
      </c>
      <c r="E31" s="173">
        <v>56100</v>
      </c>
      <c r="F31" s="168">
        <v>11000</v>
      </c>
      <c r="G31" s="172">
        <v>0.24</v>
      </c>
      <c r="H31" s="166">
        <v>0</v>
      </c>
      <c r="I31" s="169">
        <v>0</v>
      </c>
      <c r="J31" s="172">
        <v>0</v>
      </c>
      <c r="K31" s="165">
        <v>1945900</v>
      </c>
      <c r="L31" s="113">
        <v>27500</v>
      </c>
      <c r="M31" s="358">
        <v>0.01</v>
      </c>
      <c r="N31" s="176">
        <v>1842500</v>
      </c>
      <c r="O31" s="175">
        <f t="shared" si="0"/>
        <v>0.9468626342566422</v>
      </c>
      <c r="P31" s="109">
        <f>Volume!K31</f>
        <v>344.2</v>
      </c>
      <c r="Q31" s="69">
        <f>Volume!J31</f>
        <v>331.85</v>
      </c>
      <c r="R31" s="240">
        <f t="shared" si="1"/>
        <v>64.5746915</v>
      </c>
      <c r="S31" s="104">
        <f t="shared" si="2"/>
        <v>61.1433625</v>
      </c>
      <c r="T31" s="110">
        <f t="shared" si="3"/>
        <v>1918400</v>
      </c>
      <c r="U31" s="104">
        <f t="shared" si="4"/>
        <v>1.43348623853211</v>
      </c>
      <c r="V31" s="104">
        <f t="shared" si="5"/>
        <v>62.713013</v>
      </c>
      <c r="W31" s="104">
        <f t="shared" si="6"/>
        <v>1.8616785</v>
      </c>
      <c r="X31" s="104">
        <f t="shared" si="7"/>
        <v>0</v>
      </c>
      <c r="Y31" s="104">
        <f t="shared" si="8"/>
        <v>66.031328</v>
      </c>
      <c r="Z31" s="240">
        <f t="shared" si="9"/>
        <v>-1.4566365000000019</v>
      </c>
    </row>
    <row r="32" spans="1:26" s="7" customFormat="1" ht="15">
      <c r="A32" s="196" t="s">
        <v>395</v>
      </c>
      <c r="B32" s="287">
        <v>5396250</v>
      </c>
      <c r="C32" s="164">
        <v>145000</v>
      </c>
      <c r="D32" s="172">
        <v>0.03</v>
      </c>
      <c r="E32" s="173">
        <v>798750</v>
      </c>
      <c r="F32" s="168">
        <v>47500</v>
      </c>
      <c r="G32" s="172">
        <v>0.06</v>
      </c>
      <c r="H32" s="166">
        <v>96250</v>
      </c>
      <c r="I32" s="169">
        <v>3750</v>
      </c>
      <c r="J32" s="172">
        <v>0.04</v>
      </c>
      <c r="K32" s="165">
        <v>6291250</v>
      </c>
      <c r="L32" s="113">
        <v>196250</v>
      </c>
      <c r="M32" s="358">
        <v>0.03</v>
      </c>
      <c r="N32" s="176">
        <v>6062500</v>
      </c>
      <c r="O32" s="175">
        <f t="shared" si="0"/>
        <v>0.9636399761573614</v>
      </c>
      <c r="P32" s="109">
        <f>Volume!K32</f>
        <v>138.75</v>
      </c>
      <c r="Q32" s="69">
        <f>Volume!J32</f>
        <v>133.35</v>
      </c>
      <c r="R32" s="240">
        <f t="shared" si="1"/>
        <v>83.89381875</v>
      </c>
      <c r="S32" s="104">
        <f t="shared" si="2"/>
        <v>80.8434375</v>
      </c>
      <c r="T32" s="110">
        <f t="shared" si="3"/>
        <v>6095000</v>
      </c>
      <c r="U32" s="104">
        <f t="shared" si="4"/>
        <v>3.219852337981952</v>
      </c>
      <c r="V32" s="104">
        <f t="shared" si="5"/>
        <v>71.95899375</v>
      </c>
      <c r="W32" s="104">
        <f t="shared" si="6"/>
        <v>10.65133125</v>
      </c>
      <c r="X32" s="104">
        <f t="shared" si="7"/>
        <v>1.28349375</v>
      </c>
      <c r="Y32" s="104">
        <f t="shared" si="8"/>
        <v>84.568125</v>
      </c>
      <c r="Z32" s="240">
        <f t="shared" si="9"/>
        <v>-0.6743062500000008</v>
      </c>
    </row>
    <row r="33" spans="1:26" s="7" customFormat="1" ht="15">
      <c r="A33" s="196" t="s">
        <v>78</v>
      </c>
      <c r="B33" s="165">
        <v>3616000</v>
      </c>
      <c r="C33" s="163">
        <v>-48000</v>
      </c>
      <c r="D33" s="171">
        <v>-0.01</v>
      </c>
      <c r="E33" s="165">
        <v>35200</v>
      </c>
      <c r="F33" s="113">
        <v>-20800</v>
      </c>
      <c r="G33" s="171">
        <v>-0.37</v>
      </c>
      <c r="H33" s="165">
        <v>16000</v>
      </c>
      <c r="I33" s="113">
        <v>0</v>
      </c>
      <c r="J33" s="171">
        <v>0</v>
      </c>
      <c r="K33" s="165">
        <v>3667200</v>
      </c>
      <c r="L33" s="113">
        <v>-68800</v>
      </c>
      <c r="M33" s="128">
        <v>-0.02</v>
      </c>
      <c r="N33" s="174">
        <v>3465600</v>
      </c>
      <c r="O33" s="175">
        <f t="shared" si="0"/>
        <v>0.9450261780104712</v>
      </c>
      <c r="P33" s="109">
        <f>Volume!K33</f>
        <v>232.45</v>
      </c>
      <c r="Q33" s="69">
        <f>Volume!J33</f>
        <v>223.15</v>
      </c>
      <c r="R33" s="240">
        <f t="shared" si="1"/>
        <v>81.833568</v>
      </c>
      <c r="S33" s="104">
        <f t="shared" si="2"/>
        <v>77.334864</v>
      </c>
      <c r="T33" s="110">
        <f t="shared" si="3"/>
        <v>3736000</v>
      </c>
      <c r="U33" s="104">
        <f t="shared" si="4"/>
        <v>-1.841541755888651</v>
      </c>
      <c r="V33" s="104">
        <f t="shared" si="5"/>
        <v>80.69104</v>
      </c>
      <c r="W33" s="104">
        <f t="shared" si="6"/>
        <v>0.785488</v>
      </c>
      <c r="X33" s="104">
        <f t="shared" si="7"/>
        <v>0.35704</v>
      </c>
      <c r="Y33" s="104">
        <f t="shared" si="8"/>
        <v>86.84332</v>
      </c>
      <c r="Z33" s="240">
        <f t="shared" si="9"/>
        <v>-5.009752000000006</v>
      </c>
    </row>
    <row r="34" spans="1:26" s="7" customFormat="1" ht="15">
      <c r="A34" s="196" t="s">
        <v>138</v>
      </c>
      <c r="B34" s="165">
        <v>8090300</v>
      </c>
      <c r="C34" s="163">
        <v>-590750</v>
      </c>
      <c r="D34" s="171">
        <v>-0.07</v>
      </c>
      <c r="E34" s="165">
        <v>176800</v>
      </c>
      <c r="F34" s="113">
        <v>-5100</v>
      </c>
      <c r="G34" s="171">
        <v>-0.03</v>
      </c>
      <c r="H34" s="165">
        <v>21250</v>
      </c>
      <c r="I34" s="113">
        <v>0</v>
      </c>
      <c r="J34" s="171">
        <v>0</v>
      </c>
      <c r="K34" s="165">
        <v>8288350</v>
      </c>
      <c r="L34" s="113">
        <v>-595850</v>
      </c>
      <c r="M34" s="128">
        <v>-0.07</v>
      </c>
      <c r="N34" s="174">
        <v>8154050</v>
      </c>
      <c r="O34" s="175">
        <f t="shared" si="0"/>
        <v>0.9837965336888524</v>
      </c>
      <c r="P34" s="109">
        <f>Volume!K34</f>
        <v>632.8</v>
      </c>
      <c r="Q34" s="69">
        <f>Volume!J34</f>
        <v>558.4</v>
      </c>
      <c r="R34" s="240">
        <f t="shared" si="1"/>
        <v>462.821464</v>
      </c>
      <c r="S34" s="104">
        <f t="shared" si="2"/>
        <v>455.322152</v>
      </c>
      <c r="T34" s="110">
        <f t="shared" si="3"/>
        <v>8884200</v>
      </c>
      <c r="U34" s="104">
        <f t="shared" si="4"/>
        <v>-6.706850363566781</v>
      </c>
      <c r="V34" s="104">
        <f t="shared" si="5"/>
        <v>451.762352</v>
      </c>
      <c r="W34" s="104">
        <f t="shared" si="6"/>
        <v>9.872512</v>
      </c>
      <c r="X34" s="104">
        <f t="shared" si="7"/>
        <v>1.1866</v>
      </c>
      <c r="Y34" s="104">
        <f t="shared" si="8"/>
        <v>562.192176</v>
      </c>
      <c r="Z34" s="240">
        <f t="shared" si="9"/>
        <v>-99.37071200000003</v>
      </c>
    </row>
    <row r="35" spans="1:26" s="7" customFormat="1" ht="15">
      <c r="A35" s="196" t="s">
        <v>160</v>
      </c>
      <c r="B35" s="287">
        <v>854700</v>
      </c>
      <c r="C35" s="164">
        <v>-64900</v>
      </c>
      <c r="D35" s="172">
        <v>-0.07</v>
      </c>
      <c r="E35" s="173">
        <v>6600</v>
      </c>
      <c r="F35" s="168">
        <v>0</v>
      </c>
      <c r="G35" s="172">
        <v>0</v>
      </c>
      <c r="H35" s="166">
        <v>0</v>
      </c>
      <c r="I35" s="169">
        <v>0</v>
      </c>
      <c r="J35" s="172">
        <v>0</v>
      </c>
      <c r="K35" s="165">
        <v>861300</v>
      </c>
      <c r="L35" s="113">
        <v>-64900</v>
      </c>
      <c r="M35" s="358">
        <v>-0.07</v>
      </c>
      <c r="N35" s="176">
        <v>845900</v>
      </c>
      <c r="O35" s="175">
        <f t="shared" si="0"/>
        <v>0.9821200510855683</v>
      </c>
      <c r="P35" s="109">
        <f>Volume!K35</f>
        <v>360.1</v>
      </c>
      <c r="Q35" s="69">
        <f>Volume!J35</f>
        <v>343.15</v>
      </c>
      <c r="R35" s="240">
        <f t="shared" si="1"/>
        <v>29.5555095</v>
      </c>
      <c r="S35" s="104">
        <f t="shared" si="2"/>
        <v>29.0270585</v>
      </c>
      <c r="T35" s="110">
        <f t="shared" si="3"/>
        <v>926200</v>
      </c>
      <c r="U35" s="104">
        <f t="shared" si="4"/>
        <v>-7.007125890736342</v>
      </c>
      <c r="V35" s="104">
        <f t="shared" si="5"/>
        <v>29.3290305</v>
      </c>
      <c r="W35" s="104">
        <f t="shared" si="6"/>
        <v>0.226479</v>
      </c>
      <c r="X35" s="104">
        <f t="shared" si="7"/>
        <v>0</v>
      </c>
      <c r="Y35" s="104">
        <f t="shared" si="8"/>
        <v>33.352462</v>
      </c>
      <c r="Z35" s="240">
        <f t="shared" si="9"/>
        <v>-3.7969525000000033</v>
      </c>
    </row>
    <row r="36" spans="1:28" s="58" customFormat="1" ht="15">
      <c r="A36" s="196" t="s">
        <v>161</v>
      </c>
      <c r="B36" s="165">
        <v>7638300</v>
      </c>
      <c r="C36" s="163">
        <v>62100</v>
      </c>
      <c r="D36" s="171">
        <v>0.01</v>
      </c>
      <c r="E36" s="165">
        <v>1780200</v>
      </c>
      <c r="F36" s="113">
        <v>0</v>
      </c>
      <c r="G36" s="171">
        <v>0</v>
      </c>
      <c r="H36" s="165">
        <v>55200</v>
      </c>
      <c r="I36" s="113">
        <v>0</v>
      </c>
      <c r="J36" s="171">
        <v>0</v>
      </c>
      <c r="K36" s="165">
        <v>9473700</v>
      </c>
      <c r="L36" s="113">
        <v>62100</v>
      </c>
      <c r="M36" s="128">
        <v>0.01</v>
      </c>
      <c r="N36" s="174">
        <v>8838900</v>
      </c>
      <c r="O36" s="175">
        <f t="shared" si="0"/>
        <v>0.932993445010925</v>
      </c>
      <c r="P36" s="109">
        <f>Volume!K36</f>
        <v>36.85</v>
      </c>
      <c r="Q36" s="69">
        <f>Volume!J36</f>
        <v>35.3</v>
      </c>
      <c r="R36" s="240">
        <f t="shared" si="1"/>
        <v>33.442161</v>
      </c>
      <c r="S36" s="104">
        <f t="shared" si="2"/>
        <v>31.201317</v>
      </c>
      <c r="T36" s="110">
        <f t="shared" si="3"/>
        <v>9411600</v>
      </c>
      <c r="U36" s="104">
        <f t="shared" si="4"/>
        <v>0.6598240469208211</v>
      </c>
      <c r="V36" s="104">
        <f t="shared" si="5"/>
        <v>26.963199</v>
      </c>
      <c r="W36" s="104">
        <f t="shared" si="6"/>
        <v>6.2841059999999995</v>
      </c>
      <c r="X36" s="104">
        <f t="shared" si="7"/>
        <v>0.19485599999999997</v>
      </c>
      <c r="Y36" s="104">
        <f t="shared" si="8"/>
        <v>34.681746</v>
      </c>
      <c r="Z36" s="240">
        <f t="shared" si="9"/>
        <v>-1.2395849999999982</v>
      </c>
      <c r="AA36" s="78"/>
      <c r="AB36" s="77"/>
    </row>
    <row r="37" spans="1:28" s="58" customFormat="1" ht="15">
      <c r="A37" s="196" t="s">
        <v>398</v>
      </c>
      <c r="B37" s="165">
        <v>8100</v>
      </c>
      <c r="C37" s="163">
        <v>4500</v>
      </c>
      <c r="D37" s="171">
        <v>1.25</v>
      </c>
      <c r="E37" s="165">
        <v>0</v>
      </c>
      <c r="F37" s="113">
        <v>0</v>
      </c>
      <c r="G37" s="171">
        <v>0</v>
      </c>
      <c r="H37" s="165">
        <v>0</v>
      </c>
      <c r="I37" s="113">
        <v>0</v>
      </c>
      <c r="J37" s="171">
        <v>0</v>
      </c>
      <c r="K37" s="165">
        <v>8100</v>
      </c>
      <c r="L37" s="113">
        <v>4500</v>
      </c>
      <c r="M37" s="128">
        <v>1.25</v>
      </c>
      <c r="N37" s="174">
        <v>3600</v>
      </c>
      <c r="O37" s="175">
        <f t="shared" si="0"/>
        <v>0.4444444444444444</v>
      </c>
      <c r="P37" s="109">
        <f>Volume!K37</f>
        <v>206.25</v>
      </c>
      <c r="Q37" s="69">
        <f>Volume!J37</f>
        <v>203.05</v>
      </c>
      <c r="R37" s="240">
        <f t="shared" si="1"/>
        <v>0.1644705</v>
      </c>
      <c r="S37" s="104">
        <f t="shared" si="2"/>
        <v>0.073098</v>
      </c>
      <c r="T37" s="110">
        <f t="shared" si="3"/>
        <v>3600</v>
      </c>
      <c r="U37" s="104">
        <f t="shared" si="4"/>
        <v>125</v>
      </c>
      <c r="V37" s="104">
        <f t="shared" si="5"/>
        <v>0.1644705</v>
      </c>
      <c r="W37" s="104">
        <f t="shared" si="6"/>
        <v>0</v>
      </c>
      <c r="X37" s="104">
        <f t="shared" si="7"/>
        <v>0</v>
      </c>
      <c r="Y37" s="104">
        <f t="shared" si="8"/>
        <v>0.07425</v>
      </c>
      <c r="Z37" s="240">
        <f t="shared" si="9"/>
        <v>0.0902205</v>
      </c>
      <c r="AA37" s="78"/>
      <c r="AB37" s="77"/>
    </row>
    <row r="38" spans="1:26" s="7" customFormat="1" ht="15">
      <c r="A38" s="196" t="s">
        <v>3</v>
      </c>
      <c r="B38" s="287">
        <v>2772500</v>
      </c>
      <c r="C38" s="164">
        <v>-26250</v>
      </c>
      <c r="D38" s="172">
        <v>-0.01</v>
      </c>
      <c r="E38" s="173">
        <v>107500</v>
      </c>
      <c r="F38" s="168">
        <v>-3750</v>
      </c>
      <c r="G38" s="172">
        <v>-0.03</v>
      </c>
      <c r="H38" s="166">
        <v>21250</v>
      </c>
      <c r="I38" s="169">
        <v>0</v>
      </c>
      <c r="J38" s="172">
        <v>0</v>
      </c>
      <c r="K38" s="165">
        <v>2901250</v>
      </c>
      <c r="L38" s="113">
        <v>-30000</v>
      </c>
      <c r="M38" s="358">
        <v>-0.01</v>
      </c>
      <c r="N38" s="176">
        <v>2828750</v>
      </c>
      <c r="O38" s="175">
        <f t="shared" si="0"/>
        <v>0.975010771219302</v>
      </c>
      <c r="P38" s="109">
        <f>Volume!K38</f>
        <v>252.5</v>
      </c>
      <c r="Q38" s="69">
        <f>Volume!J38</f>
        <v>248.35</v>
      </c>
      <c r="R38" s="240">
        <f t="shared" si="1"/>
        <v>72.05254375</v>
      </c>
      <c r="S38" s="104">
        <f t="shared" si="2"/>
        <v>70.25200625</v>
      </c>
      <c r="T38" s="110">
        <f t="shared" si="3"/>
        <v>2931250</v>
      </c>
      <c r="U38" s="104">
        <f t="shared" si="4"/>
        <v>-1.023454157782516</v>
      </c>
      <c r="V38" s="104">
        <f t="shared" si="5"/>
        <v>68.8550375</v>
      </c>
      <c r="W38" s="104">
        <f t="shared" si="6"/>
        <v>2.6697625</v>
      </c>
      <c r="X38" s="104">
        <f t="shared" si="7"/>
        <v>0.52774375</v>
      </c>
      <c r="Y38" s="104">
        <f t="shared" si="8"/>
        <v>74.0140625</v>
      </c>
      <c r="Z38" s="240">
        <f t="shared" si="9"/>
        <v>-1.9615187499999962</v>
      </c>
    </row>
    <row r="39" spans="1:26" s="7" customFormat="1" ht="15">
      <c r="A39" s="196" t="s">
        <v>219</v>
      </c>
      <c r="B39" s="287">
        <v>1681575</v>
      </c>
      <c r="C39" s="164">
        <v>-11550</v>
      </c>
      <c r="D39" s="172">
        <v>-0.01</v>
      </c>
      <c r="E39" s="173">
        <v>17325</v>
      </c>
      <c r="F39" s="168">
        <v>6300</v>
      </c>
      <c r="G39" s="172">
        <v>0.57</v>
      </c>
      <c r="H39" s="166">
        <v>1575</v>
      </c>
      <c r="I39" s="169">
        <v>0</v>
      </c>
      <c r="J39" s="172">
        <v>0</v>
      </c>
      <c r="K39" s="165">
        <v>1700475</v>
      </c>
      <c r="L39" s="113">
        <v>-5250</v>
      </c>
      <c r="M39" s="358">
        <v>0</v>
      </c>
      <c r="N39" s="176">
        <v>1660575</v>
      </c>
      <c r="O39" s="175">
        <f t="shared" si="0"/>
        <v>0.9765359678913245</v>
      </c>
      <c r="P39" s="109">
        <f>Volume!K39</f>
        <v>344.05</v>
      </c>
      <c r="Q39" s="69">
        <f>Volume!J39</f>
        <v>333.05</v>
      </c>
      <c r="R39" s="240">
        <f t="shared" si="1"/>
        <v>56.634319875</v>
      </c>
      <c r="S39" s="104">
        <f t="shared" si="2"/>
        <v>55.305450375</v>
      </c>
      <c r="T39" s="110">
        <f t="shared" si="3"/>
        <v>1705725</v>
      </c>
      <c r="U39" s="104">
        <f t="shared" si="4"/>
        <v>-0.3077870113881194</v>
      </c>
      <c r="V39" s="104">
        <f t="shared" si="5"/>
        <v>56.004855375</v>
      </c>
      <c r="W39" s="104">
        <f t="shared" si="6"/>
        <v>0.577009125</v>
      </c>
      <c r="X39" s="104">
        <f t="shared" si="7"/>
        <v>0.052455375</v>
      </c>
      <c r="Y39" s="104">
        <f t="shared" si="8"/>
        <v>58.685468625</v>
      </c>
      <c r="Z39" s="240">
        <f t="shared" si="9"/>
        <v>-2.051148749999996</v>
      </c>
    </row>
    <row r="40" spans="1:26" s="7" customFormat="1" ht="15">
      <c r="A40" s="196" t="s">
        <v>162</v>
      </c>
      <c r="B40" s="287">
        <v>855600</v>
      </c>
      <c r="C40" s="164">
        <v>-94800</v>
      </c>
      <c r="D40" s="172">
        <v>-0.1</v>
      </c>
      <c r="E40" s="173">
        <v>0</v>
      </c>
      <c r="F40" s="168">
        <v>0</v>
      </c>
      <c r="G40" s="172">
        <v>0</v>
      </c>
      <c r="H40" s="166">
        <v>0</v>
      </c>
      <c r="I40" s="169">
        <v>0</v>
      </c>
      <c r="J40" s="172">
        <v>0</v>
      </c>
      <c r="K40" s="165">
        <v>855600</v>
      </c>
      <c r="L40" s="113">
        <v>-94800</v>
      </c>
      <c r="M40" s="358">
        <v>-0.1</v>
      </c>
      <c r="N40" s="176">
        <v>843600</v>
      </c>
      <c r="O40" s="175">
        <f t="shared" si="0"/>
        <v>0.9859747545582047</v>
      </c>
      <c r="P40" s="109">
        <f>Volume!K40</f>
        <v>301.9</v>
      </c>
      <c r="Q40" s="69">
        <f>Volume!J40</f>
        <v>294.2</v>
      </c>
      <c r="R40" s="240">
        <f t="shared" si="1"/>
        <v>25.171752</v>
      </c>
      <c r="S40" s="104">
        <f t="shared" si="2"/>
        <v>24.818712</v>
      </c>
      <c r="T40" s="110">
        <f t="shared" si="3"/>
        <v>950400</v>
      </c>
      <c r="U40" s="104">
        <f t="shared" si="4"/>
        <v>-9.974747474747476</v>
      </c>
      <c r="V40" s="104">
        <f t="shared" si="5"/>
        <v>25.171752</v>
      </c>
      <c r="W40" s="104">
        <f t="shared" si="6"/>
        <v>0</v>
      </c>
      <c r="X40" s="104">
        <f t="shared" si="7"/>
        <v>0</v>
      </c>
      <c r="Y40" s="104">
        <f t="shared" si="8"/>
        <v>28.692576</v>
      </c>
      <c r="Z40" s="240">
        <f t="shared" si="9"/>
        <v>-3.5208239999999975</v>
      </c>
    </row>
    <row r="41" spans="1:28" s="58" customFormat="1" ht="15">
      <c r="A41" s="196" t="s">
        <v>289</v>
      </c>
      <c r="B41" s="165">
        <v>1360000</v>
      </c>
      <c r="C41" s="163">
        <v>-223000</v>
      </c>
      <c r="D41" s="171">
        <v>-0.14</v>
      </c>
      <c r="E41" s="165">
        <v>3000</v>
      </c>
      <c r="F41" s="113">
        <v>0</v>
      </c>
      <c r="G41" s="171">
        <v>0</v>
      </c>
      <c r="H41" s="165">
        <v>0</v>
      </c>
      <c r="I41" s="113">
        <v>0</v>
      </c>
      <c r="J41" s="171">
        <v>0</v>
      </c>
      <c r="K41" s="165">
        <v>1363000</v>
      </c>
      <c r="L41" s="113">
        <v>-223000</v>
      </c>
      <c r="M41" s="128">
        <v>-0.14</v>
      </c>
      <c r="N41" s="174">
        <v>1328000</v>
      </c>
      <c r="O41" s="175">
        <f t="shared" si="0"/>
        <v>0.9743213499633162</v>
      </c>
      <c r="P41" s="109">
        <f>Volume!K41</f>
        <v>205.25</v>
      </c>
      <c r="Q41" s="69">
        <f>Volume!J41</f>
        <v>200</v>
      </c>
      <c r="R41" s="240">
        <f t="shared" si="1"/>
        <v>27.26</v>
      </c>
      <c r="S41" s="104">
        <f t="shared" si="2"/>
        <v>26.56</v>
      </c>
      <c r="T41" s="110">
        <f t="shared" si="3"/>
        <v>1586000</v>
      </c>
      <c r="U41" s="104">
        <f t="shared" si="4"/>
        <v>-14.060529634300126</v>
      </c>
      <c r="V41" s="104">
        <f t="shared" si="5"/>
        <v>27.2</v>
      </c>
      <c r="W41" s="104">
        <f t="shared" si="6"/>
        <v>0.06</v>
      </c>
      <c r="X41" s="104">
        <f t="shared" si="7"/>
        <v>0</v>
      </c>
      <c r="Y41" s="104">
        <f t="shared" si="8"/>
        <v>32.55265</v>
      </c>
      <c r="Z41" s="240">
        <f t="shared" si="9"/>
        <v>-5.292649999999998</v>
      </c>
      <c r="AA41" s="78"/>
      <c r="AB41" s="77"/>
    </row>
    <row r="42" spans="1:28" s="58" customFormat="1" ht="15">
      <c r="A42" s="196" t="s">
        <v>183</v>
      </c>
      <c r="B42" s="165">
        <v>3420000</v>
      </c>
      <c r="C42" s="163">
        <v>-321100</v>
      </c>
      <c r="D42" s="171">
        <v>-0.09</v>
      </c>
      <c r="E42" s="165">
        <v>169100</v>
      </c>
      <c r="F42" s="113">
        <v>68400</v>
      </c>
      <c r="G42" s="171">
        <v>0.68</v>
      </c>
      <c r="H42" s="165">
        <v>20900</v>
      </c>
      <c r="I42" s="113">
        <v>15200</v>
      </c>
      <c r="J42" s="171">
        <v>2.67</v>
      </c>
      <c r="K42" s="165">
        <v>3610000</v>
      </c>
      <c r="L42" s="113">
        <v>-237500</v>
      </c>
      <c r="M42" s="128">
        <v>-0.06</v>
      </c>
      <c r="N42" s="174">
        <v>3515000</v>
      </c>
      <c r="O42" s="175">
        <f t="shared" si="0"/>
        <v>0.9736842105263158</v>
      </c>
      <c r="P42" s="109">
        <f>Volume!K42</f>
        <v>287.8</v>
      </c>
      <c r="Q42" s="69">
        <f>Volume!J42</f>
        <v>275</v>
      </c>
      <c r="R42" s="240">
        <f t="shared" si="1"/>
        <v>99.275</v>
      </c>
      <c r="S42" s="104">
        <f t="shared" si="2"/>
        <v>96.6625</v>
      </c>
      <c r="T42" s="110">
        <f t="shared" si="3"/>
        <v>3847500</v>
      </c>
      <c r="U42" s="104">
        <f t="shared" si="4"/>
        <v>-6.172839506172839</v>
      </c>
      <c r="V42" s="104">
        <f t="shared" si="5"/>
        <v>94.05</v>
      </c>
      <c r="W42" s="104">
        <f t="shared" si="6"/>
        <v>4.65025</v>
      </c>
      <c r="X42" s="104">
        <f t="shared" si="7"/>
        <v>0.57475</v>
      </c>
      <c r="Y42" s="104">
        <f t="shared" si="8"/>
        <v>110.73105</v>
      </c>
      <c r="Z42" s="240">
        <f t="shared" si="9"/>
        <v>-11.45604999999999</v>
      </c>
      <c r="AA42" s="78"/>
      <c r="AB42" s="77"/>
    </row>
    <row r="43" spans="1:26" s="7" customFormat="1" ht="15">
      <c r="A43" s="196" t="s">
        <v>220</v>
      </c>
      <c r="B43" s="165">
        <v>4566600</v>
      </c>
      <c r="C43" s="163">
        <v>232200</v>
      </c>
      <c r="D43" s="171">
        <v>0.05</v>
      </c>
      <c r="E43" s="165">
        <v>228600</v>
      </c>
      <c r="F43" s="113">
        <v>14400</v>
      </c>
      <c r="G43" s="171">
        <v>0.07</v>
      </c>
      <c r="H43" s="165">
        <v>28800</v>
      </c>
      <c r="I43" s="113">
        <v>5400</v>
      </c>
      <c r="J43" s="171">
        <v>0.23</v>
      </c>
      <c r="K43" s="165">
        <v>4824000</v>
      </c>
      <c r="L43" s="113">
        <v>252000</v>
      </c>
      <c r="M43" s="128">
        <v>0.06</v>
      </c>
      <c r="N43" s="174">
        <v>4444200</v>
      </c>
      <c r="O43" s="175">
        <f t="shared" si="0"/>
        <v>0.9212686567164179</v>
      </c>
      <c r="P43" s="109">
        <f>Volume!K43</f>
        <v>103.8</v>
      </c>
      <c r="Q43" s="69">
        <f>Volume!J43</f>
        <v>101.6</v>
      </c>
      <c r="R43" s="240">
        <f t="shared" si="1"/>
        <v>49.01184</v>
      </c>
      <c r="S43" s="104">
        <f t="shared" si="2"/>
        <v>45.153072</v>
      </c>
      <c r="T43" s="110">
        <f t="shared" si="3"/>
        <v>4572000</v>
      </c>
      <c r="U43" s="104">
        <f t="shared" si="4"/>
        <v>5.511811023622047</v>
      </c>
      <c r="V43" s="104">
        <f t="shared" si="5"/>
        <v>46.396656</v>
      </c>
      <c r="W43" s="104">
        <f t="shared" si="6"/>
        <v>2.322576</v>
      </c>
      <c r="X43" s="104">
        <f t="shared" si="7"/>
        <v>0.292608</v>
      </c>
      <c r="Y43" s="104">
        <f t="shared" si="8"/>
        <v>47.45736</v>
      </c>
      <c r="Z43" s="240">
        <f t="shared" si="9"/>
        <v>1.554479999999998</v>
      </c>
    </row>
    <row r="44" spans="1:26" s="7" customFormat="1" ht="15">
      <c r="A44" s="196" t="s">
        <v>163</v>
      </c>
      <c r="B44" s="165">
        <v>910000</v>
      </c>
      <c r="C44" s="163">
        <v>3750</v>
      </c>
      <c r="D44" s="171">
        <v>0</v>
      </c>
      <c r="E44" s="165">
        <v>12250</v>
      </c>
      <c r="F44" s="113">
        <v>500</v>
      </c>
      <c r="G44" s="171">
        <v>0.04</v>
      </c>
      <c r="H44" s="165">
        <v>750</v>
      </c>
      <c r="I44" s="113">
        <v>0</v>
      </c>
      <c r="J44" s="171">
        <v>0</v>
      </c>
      <c r="K44" s="165">
        <v>923000</v>
      </c>
      <c r="L44" s="113">
        <v>4250</v>
      </c>
      <c r="M44" s="128">
        <v>0</v>
      </c>
      <c r="N44" s="174">
        <v>897500</v>
      </c>
      <c r="O44" s="175">
        <f t="shared" si="0"/>
        <v>0.9723726977248104</v>
      </c>
      <c r="P44" s="109">
        <f>Volume!K44</f>
        <v>3388.7</v>
      </c>
      <c r="Q44" s="69">
        <f>Volume!J44</f>
        <v>3293.1</v>
      </c>
      <c r="R44" s="240">
        <f t="shared" si="1"/>
        <v>303.95313</v>
      </c>
      <c r="S44" s="104">
        <f t="shared" si="2"/>
        <v>295.555725</v>
      </c>
      <c r="T44" s="110">
        <f t="shared" si="3"/>
        <v>918750</v>
      </c>
      <c r="U44" s="104">
        <f t="shared" si="4"/>
        <v>0.46258503401360546</v>
      </c>
      <c r="V44" s="104">
        <f t="shared" si="5"/>
        <v>299.6721</v>
      </c>
      <c r="W44" s="104">
        <f t="shared" si="6"/>
        <v>4.0340475</v>
      </c>
      <c r="X44" s="104">
        <f t="shared" si="7"/>
        <v>0.2469825</v>
      </c>
      <c r="Y44" s="104">
        <f t="shared" si="8"/>
        <v>311.3368125</v>
      </c>
      <c r="Z44" s="240">
        <f t="shared" si="9"/>
        <v>-7.38368250000002</v>
      </c>
    </row>
    <row r="45" spans="1:26" s="7" customFormat="1" ht="15">
      <c r="A45" s="196" t="s">
        <v>194</v>
      </c>
      <c r="B45" s="165">
        <v>3991600</v>
      </c>
      <c r="C45" s="163">
        <v>-239200</v>
      </c>
      <c r="D45" s="171">
        <v>-0.06</v>
      </c>
      <c r="E45" s="165">
        <v>91200</v>
      </c>
      <c r="F45" s="113">
        <v>1600</v>
      </c>
      <c r="G45" s="171">
        <v>0.02</v>
      </c>
      <c r="H45" s="165">
        <v>3600</v>
      </c>
      <c r="I45" s="113">
        <v>0</v>
      </c>
      <c r="J45" s="171">
        <v>0</v>
      </c>
      <c r="K45" s="165">
        <v>4086400</v>
      </c>
      <c r="L45" s="113">
        <v>-237600</v>
      </c>
      <c r="M45" s="128">
        <v>-0.05</v>
      </c>
      <c r="N45" s="174">
        <v>3977200</v>
      </c>
      <c r="O45" s="175">
        <f t="shared" si="0"/>
        <v>0.9732772122161315</v>
      </c>
      <c r="P45" s="109">
        <f>Volume!K45</f>
        <v>731.65</v>
      </c>
      <c r="Q45" s="69">
        <f>Volume!J45</f>
        <v>725.2</v>
      </c>
      <c r="R45" s="240">
        <f t="shared" si="1"/>
        <v>296.345728</v>
      </c>
      <c r="S45" s="104">
        <f t="shared" si="2"/>
        <v>288.426544</v>
      </c>
      <c r="T45" s="110">
        <f t="shared" si="3"/>
        <v>4324000</v>
      </c>
      <c r="U45" s="104">
        <f t="shared" si="4"/>
        <v>-5.49491211840888</v>
      </c>
      <c r="V45" s="104">
        <f t="shared" si="5"/>
        <v>289.470832</v>
      </c>
      <c r="W45" s="104">
        <f t="shared" si="6"/>
        <v>6.613824000000001</v>
      </c>
      <c r="X45" s="104">
        <f t="shared" si="7"/>
        <v>0.261072</v>
      </c>
      <c r="Y45" s="104">
        <f t="shared" si="8"/>
        <v>316.36546</v>
      </c>
      <c r="Z45" s="240">
        <f t="shared" si="9"/>
        <v>-20.019731999999976</v>
      </c>
    </row>
    <row r="46" spans="1:28" s="58" customFormat="1" ht="15">
      <c r="A46" s="196" t="s">
        <v>221</v>
      </c>
      <c r="B46" s="165">
        <v>7161600</v>
      </c>
      <c r="C46" s="163">
        <v>-355200</v>
      </c>
      <c r="D46" s="171">
        <v>-0.05</v>
      </c>
      <c r="E46" s="165">
        <v>1128000</v>
      </c>
      <c r="F46" s="113">
        <v>292800</v>
      </c>
      <c r="G46" s="171">
        <v>0.35</v>
      </c>
      <c r="H46" s="165">
        <v>278400</v>
      </c>
      <c r="I46" s="113">
        <v>-14400</v>
      </c>
      <c r="J46" s="171">
        <v>-0.05</v>
      </c>
      <c r="K46" s="165">
        <v>8568000</v>
      </c>
      <c r="L46" s="113">
        <v>-76800</v>
      </c>
      <c r="M46" s="128">
        <v>-0.01</v>
      </c>
      <c r="N46" s="174">
        <v>8188800</v>
      </c>
      <c r="O46" s="175">
        <f t="shared" si="0"/>
        <v>0.9557422969187676</v>
      </c>
      <c r="P46" s="109">
        <f>Volume!K46</f>
        <v>139.95</v>
      </c>
      <c r="Q46" s="69">
        <f>Volume!J46</f>
        <v>126.25</v>
      </c>
      <c r="R46" s="240">
        <f t="shared" si="1"/>
        <v>108.171</v>
      </c>
      <c r="S46" s="104">
        <f t="shared" si="2"/>
        <v>103.3836</v>
      </c>
      <c r="T46" s="110">
        <f t="shared" si="3"/>
        <v>8644800</v>
      </c>
      <c r="U46" s="104">
        <f t="shared" si="4"/>
        <v>-0.8883953359244865</v>
      </c>
      <c r="V46" s="104">
        <f t="shared" si="5"/>
        <v>90.4152</v>
      </c>
      <c r="W46" s="104">
        <f t="shared" si="6"/>
        <v>14.241</v>
      </c>
      <c r="X46" s="104">
        <f t="shared" si="7"/>
        <v>3.5148</v>
      </c>
      <c r="Y46" s="104">
        <f t="shared" si="8"/>
        <v>120.983976</v>
      </c>
      <c r="Z46" s="240">
        <f t="shared" si="9"/>
        <v>-12.812975999999992</v>
      </c>
      <c r="AA46" s="78"/>
      <c r="AB46" s="77"/>
    </row>
    <row r="47" spans="1:28" s="58" customFormat="1" ht="15">
      <c r="A47" s="196" t="s">
        <v>164</v>
      </c>
      <c r="B47" s="165">
        <v>21419150</v>
      </c>
      <c r="C47" s="163">
        <v>-649750</v>
      </c>
      <c r="D47" s="171">
        <v>-0.03</v>
      </c>
      <c r="E47" s="165">
        <v>1276900</v>
      </c>
      <c r="F47" s="113">
        <v>-16950</v>
      </c>
      <c r="G47" s="171">
        <v>-0.01</v>
      </c>
      <c r="H47" s="165">
        <v>203400</v>
      </c>
      <c r="I47" s="113">
        <v>0</v>
      </c>
      <c r="J47" s="171">
        <v>0</v>
      </c>
      <c r="K47" s="165">
        <v>22899450</v>
      </c>
      <c r="L47" s="113">
        <v>-666700</v>
      </c>
      <c r="M47" s="128">
        <v>-0.03</v>
      </c>
      <c r="N47" s="174">
        <v>22594350</v>
      </c>
      <c r="O47" s="175">
        <f t="shared" si="0"/>
        <v>0.9866765358993338</v>
      </c>
      <c r="P47" s="109">
        <f>Volume!K47</f>
        <v>56.35</v>
      </c>
      <c r="Q47" s="69">
        <f>Volume!J47</f>
        <v>55.25</v>
      </c>
      <c r="R47" s="240">
        <f t="shared" si="1"/>
        <v>126.51946125</v>
      </c>
      <c r="S47" s="104">
        <f t="shared" si="2"/>
        <v>124.83378375</v>
      </c>
      <c r="T47" s="110">
        <f t="shared" si="3"/>
        <v>23566150</v>
      </c>
      <c r="U47" s="104">
        <f t="shared" si="4"/>
        <v>-2.829057779908895</v>
      </c>
      <c r="V47" s="104">
        <f t="shared" si="5"/>
        <v>118.34080375</v>
      </c>
      <c r="W47" s="104">
        <f t="shared" si="6"/>
        <v>7.0548725</v>
      </c>
      <c r="X47" s="104">
        <f t="shared" si="7"/>
        <v>1.123785</v>
      </c>
      <c r="Y47" s="104">
        <f t="shared" si="8"/>
        <v>132.79525525</v>
      </c>
      <c r="Z47" s="240">
        <f t="shared" si="9"/>
        <v>-6.2757939999999905</v>
      </c>
      <c r="AA47" s="78"/>
      <c r="AB47" s="77"/>
    </row>
    <row r="48" spans="1:28" s="58" customFormat="1" ht="15">
      <c r="A48" s="196" t="s">
        <v>165</v>
      </c>
      <c r="B48" s="165">
        <v>986700</v>
      </c>
      <c r="C48" s="163">
        <v>-171600</v>
      </c>
      <c r="D48" s="171">
        <v>-0.15</v>
      </c>
      <c r="E48" s="165">
        <v>5200</v>
      </c>
      <c r="F48" s="113">
        <v>0</v>
      </c>
      <c r="G48" s="171">
        <v>0</v>
      </c>
      <c r="H48" s="165">
        <v>11700</v>
      </c>
      <c r="I48" s="113">
        <v>2600</v>
      </c>
      <c r="J48" s="171">
        <v>0.29</v>
      </c>
      <c r="K48" s="165">
        <v>1003600</v>
      </c>
      <c r="L48" s="113">
        <v>-169000</v>
      </c>
      <c r="M48" s="128">
        <v>-0.14</v>
      </c>
      <c r="N48" s="174">
        <v>988000</v>
      </c>
      <c r="O48" s="175">
        <f t="shared" si="0"/>
        <v>0.9844559585492227</v>
      </c>
      <c r="P48" s="109">
        <f>Volume!K48</f>
        <v>251.1</v>
      </c>
      <c r="Q48" s="69">
        <f>Volume!J48</f>
        <v>238.15</v>
      </c>
      <c r="R48" s="240">
        <f t="shared" si="1"/>
        <v>23.900734</v>
      </c>
      <c r="S48" s="104">
        <f t="shared" si="2"/>
        <v>23.52922</v>
      </c>
      <c r="T48" s="110">
        <f t="shared" si="3"/>
        <v>1172600</v>
      </c>
      <c r="U48" s="104">
        <f t="shared" si="4"/>
        <v>-14.412416851441243</v>
      </c>
      <c r="V48" s="104">
        <f t="shared" si="5"/>
        <v>23.4982605</v>
      </c>
      <c r="W48" s="104">
        <f t="shared" si="6"/>
        <v>0.123838</v>
      </c>
      <c r="X48" s="104">
        <f t="shared" si="7"/>
        <v>0.2786355</v>
      </c>
      <c r="Y48" s="104">
        <f t="shared" si="8"/>
        <v>29.443986</v>
      </c>
      <c r="Z48" s="240">
        <f t="shared" si="9"/>
        <v>-5.543251999999999</v>
      </c>
      <c r="AA48" s="78"/>
      <c r="AB48" s="77"/>
    </row>
    <row r="49" spans="1:28" s="58" customFormat="1" ht="15">
      <c r="A49" s="196" t="s">
        <v>89</v>
      </c>
      <c r="B49" s="165">
        <v>4062000</v>
      </c>
      <c r="C49" s="163">
        <v>-13500</v>
      </c>
      <c r="D49" s="171">
        <v>0</v>
      </c>
      <c r="E49" s="165">
        <v>175500</v>
      </c>
      <c r="F49" s="113">
        <v>3000</v>
      </c>
      <c r="G49" s="171">
        <v>0.02</v>
      </c>
      <c r="H49" s="165">
        <v>18000</v>
      </c>
      <c r="I49" s="113">
        <v>0</v>
      </c>
      <c r="J49" s="171">
        <v>0</v>
      </c>
      <c r="K49" s="165">
        <v>4255500</v>
      </c>
      <c r="L49" s="113">
        <v>-10500</v>
      </c>
      <c r="M49" s="128">
        <v>0</v>
      </c>
      <c r="N49" s="174">
        <v>4153500</v>
      </c>
      <c r="O49" s="175">
        <f t="shared" si="0"/>
        <v>0.976031018681706</v>
      </c>
      <c r="P49" s="109">
        <f>Volume!K49</f>
        <v>294.3</v>
      </c>
      <c r="Q49" s="69">
        <f>Volume!J49</f>
        <v>293.8</v>
      </c>
      <c r="R49" s="240">
        <f t="shared" si="1"/>
        <v>125.02659</v>
      </c>
      <c r="S49" s="104">
        <f t="shared" si="2"/>
        <v>122.02983</v>
      </c>
      <c r="T49" s="110">
        <f t="shared" si="3"/>
        <v>4266000</v>
      </c>
      <c r="U49" s="104">
        <f t="shared" si="4"/>
        <v>-0.24613220815752462</v>
      </c>
      <c r="V49" s="104">
        <f t="shared" si="5"/>
        <v>119.34156</v>
      </c>
      <c r="W49" s="104">
        <f t="shared" si="6"/>
        <v>5.15619</v>
      </c>
      <c r="X49" s="104">
        <f t="shared" si="7"/>
        <v>0.52884</v>
      </c>
      <c r="Y49" s="104">
        <f t="shared" si="8"/>
        <v>125.54838</v>
      </c>
      <c r="Z49" s="240">
        <f t="shared" si="9"/>
        <v>-0.5217899999999958</v>
      </c>
      <c r="AA49" s="78"/>
      <c r="AB49" s="77"/>
    </row>
    <row r="50" spans="1:28" s="58" customFormat="1" ht="15">
      <c r="A50" s="196" t="s">
        <v>290</v>
      </c>
      <c r="B50" s="165">
        <v>2736000</v>
      </c>
      <c r="C50" s="163">
        <v>-31000</v>
      </c>
      <c r="D50" s="171">
        <v>-0.01</v>
      </c>
      <c r="E50" s="165">
        <v>69000</v>
      </c>
      <c r="F50" s="113">
        <v>2000</v>
      </c>
      <c r="G50" s="171">
        <v>0.03</v>
      </c>
      <c r="H50" s="165">
        <v>0</v>
      </c>
      <c r="I50" s="113">
        <v>0</v>
      </c>
      <c r="J50" s="171">
        <v>0</v>
      </c>
      <c r="K50" s="165">
        <v>2805000</v>
      </c>
      <c r="L50" s="113">
        <v>-29000</v>
      </c>
      <c r="M50" s="128">
        <v>-0.01</v>
      </c>
      <c r="N50" s="174">
        <v>2720000</v>
      </c>
      <c r="O50" s="175">
        <f t="shared" si="0"/>
        <v>0.9696969696969697</v>
      </c>
      <c r="P50" s="109">
        <f>Volume!K50</f>
        <v>185.9</v>
      </c>
      <c r="Q50" s="69">
        <f>Volume!J50</f>
        <v>170.55</v>
      </c>
      <c r="R50" s="240">
        <f t="shared" si="1"/>
        <v>47.83927500000001</v>
      </c>
      <c r="S50" s="104">
        <f t="shared" si="2"/>
        <v>46.38960000000001</v>
      </c>
      <c r="T50" s="110">
        <f t="shared" si="3"/>
        <v>2834000</v>
      </c>
      <c r="U50" s="104">
        <f t="shared" si="4"/>
        <v>-1.023288637967537</v>
      </c>
      <c r="V50" s="104">
        <f t="shared" si="5"/>
        <v>46.66248000000001</v>
      </c>
      <c r="W50" s="104">
        <f t="shared" si="6"/>
        <v>1.176795</v>
      </c>
      <c r="X50" s="104">
        <f t="shared" si="7"/>
        <v>0</v>
      </c>
      <c r="Y50" s="104">
        <f t="shared" si="8"/>
        <v>52.68406</v>
      </c>
      <c r="Z50" s="240">
        <f t="shared" si="9"/>
        <v>-4.844784999999995</v>
      </c>
      <c r="AA50" s="78"/>
      <c r="AB50" s="77"/>
    </row>
    <row r="51" spans="1:28" s="58" customFormat="1" ht="15">
      <c r="A51" s="196" t="s">
        <v>272</v>
      </c>
      <c r="B51" s="165">
        <v>1812000</v>
      </c>
      <c r="C51" s="163">
        <v>-129600</v>
      </c>
      <c r="D51" s="171">
        <v>-0.07</v>
      </c>
      <c r="E51" s="165">
        <v>80400</v>
      </c>
      <c r="F51" s="113">
        <v>-6600</v>
      </c>
      <c r="G51" s="171">
        <v>-0.08</v>
      </c>
      <c r="H51" s="165">
        <v>3000</v>
      </c>
      <c r="I51" s="113">
        <v>0</v>
      </c>
      <c r="J51" s="171">
        <v>0</v>
      </c>
      <c r="K51" s="165">
        <v>1895400</v>
      </c>
      <c r="L51" s="113">
        <v>-136200</v>
      </c>
      <c r="M51" s="128">
        <v>-0.07</v>
      </c>
      <c r="N51" s="174">
        <v>1884000</v>
      </c>
      <c r="O51" s="175">
        <f t="shared" si="0"/>
        <v>0.9939854384298829</v>
      </c>
      <c r="P51" s="109">
        <f>Volume!K51</f>
        <v>211</v>
      </c>
      <c r="Q51" s="69">
        <f>Volume!J51</f>
        <v>207</v>
      </c>
      <c r="R51" s="240">
        <f t="shared" si="1"/>
        <v>39.23478</v>
      </c>
      <c r="S51" s="104">
        <f t="shared" si="2"/>
        <v>38.9988</v>
      </c>
      <c r="T51" s="110">
        <f t="shared" si="3"/>
        <v>2031600</v>
      </c>
      <c r="U51" s="104">
        <f t="shared" si="4"/>
        <v>-6.70407560543414</v>
      </c>
      <c r="V51" s="104">
        <f t="shared" si="5"/>
        <v>37.5084</v>
      </c>
      <c r="W51" s="104">
        <f t="shared" si="6"/>
        <v>1.66428</v>
      </c>
      <c r="X51" s="104">
        <f t="shared" si="7"/>
        <v>0.0621</v>
      </c>
      <c r="Y51" s="104">
        <f t="shared" si="8"/>
        <v>42.86676</v>
      </c>
      <c r="Z51" s="240">
        <f t="shared" si="9"/>
        <v>-3.6319799999999987</v>
      </c>
      <c r="AA51" s="78"/>
      <c r="AB51" s="77"/>
    </row>
    <row r="52" spans="1:28" s="58" customFormat="1" ht="15">
      <c r="A52" s="196" t="s">
        <v>222</v>
      </c>
      <c r="B52" s="165">
        <v>620700</v>
      </c>
      <c r="C52" s="163">
        <v>-6000</v>
      </c>
      <c r="D52" s="171">
        <v>-0.01</v>
      </c>
      <c r="E52" s="165">
        <v>4200</v>
      </c>
      <c r="F52" s="113">
        <v>0</v>
      </c>
      <c r="G52" s="171">
        <v>0</v>
      </c>
      <c r="H52" s="165">
        <v>300</v>
      </c>
      <c r="I52" s="113">
        <v>-300</v>
      </c>
      <c r="J52" s="171">
        <v>-0.5</v>
      </c>
      <c r="K52" s="165">
        <v>625200</v>
      </c>
      <c r="L52" s="113">
        <v>-6300</v>
      </c>
      <c r="M52" s="128">
        <v>-0.01</v>
      </c>
      <c r="N52" s="174">
        <v>565200</v>
      </c>
      <c r="O52" s="175">
        <f t="shared" si="0"/>
        <v>0.9040307101727447</v>
      </c>
      <c r="P52" s="109">
        <f>Volume!K52</f>
        <v>1165.1</v>
      </c>
      <c r="Q52" s="69">
        <f>Volume!J52</f>
        <v>1125.8</v>
      </c>
      <c r="R52" s="240">
        <f t="shared" si="1"/>
        <v>70.385016</v>
      </c>
      <c r="S52" s="104">
        <f t="shared" si="2"/>
        <v>63.630216</v>
      </c>
      <c r="T52" s="110">
        <f t="shared" si="3"/>
        <v>631500</v>
      </c>
      <c r="U52" s="104">
        <f t="shared" si="4"/>
        <v>-0.9976247030878859</v>
      </c>
      <c r="V52" s="104">
        <f t="shared" si="5"/>
        <v>69.878406</v>
      </c>
      <c r="W52" s="104">
        <f t="shared" si="6"/>
        <v>0.472836</v>
      </c>
      <c r="X52" s="104">
        <f t="shared" si="7"/>
        <v>0.033774</v>
      </c>
      <c r="Y52" s="104">
        <f t="shared" si="8"/>
        <v>73.576065</v>
      </c>
      <c r="Z52" s="240">
        <f t="shared" si="9"/>
        <v>-3.1910490000000067</v>
      </c>
      <c r="AA52" s="78"/>
      <c r="AB52" s="77"/>
    </row>
    <row r="53" spans="1:28" s="58" customFormat="1" ht="15">
      <c r="A53" s="196" t="s">
        <v>234</v>
      </c>
      <c r="B53" s="165">
        <v>4821000</v>
      </c>
      <c r="C53" s="163">
        <v>-120000</v>
      </c>
      <c r="D53" s="171">
        <v>-0.02</v>
      </c>
      <c r="E53" s="165">
        <v>293000</v>
      </c>
      <c r="F53" s="113">
        <v>30000</v>
      </c>
      <c r="G53" s="171">
        <v>0.11</v>
      </c>
      <c r="H53" s="165">
        <v>69000</v>
      </c>
      <c r="I53" s="113">
        <v>-1000</v>
      </c>
      <c r="J53" s="171">
        <v>-0.01</v>
      </c>
      <c r="K53" s="165">
        <v>5183000</v>
      </c>
      <c r="L53" s="113">
        <v>-91000</v>
      </c>
      <c r="M53" s="128">
        <v>-0.02</v>
      </c>
      <c r="N53" s="174">
        <v>4847000</v>
      </c>
      <c r="O53" s="175">
        <f t="shared" si="0"/>
        <v>0.9351726799151071</v>
      </c>
      <c r="P53" s="109">
        <f>Volume!K53</f>
        <v>417</v>
      </c>
      <c r="Q53" s="69">
        <f>Volume!J53</f>
        <v>397.5</v>
      </c>
      <c r="R53" s="240">
        <f t="shared" si="1"/>
        <v>206.02425</v>
      </c>
      <c r="S53" s="104">
        <f t="shared" si="2"/>
        <v>192.66825</v>
      </c>
      <c r="T53" s="110">
        <f t="shared" si="3"/>
        <v>5274000</v>
      </c>
      <c r="U53" s="104">
        <f t="shared" si="4"/>
        <v>-1.725445582100872</v>
      </c>
      <c r="V53" s="104">
        <f t="shared" si="5"/>
        <v>191.63475</v>
      </c>
      <c r="W53" s="104">
        <f t="shared" si="6"/>
        <v>11.64675</v>
      </c>
      <c r="X53" s="104">
        <f t="shared" si="7"/>
        <v>2.74275</v>
      </c>
      <c r="Y53" s="104">
        <f t="shared" si="8"/>
        <v>219.9258</v>
      </c>
      <c r="Z53" s="240">
        <f t="shared" si="9"/>
        <v>-13.901550000000015</v>
      </c>
      <c r="AA53" s="78"/>
      <c r="AB53" s="77"/>
    </row>
    <row r="54" spans="1:28" s="58" customFormat="1" ht="15">
      <c r="A54" s="196" t="s">
        <v>166</v>
      </c>
      <c r="B54" s="165">
        <v>4917650</v>
      </c>
      <c r="C54" s="163">
        <v>-2950</v>
      </c>
      <c r="D54" s="171">
        <v>0</v>
      </c>
      <c r="E54" s="165">
        <v>321550</v>
      </c>
      <c r="F54" s="113">
        <v>-17700</v>
      </c>
      <c r="G54" s="171">
        <v>-0.05</v>
      </c>
      <c r="H54" s="165">
        <v>11800</v>
      </c>
      <c r="I54" s="113">
        <v>-20650</v>
      </c>
      <c r="J54" s="171">
        <v>-0.64</v>
      </c>
      <c r="K54" s="165">
        <v>5251000</v>
      </c>
      <c r="L54" s="113">
        <v>-41300</v>
      </c>
      <c r="M54" s="128">
        <v>-0.01</v>
      </c>
      <c r="N54" s="174">
        <v>5082850</v>
      </c>
      <c r="O54" s="175">
        <f t="shared" si="0"/>
        <v>0.9679775280898877</v>
      </c>
      <c r="P54" s="109">
        <f>Volume!K54</f>
        <v>105.65</v>
      </c>
      <c r="Q54" s="69">
        <f>Volume!J54</f>
        <v>102.1</v>
      </c>
      <c r="R54" s="240">
        <f t="shared" si="1"/>
        <v>53.61270999999999</v>
      </c>
      <c r="S54" s="104">
        <f t="shared" si="2"/>
        <v>51.8958985</v>
      </c>
      <c r="T54" s="110">
        <f t="shared" si="3"/>
        <v>5292300</v>
      </c>
      <c r="U54" s="104">
        <f t="shared" si="4"/>
        <v>-0.7803790412486065</v>
      </c>
      <c r="V54" s="104">
        <f t="shared" si="5"/>
        <v>50.2092065</v>
      </c>
      <c r="W54" s="104">
        <f t="shared" si="6"/>
        <v>3.2830255</v>
      </c>
      <c r="X54" s="104">
        <f t="shared" si="7"/>
        <v>0.120478</v>
      </c>
      <c r="Y54" s="104">
        <f t="shared" si="8"/>
        <v>55.9131495</v>
      </c>
      <c r="Z54" s="240">
        <f t="shared" si="9"/>
        <v>-2.30043950000001</v>
      </c>
      <c r="AA54" s="78"/>
      <c r="AB54" s="77"/>
    </row>
    <row r="55" spans="1:28" s="58" customFormat="1" ht="15">
      <c r="A55" s="196" t="s">
        <v>223</v>
      </c>
      <c r="B55" s="165">
        <v>396550</v>
      </c>
      <c r="C55" s="163">
        <v>-11550</v>
      </c>
      <c r="D55" s="171">
        <v>-0.03</v>
      </c>
      <c r="E55" s="165">
        <v>175</v>
      </c>
      <c r="F55" s="113">
        <v>0</v>
      </c>
      <c r="G55" s="171">
        <v>0</v>
      </c>
      <c r="H55" s="165">
        <v>175</v>
      </c>
      <c r="I55" s="113">
        <v>0</v>
      </c>
      <c r="J55" s="171">
        <v>0</v>
      </c>
      <c r="K55" s="165">
        <v>396900</v>
      </c>
      <c r="L55" s="113">
        <v>-11550</v>
      </c>
      <c r="M55" s="128">
        <v>-0.03</v>
      </c>
      <c r="N55" s="174">
        <v>391125</v>
      </c>
      <c r="O55" s="175">
        <f t="shared" si="0"/>
        <v>0.9854497354497355</v>
      </c>
      <c r="P55" s="109">
        <f>Volume!K55</f>
        <v>2842.3</v>
      </c>
      <c r="Q55" s="69">
        <f>Volume!J55</f>
        <v>2756.95</v>
      </c>
      <c r="R55" s="240">
        <f t="shared" si="1"/>
        <v>109.4233455</v>
      </c>
      <c r="S55" s="104">
        <f t="shared" si="2"/>
        <v>107.831206875</v>
      </c>
      <c r="T55" s="110">
        <f t="shared" si="3"/>
        <v>408450</v>
      </c>
      <c r="U55" s="104">
        <f t="shared" si="4"/>
        <v>-2.827763496143959</v>
      </c>
      <c r="V55" s="104">
        <f t="shared" si="5"/>
        <v>109.32685225</v>
      </c>
      <c r="W55" s="104">
        <f t="shared" si="6"/>
        <v>0.048246624999999994</v>
      </c>
      <c r="X55" s="104">
        <f t="shared" si="7"/>
        <v>0.048246624999999994</v>
      </c>
      <c r="Y55" s="104">
        <f t="shared" si="8"/>
        <v>116.0937435</v>
      </c>
      <c r="Z55" s="240">
        <f t="shared" si="9"/>
        <v>-6.670398000000006</v>
      </c>
      <c r="AA55" s="78"/>
      <c r="AB55" s="77"/>
    </row>
    <row r="56" spans="1:28" s="58" customFormat="1" ht="15">
      <c r="A56" s="196" t="s">
        <v>291</v>
      </c>
      <c r="B56" s="165">
        <v>5928000</v>
      </c>
      <c r="C56" s="163">
        <v>-270000</v>
      </c>
      <c r="D56" s="171">
        <v>-0.04</v>
      </c>
      <c r="E56" s="165">
        <v>654000</v>
      </c>
      <c r="F56" s="113">
        <v>7500</v>
      </c>
      <c r="G56" s="171">
        <v>0.01</v>
      </c>
      <c r="H56" s="165">
        <v>61500</v>
      </c>
      <c r="I56" s="113">
        <v>1500</v>
      </c>
      <c r="J56" s="171">
        <v>0.03</v>
      </c>
      <c r="K56" s="165">
        <v>6643500</v>
      </c>
      <c r="L56" s="113">
        <v>-261000</v>
      </c>
      <c r="M56" s="128">
        <v>-0.04</v>
      </c>
      <c r="N56" s="174">
        <v>6537000</v>
      </c>
      <c r="O56" s="175">
        <f t="shared" si="0"/>
        <v>0.9839692932941974</v>
      </c>
      <c r="P56" s="109">
        <f>Volume!K56</f>
        <v>155.4</v>
      </c>
      <c r="Q56" s="69">
        <f>Volume!J56</f>
        <v>146.65</v>
      </c>
      <c r="R56" s="240">
        <f t="shared" si="1"/>
        <v>97.4269275</v>
      </c>
      <c r="S56" s="104">
        <f t="shared" si="2"/>
        <v>95.865105</v>
      </c>
      <c r="T56" s="110">
        <f t="shared" si="3"/>
        <v>6904500</v>
      </c>
      <c r="U56" s="104">
        <f t="shared" si="4"/>
        <v>-3.780143384749077</v>
      </c>
      <c r="V56" s="104">
        <f t="shared" si="5"/>
        <v>86.93412</v>
      </c>
      <c r="W56" s="104">
        <f t="shared" si="6"/>
        <v>9.59091</v>
      </c>
      <c r="X56" s="104">
        <f t="shared" si="7"/>
        <v>0.9018975</v>
      </c>
      <c r="Y56" s="104">
        <f t="shared" si="8"/>
        <v>107.29593</v>
      </c>
      <c r="Z56" s="240">
        <f t="shared" si="9"/>
        <v>-9.869002499999993</v>
      </c>
      <c r="AA56" s="78"/>
      <c r="AB56" s="77"/>
    </row>
    <row r="57" spans="1:26" s="7" customFormat="1" ht="15">
      <c r="A57" s="196" t="s">
        <v>292</v>
      </c>
      <c r="B57" s="165">
        <v>1485400</v>
      </c>
      <c r="C57" s="163">
        <v>0</v>
      </c>
      <c r="D57" s="171">
        <v>0</v>
      </c>
      <c r="E57" s="165">
        <v>15400</v>
      </c>
      <c r="F57" s="113">
        <v>0</v>
      </c>
      <c r="G57" s="171">
        <v>0</v>
      </c>
      <c r="H57" s="165">
        <v>0</v>
      </c>
      <c r="I57" s="113">
        <v>0</v>
      </c>
      <c r="J57" s="171">
        <v>0</v>
      </c>
      <c r="K57" s="165">
        <v>1500800</v>
      </c>
      <c r="L57" s="113">
        <v>0</v>
      </c>
      <c r="M57" s="128">
        <v>0</v>
      </c>
      <c r="N57" s="174">
        <v>1463000</v>
      </c>
      <c r="O57" s="175">
        <f t="shared" si="0"/>
        <v>0.9748134328358209</v>
      </c>
      <c r="P57" s="109">
        <f>Volume!K57</f>
        <v>137.75</v>
      </c>
      <c r="Q57" s="69">
        <f>Volume!J57</f>
        <v>133.9</v>
      </c>
      <c r="R57" s="240">
        <f t="shared" si="1"/>
        <v>20.095712</v>
      </c>
      <c r="S57" s="104">
        <f t="shared" si="2"/>
        <v>19.58957</v>
      </c>
      <c r="T57" s="110">
        <f t="shared" si="3"/>
        <v>1500800</v>
      </c>
      <c r="U57" s="104">
        <f t="shared" si="4"/>
        <v>0</v>
      </c>
      <c r="V57" s="104">
        <f t="shared" si="5"/>
        <v>19.889506</v>
      </c>
      <c r="W57" s="104">
        <f t="shared" si="6"/>
        <v>0.206206</v>
      </c>
      <c r="X57" s="104">
        <f t="shared" si="7"/>
        <v>0</v>
      </c>
      <c r="Y57" s="104">
        <f t="shared" si="8"/>
        <v>20.67352</v>
      </c>
      <c r="Z57" s="240">
        <f t="shared" si="9"/>
        <v>-0.577808000000001</v>
      </c>
    </row>
    <row r="58" spans="1:26" s="7" customFormat="1" ht="15">
      <c r="A58" s="196" t="s">
        <v>195</v>
      </c>
      <c r="B58" s="165">
        <v>12209102</v>
      </c>
      <c r="C58" s="163">
        <v>3431168</v>
      </c>
      <c r="D58" s="171">
        <v>0.39</v>
      </c>
      <c r="E58" s="165">
        <v>1156782</v>
      </c>
      <c r="F58" s="113">
        <v>113410</v>
      </c>
      <c r="G58" s="171">
        <v>0.11</v>
      </c>
      <c r="H58" s="165">
        <v>115472</v>
      </c>
      <c r="I58" s="113">
        <v>6186</v>
      </c>
      <c r="J58" s="171">
        <v>0.06</v>
      </c>
      <c r="K58" s="165">
        <v>13481356</v>
      </c>
      <c r="L58" s="113">
        <v>3550764</v>
      </c>
      <c r="M58" s="128">
        <v>0.36</v>
      </c>
      <c r="N58" s="174">
        <v>12988538</v>
      </c>
      <c r="O58" s="175">
        <f t="shared" si="0"/>
        <v>0.9634444784337718</v>
      </c>
      <c r="P58" s="109">
        <f>Volume!K58</f>
        <v>138.85</v>
      </c>
      <c r="Q58" s="69">
        <f>Volume!J58</f>
        <v>132.4</v>
      </c>
      <c r="R58" s="240">
        <f t="shared" si="1"/>
        <v>178.49315344000001</v>
      </c>
      <c r="S58" s="104">
        <f t="shared" si="2"/>
        <v>171.96824312</v>
      </c>
      <c r="T58" s="110">
        <f t="shared" si="3"/>
        <v>9930592</v>
      </c>
      <c r="U58" s="104">
        <f t="shared" si="4"/>
        <v>35.75581395348838</v>
      </c>
      <c r="V58" s="104">
        <f t="shared" si="5"/>
        <v>161.64851048</v>
      </c>
      <c r="W58" s="104">
        <f t="shared" si="6"/>
        <v>15.31579368</v>
      </c>
      <c r="X58" s="104">
        <f t="shared" si="7"/>
        <v>1.52884928</v>
      </c>
      <c r="Y58" s="104">
        <f t="shared" si="8"/>
        <v>137.88626992000002</v>
      </c>
      <c r="Z58" s="240">
        <f t="shared" si="9"/>
        <v>40.60688352</v>
      </c>
    </row>
    <row r="59" spans="1:26" s="7" customFormat="1" ht="15">
      <c r="A59" s="196" t="s">
        <v>293</v>
      </c>
      <c r="B59" s="165">
        <v>10255000</v>
      </c>
      <c r="C59" s="163">
        <v>-597800</v>
      </c>
      <c r="D59" s="171">
        <v>-0.06</v>
      </c>
      <c r="E59" s="165">
        <v>372400</v>
      </c>
      <c r="F59" s="113">
        <v>15400</v>
      </c>
      <c r="G59" s="171">
        <v>0.04</v>
      </c>
      <c r="H59" s="165">
        <v>14000</v>
      </c>
      <c r="I59" s="113">
        <v>0</v>
      </c>
      <c r="J59" s="171">
        <v>0</v>
      </c>
      <c r="K59" s="165">
        <v>10641400</v>
      </c>
      <c r="L59" s="113">
        <v>-582400</v>
      </c>
      <c r="M59" s="128">
        <v>-0.05</v>
      </c>
      <c r="N59" s="174">
        <v>10218600</v>
      </c>
      <c r="O59" s="175">
        <f t="shared" si="0"/>
        <v>0.9602683857387186</v>
      </c>
      <c r="P59" s="109">
        <f>Volume!K59</f>
        <v>133.7</v>
      </c>
      <c r="Q59" s="69">
        <f>Volume!J59</f>
        <v>124.1</v>
      </c>
      <c r="R59" s="240">
        <f t="shared" si="1"/>
        <v>132.059774</v>
      </c>
      <c r="S59" s="104">
        <f t="shared" si="2"/>
        <v>126.812826</v>
      </c>
      <c r="T59" s="110">
        <f t="shared" si="3"/>
        <v>11223800</v>
      </c>
      <c r="U59" s="104">
        <f t="shared" si="4"/>
        <v>-5.188973431458152</v>
      </c>
      <c r="V59" s="104">
        <f t="shared" si="5"/>
        <v>127.26455</v>
      </c>
      <c r="W59" s="104">
        <f t="shared" si="6"/>
        <v>4.621484</v>
      </c>
      <c r="X59" s="104">
        <f t="shared" si="7"/>
        <v>0.17374</v>
      </c>
      <c r="Y59" s="104">
        <f t="shared" si="8"/>
        <v>150.06220599999997</v>
      </c>
      <c r="Z59" s="240">
        <f t="shared" si="9"/>
        <v>-18.00243199999997</v>
      </c>
    </row>
    <row r="60" spans="1:26" s="7" customFormat="1" ht="15">
      <c r="A60" s="196" t="s">
        <v>197</v>
      </c>
      <c r="B60" s="165">
        <v>2106000</v>
      </c>
      <c r="C60" s="163">
        <v>-36400</v>
      </c>
      <c r="D60" s="171">
        <v>-0.02</v>
      </c>
      <c r="E60" s="165">
        <v>5850</v>
      </c>
      <c r="F60" s="113">
        <v>0</v>
      </c>
      <c r="G60" s="171">
        <v>0</v>
      </c>
      <c r="H60" s="165">
        <v>0</v>
      </c>
      <c r="I60" s="113">
        <v>0</v>
      </c>
      <c r="J60" s="171">
        <v>0</v>
      </c>
      <c r="K60" s="165">
        <v>2111850</v>
      </c>
      <c r="L60" s="113">
        <v>-36400</v>
      </c>
      <c r="M60" s="128">
        <v>-0.02</v>
      </c>
      <c r="N60" s="174">
        <v>2020850</v>
      </c>
      <c r="O60" s="175">
        <f t="shared" si="0"/>
        <v>0.9569098184056632</v>
      </c>
      <c r="P60" s="109">
        <f>Volume!K60</f>
        <v>659.8</v>
      </c>
      <c r="Q60" s="69">
        <f>Volume!J60</f>
        <v>642.5</v>
      </c>
      <c r="R60" s="240">
        <f t="shared" si="1"/>
        <v>135.6863625</v>
      </c>
      <c r="S60" s="104">
        <f t="shared" si="2"/>
        <v>129.8396125</v>
      </c>
      <c r="T60" s="110">
        <f t="shared" si="3"/>
        <v>2148250</v>
      </c>
      <c r="U60" s="104">
        <f t="shared" si="4"/>
        <v>-1.6944024205748864</v>
      </c>
      <c r="V60" s="104">
        <f t="shared" si="5"/>
        <v>135.3105</v>
      </c>
      <c r="W60" s="104">
        <f t="shared" si="6"/>
        <v>0.3758625</v>
      </c>
      <c r="X60" s="104">
        <f t="shared" si="7"/>
        <v>0</v>
      </c>
      <c r="Y60" s="104">
        <f t="shared" si="8"/>
        <v>141.741535</v>
      </c>
      <c r="Z60" s="240">
        <f t="shared" si="9"/>
        <v>-6.055172499999998</v>
      </c>
    </row>
    <row r="61" spans="1:26" s="7" customFormat="1" ht="15">
      <c r="A61" s="196" t="s">
        <v>4</v>
      </c>
      <c r="B61" s="165">
        <v>980400</v>
      </c>
      <c r="C61" s="163">
        <v>-61200</v>
      </c>
      <c r="D61" s="171">
        <v>-0.06</v>
      </c>
      <c r="E61" s="165">
        <v>0</v>
      </c>
      <c r="F61" s="113">
        <v>0</v>
      </c>
      <c r="G61" s="171">
        <v>0</v>
      </c>
      <c r="H61" s="165">
        <v>0</v>
      </c>
      <c r="I61" s="113">
        <v>0</v>
      </c>
      <c r="J61" s="171">
        <v>0</v>
      </c>
      <c r="K61" s="165">
        <v>980400</v>
      </c>
      <c r="L61" s="113">
        <v>-61200</v>
      </c>
      <c r="M61" s="128">
        <v>-0.06</v>
      </c>
      <c r="N61" s="174">
        <v>972300</v>
      </c>
      <c r="O61" s="175">
        <f t="shared" si="0"/>
        <v>0.9917380660954712</v>
      </c>
      <c r="P61" s="109">
        <f>Volume!K61</f>
        <v>1816.75</v>
      </c>
      <c r="Q61" s="69">
        <f>Volume!J61</f>
        <v>1758.95</v>
      </c>
      <c r="R61" s="240">
        <f t="shared" si="1"/>
        <v>172.447458</v>
      </c>
      <c r="S61" s="104">
        <f t="shared" si="2"/>
        <v>171.0227085</v>
      </c>
      <c r="T61" s="110">
        <f t="shared" si="3"/>
        <v>1041600</v>
      </c>
      <c r="U61" s="104">
        <f t="shared" si="4"/>
        <v>-5.875576036866359</v>
      </c>
      <c r="V61" s="104">
        <f t="shared" si="5"/>
        <v>172.447458</v>
      </c>
      <c r="W61" s="104">
        <f t="shared" si="6"/>
        <v>0</v>
      </c>
      <c r="X61" s="104">
        <f t="shared" si="7"/>
        <v>0</v>
      </c>
      <c r="Y61" s="104">
        <f t="shared" si="8"/>
        <v>189.23268</v>
      </c>
      <c r="Z61" s="240">
        <f t="shared" si="9"/>
        <v>-16.785221999999976</v>
      </c>
    </row>
    <row r="62" spans="1:26" s="7" customFormat="1" ht="15">
      <c r="A62" s="196" t="s">
        <v>79</v>
      </c>
      <c r="B62" s="165">
        <v>991200</v>
      </c>
      <c r="C62" s="163">
        <v>-3600</v>
      </c>
      <c r="D62" s="171">
        <v>0</v>
      </c>
      <c r="E62" s="165">
        <v>1200</v>
      </c>
      <c r="F62" s="113">
        <v>400</v>
      </c>
      <c r="G62" s="171">
        <v>0.5</v>
      </c>
      <c r="H62" s="165">
        <v>0</v>
      </c>
      <c r="I62" s="113">
        <v>0</v>
      </c>
      <c r="J62" s="171">
        <v>0</v>
      </c>
      <c r="K62" s="165">
        <v>992400</v>
      </c>
      <c r="L62" s="113">
        <v>-3200</v>
      </c>
      <c r="M62" s="128">
        <v>0</v>
      </c>
      <c r="N62" s="174">
        <v>938800</v>
      </c>
      <c r="O62" s="175">
        <f t="shared" si="0"/>
        <v>0.9459895203546956</v>
      </c>
      <c r="P62" s="109">
        <f>Volume!K62</f>
        <v>1113.8</v>
      </c>
      <c r="Q62" s="69">
        <f>Volume!J62</f>
        <v>1096.05</v>
      </c>
      <c r="R62" s="240">
        <f t="shared" si="1"/>
        <v>108.772002</v>
      </c>
      <c r="S62" s="104">
        <f t="shared" si="2"/>
        <v>102.897174</v>
      </c>
      <c r="T62" s="110">
        <f t="shared" si="3"/>
        <v>995600</v>
      </c>
      <c r="U62" s="104">
        <f t="shared" si="4"/>
        <v>-0.32141422257934915</v>
      </c>
      <c r="V62" s="104">
        <f t="shared" si="5"/>
        <v>108.640476</v>
      </c>
      <c r="W62" s="104">
        <f t="shared" si="6"/>
        <v>0.131526</v>
      </c>
      <c r="X62" s="104">
        <f t="shared" si="7"/>
        <v>0</v>
      </c>
      <c r="Y62" s="104">
        <f t="shared" si="8"/>
        <v>110.889928</v>
      </c>
      <c r="Z62" s="240">
        <f t="shared" si="9"/>
        <v>-2.117925999999997</v>
      </c>
    </row>
    <row r="63" spans="1:28" s="58" customFormat="1" ht="15">
      <c r="A63" s="196" t="s">
        <v>196</v>
      </c>
      <c r="B63" s="165">
        <v>1585600</v>
      </c>
      <c r="C63" s="163">
        <v>-400</v>
      </c>
      <c r="D63" s="171">
        <v>0</v>
      </c>
      <c r="E63" s="165">
        <v>7600</v>
      </c>
      <c r="F63" s="113">
        <v>0</v>
      </c>
      <c r="G63" s="171">
        <v>0</v>
      </c>
      <c r="H63" s="165">
        <v>800</v>
      </c>
      <c r="I63" s="113">
        <v>0</v>
      </c>
      <c r="J63" s="171">
        <v>0</v>
      </c>
      <c r="K63" s="165">
        <v>1594000</v>
      </c>
      <c r="L63" s="113">
        <v>-400</v>
      </c>
      <c r="M63" s="128">
        <v>0</v>
      </c>
      <c r="N63" s="174">
        <v>1560800</v>
      </c>
      <c r="O63" s="175">
        <f t="shared" si="0"/>
        <v>0.9791718946047678</v>
      </c>
      <c r="P63" s="109">
        <f>Volume!K63</f>
        <v>726.1</v>
      </c>
      <c r="Q63" s="69">
        <f>Volume!J63</f>
        <v>733.25</v>
      </c>
      <c r="R63" s="240">
        <f t="shared" si="1"/>
        <v>116.88005</v>
      </c>
      <c r="S63" s="104">
        <f t="shared" si="2"/>
        <v>114.44566</v>
      </c>
      <c r="T63" s="110">
        <f t="shared" si="3"/>
        <v>1594400</v>
      </c>
      <c r="U63" s="104">
        <f t="shared" si="4"/>
        <v>-0.025087807325639738</v>
      </c>
      <c r="V63" s="104">
        <f t="shared" si="5"/>
        <v>116.26412</v>
      </c>
      <c r="W63" s="104">
        <f t="shared" si="6"/>
        <v>0.55727</v>
      </c>
      <c r="X63" s="104">
        <f t="shared" si="7"/>
        <v>0.05866</v>
      </c>
      <c r="Y63" s="104">
        <f t="shared" si="8"/>
        <v>115.769384</v>
      </c>
      <c r="Z63" s="240">
        <f t="shared" si="9"/>
        <v>1.1106659999999948</v>
      </c>
      <c r="AA63" s="78"/>
      <c r="AB63" s="77"/>
    </row>
    <row r="64" spans="1:26" s="7" customFormat="1" ht="15">
      <c r="A64" s="196" t="s">
        <v>5</v>
      </c>
      <c r="B64" s="165">
        <v>45637735</v>
      </c>
      <c r="C64" s="163">
        <v>-2647700</v>
      </c>
      <c r="D64" s="171">
        <v>-0.05</v>
      </c>
      <c r="E64" s="165">
        <v>7163145</v>
      </c>
      <c r="F64" s="113">
        <v>1971420</v>
      </c>
      <c r="G64" s="171">
        <v>0.38</v>
      </c>
      <c r="H64" s="165">
        <v>1065460</v>
      </c>
      <c r="I64" s="113">
        <v>62205</v>
      </c>
      <c r="J64" s="171">
        <v>0.06</v>
      </c>
      <c r="K64" s="165">
        <v>53866340</v>
      </c>
      <c r="L64" s="113">
        <v>-614075</v>
      </c>
      <c r="M64" s="128">
        <v>-0.01</v>
      </c>
      <c r="N64" s="174">
        <v>46650560</v>
      </c>
      <c r="O64" s="175">
        <f t="shared" si="0"/>
        <v>0.8660428757550633</v>
      </c>
      <c r="P64" s="109">
        <f>Volume!K64</f>
        <v>173.75</v>
      </c>
      <c r="Q64" s="69">
        <f>Volume!J64</f>
        <v>149.2</v>
      </c>
      <c r="R64" s="240">
        <f t="shared" si="1"/>
        <v>803.6857928</v>
      </c>
      <c r="S64" s="104">
        <f t="shared" si="2"/>
        <v>696.0263551999999</v>
      </c>
      <c r="T64" s="110">
        <f t="shared" si="3"/>
        <v>54480415</v>
      </c>
      <c r="U64" s="104">
        <f t="shared" si="4"/>
        <v>-1.127148168750183</v>
      </c>
      <c r="V64" s="104">
        <f t="shared" si="5"/>
        <v>680.9150061999999</v>
      </c>
      <c r="W64" s="104">
        <f t="shared" si="6"/>
        <v>106.87412339999999</v>
      </c>
      <c r="X64" s="104">
        <f t="shared" si="7"/>
        <v>15.8966632</v>
      </c>
      <c r="Y64" s="104">
        <f t="shared" si="8"/>
        <v>946.597210625</v>
      </c>
      <c r="Z64" s="240">
        <f t="shared" si="9"/>
        <v>-142.91141782500006</v>
      </c>
    </row>
    <row r="65" spans="1:28" s="58" customFormat="1" ht="15">
      <c r="A65" s="196" t="s">
        <v>198</v>
      </c>
      <c r="B65" s="165">
        <v>15917000</v>
      </c>
      <c r="C65" s="163">
        <v>-799000</v>
      </c>
      <c r="D65" s="171">
        <v>-0.05</v>
      </c>
      <c r="E65" s="165">
        <v>3567000</v>
      </c>
      <c r="F65" s="113">
        <v>226000</v>
      </c>
      <c r="G65" s="171">
        <v>0.07</v>
      </c>
      <c r="H65" s="165">
        <v>504000</v>
      </c>
      <c r="I65" s="113">
        <v>30000</v>
      </c>
      <c r="J65" s="171">
        <v>0.06</v>
      </c>
      <c r="K65" s="165">
        <v>19988000</v>
      </c>
      <c r="L65" s="113">
        <v>-543000</v>
      </c>
      <c r="M65" s="128">
        <v>-0.03</v>
      </c>
      <c r="N65" s="174">
        <v>19229000</v>
      </c>
      <c r="O65" s="175">
        <f t="shared" si="0"/>
        <v>0.9620272163297979</v>
      </c>
      <c r="P65" s="109">
        <f>Volume!K65</f>
        <v>202.7</v>
      </c>
      <c r="Q65" s="69">
        <f>Volume!J65</f>
        <v>203.35</v>
      </c>
      <c r="R65" s="240">
        <f t="shared" si="1"/>
        <v>406.45598</v>
      </c>
      <c r="S65" s="104">
        <f t="shared" si="2"/>
        <v>391.021715</v>
      </c>
      <c r="T65" s="110">
        <f t="shared" si="3"/>
        <v>20531000</v>
      </c>
      <c r="U65" s="104">
        <f t="shared" si="4"/>
        <v>-2.6447810627831085</v>
      </c>
      <c r="V65" s="104">
        <f t="shared" si="5"/>
        <v>323.672195</v>
      </c>
      <c r="W65" s="104">
        <f t="shared" si="6"/>
        <v>72.534945</v>
      </c>
      <c r="X65" s="104">
        <f t="shared" si="7"/>
        <v>10.24884</v>
      </c>
      <c r="Y65" s="104">
        <f t="shared" si="8"/>
        <v>416.16337</v>
      </c>
      <c r="Z65" s="240">
        <f t="shared" si="9"/>
        <v>-9.707389999999975</v>
      </c>
      <c r="AA65" s="78"/>
      <c r="AB65" s="77"/>
    </row>
    <row r="66" spans="1:28" s="58" customFormat="1" ht="15">
      <c r="A66" s="196" t="s">
        <v>199</v>
      </c>
      <c r="B66" s="165">
        <v>3463200</v>
      </c>
      <c r="C66" s="163">
        <v>-57200</v>
      </c>
      <c r="D66" s="171">
        <v>-0.02</v>
      </c>
      <c r="E66" s="165">
        <v>156000</v>
      </c>
      <c r="F66" s="113">
        <v>2600</v>
      </c>
      <c r="G66" s="171">
        <v>0.02</v>
      </c>
      <c r="H66" s="165">
        <v>10400</v>
      </c>
      <c r="I66" s="113">
        <v>0</v>
      </c>
      <c r="J66" s="171">
        <v>0</v>
      </c>
      <c r="K66" s="165">
        <v>3629600</v>
      </c>
      <c r="L66" s="113">
        <v>-54600</v>
      </c>
      <c r="M66" s="128">
        <v>-0.01</v>
      </c>
      <c r="N66" s="174">
        <v>3477500</v>
      </c>
      <c r="O66" s="175">
        <f t="shared" si="0"/>
        <v>0.9580945558739254</v>
      </c>
      <c r="P66" s="109">
        <f>Volume!K66</f>
        <v>289.85</v>
      </c>
      <c r="Q66" s="69">
        <f>Volume!J66</f>
        <v>281.3</v>
      </c>
      <c r="R66" s="240">
        <f t="shared" si="1"/>
        <v>102.100648</v>
      </c>
      <c r="S66" s="104">
        <f t="shared" si="2"/>
        <v>97.822075</v>
      </c>
      <c r="T66" s="110">
        <f t="shared" si="3"/>
        <v>3684200</v>
      </c>
      <c r="U66" s="104">
        <f t="shared" si="4"/>
        <v>-1.4820042342978124</v>
      </c>
      <c r="V66" s="104">
        <f t="shared" si="5"/>
        <v>97.419816</v>
      </c>
      <c r="W66" s="104">
        <f t="shared" si="6"/>
        <v>4.38828</v>
      </c>
      <c r="X66" s="104">
        <f t="shared" si="7"/>
        <v>0.292552</v>
      </c>
      <c r="Y66" s="104">
        <f t="shared" si="8"/>
        <v>106.78653700000001</v>
      </c>
      <c r="Z66" s="240">
        <f t="shared" si="9"/>
        <v>-4.685889000000003</v>
      </c>
      <c r="AA66" s="78"/>
      <c r="AB66" s="77"/>
    </row>
    <row r="67" spans="1:28" s="58" customFormat="1" ht="15">
      <c r="A67" s="196" t="s">
        <v>294</v>
      </c>
      <c r="B67" s="165">
        <v>903000</v>
      </c>
      <c r="C67" s="163">
        <v>-9900</v>
      </c>
      <c r="D67" s="171">
        <v>-0.01</v>
      </c>
      <c r="E67" s="165">
        <v>600</v>
      </c>
      <c r="F67" s="113">
        <v>0</v>
      </c>
      <c r="G67" s="171">
        <v>0</v>
      </c>
      <c r="H67" s="165">
        <v>0</v>
      </c>
      <c r="I67" s="113">
        <v>0</v>
      </c>
      <c r="J67" s="171">
        <v>0</v>
      </c>
      <c r="K67" s="165">
        <v>903600</v>
      </c>
      <c r="L67" s="113">
        <v>-9900</v>
      </c>
      <c r="M67" s="128">
        <v>-0.01</v>
      </c>
      <c r="N67" s="174">
        <v>835500</v>
      </c>
      <c r="O67" s="175">
        <f t="shared" si="0"/>
        <v>0.9246347941567065</v>
      </c>
      <c r="P67" s="109">
        <f>Volume!K67</f>
        <v>657.3</v>
      </c>
      <c r="Q67" s="69">
        <f>Volume!J67</f>
        <v>614.45</v>
      </c>
      <c r="R67" s="240">
        <f t="shared" si="1"/>
        <v>55.521702</v>
      </c>
      <c r="S67" s="104">
        <f t="shared" si="2"/>
        <v>51.337297500000005</v>
      </c>
      <c r="T67" s="110">
        <f t="shared" si="3"/>
        <v>913500</v>
      </c>
      <c r="U67" s="104">
        <f t="shared" si="4"/>
        <v>-1.083743842364532</v>
      </c>
      <c r="V67" s="104">
        <f t="shared" si="5"/>
        <v>55.484835</v>
      </c>
      <c r="W67" s="104">
        <f t="shared" si="6"/>
        <v>0.036867</v>
      </c>
      <c r="X67" s="104">
        <f t="shared" si="7"/>
        <v>0</v>
      </c>
      <c r="Y67" s="104">
        <f t="shared" si="8"/>
        <v>60.044355</v>
      </c>
      <c r="Z67" s="240">
        <f t="shared" si="9"/>
        <v>-4.522653000000005</v>
      </c>
      <c r="AA67" s="78"/>
      <c r="AB67" s="77"/>
    </row>
    <row r="68" spans="1:26" s="7" customFormat="1" ht="15">
      <c r="A68" s="196" t="s">
        <v>43</v>
      </c>
      <c r="B68" s="165">
        <v>345900</v>
      </c>
      <c r="C68" s="163">
        <v>-16500</v>
      </c>
      <c r="D68" s="171">
        <v>-0.05</v>
      </c>
      <c r="E68" s="165">
        <v>600</v>
      </c>
      <c r="F68" s="113">
        <v>0</v>
      </c>
      <c r="G68" s="171">
        <v>0</v>
      </c>
      <c r="H68" s="165">
        <v>300</v>
      </c>
      <c r="I68" s="113">
        <v>0</v>
      </c>
      <c r="J68" s="171">
        <v>0</v>
      </c>
      <c r="K68" s="165">
        <v>346800</v>
      </c>
      <c r="L68" s="113">
        <v>-16500</v>
      </c>
      <c r="M68" s="128">
        <v>-0.05</v>
      </c>
      <c r="N68" s="174">
        <v>343200</v>
      </c>
      <c r="O68" s="175">
        <f t="shared" si="0"/>
        <v>0.9896193771626297</v>
      </c>
      <c r="P68" s="109">
        <f>Volume!K68</f>
        <v>1947.3</v>
      </c>
      <c r="Q68" s="69">
        <f>Volume!J68</f>
        <v>1926.1</v>
      </c>
      <c r="R68" s="240">
        <f t="shared" si="1"/>
        <v>66.797148</v>
      </c>
      <c r="S68" s="104">
        <f t="shared" si="2"/>
        <v>66.103752</v>
      </c>
      <c r="T68" s="110">
        <f t="shared" si="3"/>
        <v>363300</v>
      </c>
      <c r="U68" s="104">
        <f t="shared" si="4"/>
        <v>-4.541701073492981</v>
      </c>
      <c r="V68" s="104">
        <f t="shared" si="5"/>
        <v>66.623799</v>
      </c>
      <c r="W68" s="104">
        <f t="shared" si="6"/>
        <v>0.115566</v>
      </c>
      <c r="X68" s="104">
        <f t="shared" si="7"/>
        <v>0.057783</v>
      </c>
      <c r="Y68" s="104">
        <f t="shared" si="8"/>
        <v>70.745409</v>
      </c>
      <c r="Z68" s="240">
        <f t="shared" si="9"/>
        <v>-3.948260999999988</v>
      </c>
    </row>
    <row r="69" spans="1:26" s="7" customFormat="1" ht="15">
      <c r="A69" s="196" t="s">
        <v>200</v>
      </c>
      <c r="B69" s="165">
        <v>5861800</v>
      </c>
      <c r="C69" s="163">
        <v>-797300</v>
      </c>
      <c r="D69" s="171">
        <v>-0.12</v>
      </c>
      <c r="E69" s="165">
        <v>311500</v>
      </c>
      <c r="F69" s="113">
        <v>14000</v>
      </c>
      <c r="G69" s="171">
        <v>0.05</v>
      </c>
      <c r="H69" s="165">
        <v>87500</v>
      </c>
      <c r="I69" s="113">
        <v>-4900</v>
      </c>
      <c r="J69" s="171">
        <v>-0.05</v>
      </c>
      <c r="K69" s="165">
        <v>6260800</v>
      </c>
      <c r="L69" s="113">
        <v>-788200</v>
      </c>
      <c r="M69" s="128">
        <v>-0.11</v>
      </c>
      <c r="N69" s="174">
        <v>6064100</v>
      </c>
      <c r="O69" s="175">
        <f aca="true" t="shared" si="10" ref="O69:O132">N69/K69</f>
        <v>0.96858228980322</v>
      </c>
      <c r="P69" s="109">
        <f>Volume!K69</f>
        <v>996.15</v>
      </c>
      <c r="Q69" s="69">
        <f>Volume!J69</f>
        <v>966.15</v>
      </c>
      <c r="R69" s="240">
        <f aca="true" t="shared" si="11" ref="R69:R132">Q69*K69/10000000</f>
        <v>604.887192</v>
      </c>
      <c r="S69" s="104">
        <f aca="true" t="shared" si="12" ref="S69:S132">Q69*N69/10000000</f>
        <v>585.8830215</v>
      </c>
      <c r="T69" s="110">
        <f aca="true" t="shared" si="13" ref="T69:T132">K69-L69</f>
        <v>7049000</v>
      </c>
      <c r="U69" s="104">
        <f aca="true" t="shared" si="14" ref="U69:U132">L69/T69*100</f>
        <v>-11.181727904667328</v>
      </c>
      <c r="V69" s="104">
        <f aca="true" t="shared" si="15" ref="V69:V132">Q69*B69/10000000</f>
        <v>566.337807</v>
      </c>
      <c r="W69" s="104">
        <f aca="true" t="shared" si="16" ref="W69:W132">Q69*E69/10000000</f>
        <v>30.0955725</v>
      </c>
      <c r="X69" s="104">
        <f aca="true" t="shared" si="17" ref="X69:X132">Q69*H69/10000000</f>
        <v>8.4538125</v>
      </c>
      <c r="Y69" s="104">
        <f aca="true" t="shared" si="18" ref="Y69:Y132">(T69*P69)/10000000</f>
        <v>702.186135</v>
      </c>
      <c r="Z69" s="240">
        <f aca="true" t="shared" si="19" ref="Z69:Z132">R69-Y69</f>
        <v>-97.29894300000001</v>
      </c>
    </row>
    <row r="70" spans="1:28" s="58" customFormat="1" ht="15">
      <c r="A70" s="196" t="s">
        <v>141</v>
      </c>
      <c r="B70" s="165">
        <v>39854400</v>
      </c>
      <c r="C70" s="163">
        <v>-6561600</v>
      </c>
      <c r="D70" s="171">
        <v>-0.14</v>
      </c>
      <c r="E70" s="165">
        <v>7843200</v>
      </c>
      <c r="F70" s="113">
        <v>-340800</v>
      </c>
      <c r="G70" s="171">
        <v>-0.04</v>
      </c>
      <c r="H70" s="165">
        <v>1411200</v>
      </c>
      <c r="I70" s="113">
        <v>-172800</v>
      </c>
      <c r="J70" s="171">
        <v>-0.11</v>
      </c>
      <c r="K70" s="165">
        <v>49108800</v>
      </c>
      <c r="L70" s="113">
        <v>-7075200</v>
      </c>
      <c r="M70" s="128">
        <v>-0.13</v>
      </c>
      <c r="N70" s="174">
        <v>47678400</v>
      </c>
      <c r="O70" s="175">
        <f t="shared" si="10"/>
        <v>0.9708728374547942</v>
      </c>
      <c r="P70" s="109">
        <f>Volume!K70</f>
        <v>97.75</v>
      </c>
      <c r="Q70" s="69">
        <f>Volume!J70</f>
        <v>86.9</v>
      </c>
      <c r="R70" s="240">
        <f t="shared" si="11"/>
        <v>426.75547200000005</v>
      </c>
      <c r="S70" s="104">
        <f t="shared" si="12"/>
        <v>414.32529600000004</v>
      </c>
      <c r="T70" s="110">
        <f t="shared" si="13"/>
        <v>56184000</v>
      </c>
      <c r="U70" s="104">
        <f t="shared" si="14"/>
        <v>-12.592909013242204</v>
      </c>
      <c r="V70" s="104">
        <f t="shared" si="15"/>
        <v>346.334736</v>
      </c>
      <c r="W70" s="104">
        <f t="shared" si="16"/>
        <v>68.157408</v>
      </c>
      <c r="X70" s="104">
        <f t="shared" si="17"/>
        <v>12.263328000000001</v>
      </c>
      <c r="Y70" s="104">
        <f t="shared" si="18"/>
        <v>549.1986</v>
      </c>
      <c r="Z70" s="240">
        <f t="shared" si="19"/>
        <v>-122.443128</v>
      </c>
      <c r="AA70" s="78"/>
      <c r="AB70" s="77"/>
    </row>
    <row r="71" spans="1:26" s="7" customFormat="1" ht="15">
      <c r="A71" s="196" t="s">
        <v>184</v>
      </c>
      <c r="B71" s="165">
        <v>20154400</v>
      </c>
      <c r="C71" s="163">
        <v>-826000</v>
      </c>
      <c r="D71" s="171">
        <v>-0.04</v>
      </c>
      <c r="E71" s="165">
        <v>5079900</v>
      </c>
      <c r="F71" s="113">
        <v>466100</v>
      </c>
      <c r="G71" s="171">
        <v>0.1</v>
      </c>
      <c r="H71" s="165">
        <v>678500</v>
      </c>
      <c r="I71" s="113">
        <v>70800</v>
      </c>
      <c r="J71" s="171">
        <v>0.12</v>
      </c>
      <c r="K71" s="165">
        <v>25912800</v>
      </c>
      <c r="L71" s="113">
        <v>-289100</v>
      </c>
      <c r="M71" s="128">
        <v>-0.01</v>
      </c>
      <c r="N71" s="174">
        <v>24426000</v>
      </c>
      <c r="O71" s="175">
        <f t="shared" si="10"/>
        <v>0.9426229508196722</v>
      </c>
      <c r="P71" s="109">
        <f>Volume!K71</f>
        <v>100.45</v>
      </c>
      <c r="Q71" s="69">
        <f>Volume!J71</f>
        <v>95.7</v>
      </c>
      <c r="R71" s="240">
        <f t="shared" si="11"/>
        <v>247.985496</v>
      </c>
      <c r="S71" s="104">
        <f t="shared" si="12"/>
        <v>233.75682</v>
      </c>
      <c r="T71" s="110">
        <f t="shared" si="13"/>
        <v>26201900</v>
      </c>
      <c r="U71" s="104">
        <f t="shared" si="14"/>
        <v>-1.1033551002026571</v>
      </c>
      <c r="V71" s="104">
        <f t="shared" si="15"/>
        <v>192.877608</v>
      </c>
      <c r="W71" s="104">
        <f t="shared" si="16"/>
        <v>48.614643</v>
      </c>
      <c r="X71" s="104">
        <f t="shared" si="17"/>
        <v>6.493245</v>
      </c>
      <c r="Y71" s="104">
        <f t="shared" si="18"/>
        <v>263.1980855</v>
      </c>
      <c r="Z71" s="240">
        <f t="shared" si="19"/>
        <v>-15.212589499999979</v>
      </c>
    </row>
    <row r="72" spans="1:28" s="58" customFormat="1" ht="15">
      <c r="A72" s="196" t="s">
        <v>175</v>
      </c>
      <c r="B72" s="165">
        <v>70056000</v>
      </c>
      <c r="C72" s="163">
        <v>-5544000</v>
      </c>
      <c r="D72" s="171">
        <v>-0.07</v>
      </c>
      <c r="E72" s="165">
        <v>20002500</v>
      </c>
      <c r="F72" s="113">
        <v>-1449000</v>
      </c>
      <c r="G72" s="171">
        <v>-0.07</v>
      </c>
      <c r="H72" s="165">
        <v>6268500</v>
      </c>
      <c r="I72" s="113">
        <v>-598500</v>
      </c>
      <c r="J72" s="171">
        <v>-0.09</v>
      </c>
      <c r="K72" s="165">
        <v>96327000</v>
      </c>
      <c r="L72" s="113">
        <v>-7591500</v>
      </c>
      <c r="M72" s="128">
        <v>-0.07</v>
      </c>
      <c r="N72" s="174">
        <v>90751500</v>
      </c>
      <c r="O72" s="175">
        <f t="shared" si="10"/>
        <v>0.9421190320470896</v>
      </c>
      <c r="P72" s="109">
        <f>Volume!K72</f>
        <v>29.1</v>
      </c>
      <c r="Q72" s="69">
        <f>Volume!J72</f>
        <v>26.05</v>
      </c>
      <c r="R72" s="240">
        <f t="shared" si="11"/>
        <v>250.931835</v>
      </c>
      <c r="S72" s="104">
        <f t="shared" si="12"/>
        <v>236.4076575</v>
      </c>
      <c r="T72" s="110">
        <f t="shared" si="13"/>
        <v>103918500</v>
      </c>
      <c r="U72" s="104">
        <f t="shared" si="14"/>
        <v>-7.305244013337376</v>
      </c>
      <c r="V72" s="104">
        <f t="shared" si="15"/>
        <v>182.49588</v>
      </c>
      <c r="W72" s="104">
        <f t="shared" si="16"/>
        <v>52.1065125</v>
      </c>
      <c r="X72" s="104">
        <f t="shared" si="17"/>
        <v>16.3294425</v>
      </c>
      <c r="Y72" s="104">
        <f t="shared" si="18"/>
        <v>302.402835</v>
      </c>
      <c r="Z72" s="240">
        <f t="shared" si="19"/>
        <v>-51.470999999999975</v>
      </c>
      <c r="AA72" s="78"/>
      <c r="AB72" s="77"/>
    </row>
    <row r="73" spans="1:26" s="7" customFormat="1" ht="15">
      <c r="A73" s="196" t="s">
        <v>142</v>
      </c>
      <c r="B73" s="165">
        <v>7591500</v>
      </c>
      <c r="C73" s="163">
        <v>218750</v>
      </c>
      <c r="D73" s="171">
        <v>0.03</v>
      </c>
      <c r="E73" s="165">
        <v>185500</v>
      </c>
      <c r="F73" s="113">
        <v>8750</v>
      </c>
      <c r="G73" s="171">
        <v>0.05</v>
      </c>
      <c r="H73" s="165">
        <v>0</v>
      </c>
      <c r="I73" s="113">
        <v>-1750</v>
      </c>
      <c r="J73" s="171">
        <v>-1</v>
      </c>
      <c r="K73" s="165">
        <v>7777000</v>
      </c>
      <c r="L73" s="113">
        <v>225750</v>
      </c>
      <c r="M73" s="128">
        <v>0.03</v>
      </c>
      <c r="N73" s="174">
        <v>7565250</v>
      </c>
      <c r="O73" s="175">
        <f t="shared" si="10"/>
        <v>0.9727722772277227</v>
      </c>
      <c r="P73" s="109">
        <f>Volume!K73</f>
        <v>153.3</v>
      </c>
      <c r="Q73" s="69">
        <f>Volume!J73</f>
        <v>145.35</v>
      </c>
      <c r="R73" s="240">
        <f t="shared" si="11"/>
        <v>113.038695</v>
      </c>
      <c r="S73" s="104">
        <f t="shared" si="12"/>
        <v>109.96090875</v>
      </c>
      <c r="T73" s="110">
        <f t="shared" si="13"/>
        <v>7551250</v>
      </c>
      <c r="U73" s="104">
        <f t="shared" si="14"/>
        <v>2.9895712630359212</v>
      </c>
      <c r="V73" s="104">
        <f t="shared" si="15"/>
        <v>110.3424525</v>
      </c>
      <c r="W73" s="104">
        <f t="shared" si="16"/>
        <v>2.6962425</v>
      </c>
      <c r="X73" s="104">
        <f t="shared" si="17"/>
        <v>0</v>
      </c>
      <c r="Y73" s="104">
        <f t="shared" si="18"/>
        <v>115.7606625</v>
      </c>
      <c r="Z73" s="240">
        <f t="shared" si="19"/>
        <v>-2.721967499999991</v>
      </c>
    </row>
    <row r="74" spans="1:26" s="7" customFormat="1" ht="15">
      <c r="A74" s="196" t="s">
        <v>176</v>
      </c>
      <c r="B74" s="165">
        <v>23752450</v>
      </c>
      <c r="C74" s="163">
        <v>-2889850</v>
      </c>
      <c r="D74" s="171">
        <v>-0.11</v>
      </c>
      <c r="E74" s="165">
        <v>2968150</v>
      </c>
      <c r="F74" s="113">
        <v>-44950</v>
      </c>
      <c r="G74" s="171">
        <v>-0.01</v>
      </c>
      <c r="H74" s="165">
        <v>326250</v>
      </c>
      <c r="I74" s="113">
        <v>-39150</v>
      </c>
      <c r="J74" s="171">
        <v>-0.11</v>
      </c>
      <c r="K74" s="165">
        <v>27046850</v>
      </c>
      <c r="L74" s="113">
        <v>-2973950</v>
      </c>
      <c r="M74" s="128">
        <v>-0.1</v>
      </c>
      <c r="N74" s="174">
        <v>25618600</v>
      </c>
      <c r="O74" s="175">
        <f t="shared" si="10"/>
        <v>0.9471934809414035</v>
      </c>
      <c r="P74" s="109">
        <f>Volume!K74</f>
        <v>206.3</v>
      </c>
      <c r="Q74" s="69">
        <f>Volume!J74</f>
        <v>194.85</v>
      </c>
      <c r="R74" s="240">
        <f t="shared" si="11"/>
        <v>527.00787225</v>
      </c>
      <c r="S74" s="104">
        <f t="shared" si="12"/>
        <v>499.178421</v>
      </c>
      <c r="T74" s="110">
        <f t="shared" si="13"/>
        <v>30020800</v>
      </c>
      <c r="U74" s="104">
        <f t="shared" si="14"/>
        <v>-9.90629829984544</v>
      </c>
      <c r="V74" s="104">
        <f t="shared" si="15"/>
        <v>462.81648825</v>
      </c>
      <c r="W74" s="104">
        <f t="shared" si="16"/>
        <v>57.83440275</v>
      </c>
      <c r="X74" s="104">
        <f t="shared" si="17"/>
        <v>6.35698125</v>
      </c>
      <c r="Y74" s="104">
        <f t="shared" si="18"/>
        <v>619.329104</v>
      </c>
      <c r="Z74" s="240">
        <f t="shared" si="19"/>
        <v>-92.32123175000004</v>
      </c>
    </row>
    <row r="75" spans="1:26" s="7" customFormat="1" ht="15">
      <c r="A75" s="196" t="s">
        <v>167</v>
      </c>
      <c r="B75" s="165">
        <v>22468600</v>
      </c>
      <c r="C75" s="163">
        <v>-854700</v>
      </c>
      <c r="D75" s="171">
        <v>-0.04</v>
      </c>
      <c r="E75" s="165">
        <v>1763300</v>
      </c>
      <c r="F75" s="113">
        <v>154000</v>
      </c>
      <c r="G75" s="171">
        <v>0.1</v>
      </c>
      <c r="H75" s="165">
        <v>146300</v>
      </c>
      <c r="I75" s="113">
        <v>-7700</v>
      </c>
      <c r="J75" s="171">
        <v>-0.05</v>
      </c>
      <c r="K75" s="165">
        <v>24378200</v>
      </c>
      <c r="L75" s="113">
        <v>-708400</v>
      </c>
      <c r="M75" s="128">
        <v>-0.03</v>
      </c>
      <c r="N75" s="174">
        <v>23408000</v>
      </c>
      <c r="O75" s="175">
        <f t="shared" si="10"/>
        <v>0.9602021478205938</v>
      </c>
      <c r="P75" s="109">
        <f>Volume!K75</f>
        <v>56.3</v>
      </c>
      <c r="Q75" s="69">
        <f>Volume!J75</f>
        <v>52.05</v>
      </c>
      <c r="R75" s="240">
        <f t="shared" si="11"/>
        <v>126.888531</v>
      </c>
      <c r="S75" s="104">
        <f t="shared" si="12"/>
        <v>121.83864</v>
      </c>
      <c r="T75" s="110">
        <f t="shared" si="13"/>
        <v>25086600</v>
      </c>
      <c r="U75" s="104">
        <f t="shared" si="14"/>
        <v>-2.823818293431553</v>
      </c>
      <c r="V75" s="104">
        <f t="shared" si="15"/>
        <v>116.949063</v>
      </c>
      <c r="W75" s="104">
        <f t="shared" si="16"/>
        <v>9.1779765</v>
      </c>
      <c r="X75" s="104">
        <f t="shared" si="17"/>
        <v>0.7614915</v>
      </c>
      <c r="Y75" s="104">
        <f t="shared" si="18"/>
        <v>141.237558</v>
      </c>
      <c r="Z75" s="240">
        <f t="shared" si="19"/>
        <v>-14.349027000000007</v>
      </c>
    </row>
    <row r="76" spans="1:26" s="7" customFormat="1" ht="15">
      <c r="A76" s="196" t="s">
        <v>201</v>
      </c>
      <c r="B76" s="165">
        <v>2446600</v>
      </c>
      <c r="C76" s="163">
        <v>-59800</v>
      </c>
      <c r="D76" s="171">
        <v>-0.02</v>
      </c>
      <c r="E76" s="165">
        <v>237000</v>
      </c>
      <c r="F76" s="113">
        <v>6400</v>
      </c>
      <c r="G76" s="171">
        <v>0.03</v>
      </c>
      <c r="H76" s="165">
        <v>56000</v>
      </c>
      <c r="I76" s="113">
        <v>5400</v>
      </c>
      <c r="J76" s="171">
        <v>0.11</v>
      </c>
      <c r="K76" s="165">
        <v>2739600</v>
      </c>
      <c r="L76" s="113">
        <v>-48000</v>
      </c>
      <c r="M76" s="128">
        <v>-0.02</v>
      </c>
      <c r="N76" s="174">
        <v>2574000</v>
      </c>
      <c r="O76" s="175">
        <f t="shared" si="10"/>
        <v>0.9395532194480947</v>
      </c>
      <c r="P76" s="109">
        <f>Volume!K76</f>
        <v>2361.25</v>
      </c>
      <c r="Q76" s="69">
        <f>Volume!J76</f>
        <v>2351.25</v>
      </c>
      <c r="R76" s="240">
        <f t="shared" si="11"/>
        <v>644.14845</v>
      </c>
      <c r="S76" s="104">
        <f t="shared" si="12"/>
        <v>605.21175</v>
      </c>
      <c r="T76" s="110">
        <f t="shared" si="13"/>
        <v>2787600</v>
      </c>
      <c r="U76" s="104">
        <f t="shared" si="14"/>
        <v>-1.7219113215669393</v>
      </c>
      <c r="V76" s="104">
        <f t="shared" si="15"/>
        <v>575.256825</v>
      </c>
      <c r="W76" s="104">
        <f t="shared" si="16"/>
        <v>55.724625</v>
      </c>
      <c r="X76" s="104">
        <f t="shared" si="17"/>
        <v>13.167</v>
      </c>
      <c r="Y76" s="104">
        <f t="shared" si="18"/>
        <v>658.22205</v>
      </c>
      <c r="Z76" s="240">
        <f t="shared" si="19"/>
        <v>-14.073599999999942</v>
      </c>
    </row>
    <row r="77" spans="1:26" s="7" customFormat="1" ht="15">
      <c r="A77" s="196" t="s">
        <v>143</v>
      </c>
      <c r="B77" s="165">
        <v>1121000</v>
      </c>
      <c r="C77" s="163">
        <v>0</v>
      </c>
      <c r="D77" s="171">
        <v>0</v>
      </c>
      <c r="E77" s="165">
        <v>0</v>
      </c>
      <c r="F77" s="113">
        <v>0</v>
      </c>
      <c r="G77" s="171">
        <v>0</v>
      </c>
      <c r="H77" s="165">
        <v>64900</v>
      </c>
      <c r="I77" s="113">
        <v>-11800</v>
      </c>
      <c r="J77" s="171">
        <v>-0.15</v>
      </c>
      <c r="K77" s="165">
        <v>1185900</v>
      </c>
      <c r="L77" s="113">
        <v>-11800</v>
      </c>
      <c r="M77" s="128">
        <v>-0.01</v>
      </c>
      <c r="N77" s="174">
        <v>1150500</v>
      </c>
      <c r="O77" s="175">
        <f t="shared" si="10"/>
        <v>0.9701492537313433</v>
      </c>
      <c r="P77" s="109">
        <f>Volume!K77</f>
        <v>118</v>
      </c>
      <c r="Q77" s="69">
        <f>Volume!J77</f>
        <v>113</v>
      </c>
      <c r="R77" s="240">
        <f t="shared" si="11"/>
        <v>13.40067</v>
      </c>
      <c r="S77" s="104">
        <f t="shared" si="12"/>
        <v>13.00065</v>
      </c>
      <c r="T77" s="110">
        <f t="shared" si="13"/>
        <v>1197700</v>
      </c>
      <c r="U77" s="104">
        <f t="shared" si="14"/>
        <v>-0.9852216748768473</v>
      </c>
      <c r="V77" s="104">
        <f t="shared" si="15"/>
        <v>12.6673</v>
      </c>
      <c r="W77" s="104">
        <f t="shared" si="16"/>
        <v>0</v>
      </c>
      <c r="X77" s="104">
        <f t="shared" si="17"/>
        <v>0.73337</v>
      </c>
      <c r="Y77" s="104">
        <f t="shared" si="18"/>
        <v>14.13286</v>
      </c>
      <c r="Z77" s="240">
        <f t="shared" si="19"/>
        <v>-0.732190000000001</v>
      </c>
    </row>
    <row r="78" spans="1:28" s="58" customFormat="1" ht="15">
      <c r="A78" s="196" t="s">
        <v>90</v>
      </c>
      <c r="B78" s="165">
        <v>1372800</v>
      </c>
      <c r="C78" s="163">
        <v>-17400</v>
      </c>
      <c r="D78" s="171">
        <v>-0.01</v>
      </c>
      <c r="E78" s="165">
        <v>2400</v>
      </c>
      <c r="F78" s="113">
        <v>0</v>
      </c>
      <c r="G78" s="171">
        <v>0</v>
      </c>
      <c r="H78" s="165">
        <v>0</v>
      </c>
      <c r="I78" s="113">
        <v>0</v>
      </c>
      <c r="J78" s="171">
        <v>0</v>
      </c>
      <c r="K78" s="165">
        <v>1375200</v>
      </c>
      <c r="L78" s="113">
        <v>-17400</v>
      </c>
      <c r="M78" s="128">
        <v>-0.01</v>
      </c>
      <c r="N78" s="174">
        <v>1338600</v>
      </c>
      <c r="O78" s="175">
        <f t="shared" si="10"/>
        <v>0.9733856893542757</v>
      </c>
      <c r="P78" s="109">
        <f>Volume!K78</f>
        <v>463.8</v>
      </c>
      <c r="Q78" s="69">
        <f>Volume!J78</f>
        <v>444.6</v>
      </c>
      <c r="R78" s="240">
        <f t="shared" si="11"/>
        <v>61.141392</v>
      </c>
      <c r="S78" s="104">
        <f t="shared" si="12"/>
        <v>59.514156</v>
      </c>
      <c r="T78" s="110">
        <f t="shared" si="13"/>
        <v>1392600</v>
      </c>
      <c r="U78" s="104">
        <f t="shared" si="14"/>
        <v>-1.2494614390348986</v>
      </c>
      <c r="V78" s="104">
        <f t="shared" si="15"/>
        <v>61.034688</v>
      </c>
      <c r="W78" s="104">
        <f t="shared" si="16"/>
        <v>0.106704</v>
      </c>
      <c r="X78" s="104">
        <f t="shared" si="17"/>
        <v>0</v>
      </c>
      <c r="Y78" s="104">
        <f t="shared" si="18"/>
        <v>64.588788</v>
      </c>
      <c r="Z78" s="240">
        <f t="shared" si="19"/>
        <v>-3.4473959999999906</v>
      </c>
      <c r="AA78" s="78"/>
      <c r="AB78" s="77"/>
    </row>
    <row r="79" spans="1:26" s="7" customFormat="1" ht="15">
      <c r="A79" s="196" t="s">
        <v>35</v>
      </c>
      <c r="B79" s="165">
        <v>10096900</v>
      </c>
      <c r="C79" s="163">
        <v>-314600</v>
      </c>
      <c r="D79" s="171">
        <v>-0.03</v>
      </c>
      <c r="E79" s="165">
        <v>448800</v>
      </c>
      <c r="F79" s="113">
        <v>23100</v>
      </c>
      <c r="G79" s="171">
        <v>0.05</v>
      </c>
      <c r="H79" s="165">
        <v>29700</v>
      </c>
      <c r="I79" s="113">
        <v>4400</v>
      </c>
      <c r="J79" s="171">
        <v>0.17</v>
      </c>
      <c r="K79" s="165">
        <v>10575400</v>
      </c>
      <c r="L79" s="113">
        <v>-287100</v>
      </c>
      <c r="M79" s="128">
        <v>-0.03</v>
      </c>
      <c r="N79" s="174">
        <v>10310300</v>
      </c>
      <c r="O79" s="175">
        <f t="shared" si="10"/>
        <v>0.9749323902641981</v>
      </c>
      <c r="P79" s="109">
        <f>Volume!K79</f>
        <v>268.35</v>
      </c>
      <c r="Q79" s="69">
        <f>Volume!J79</f>
        <v>264.55</v>
      </c>
      <c r="R79" s="240">
        <f t="shared" si="11"/>
        <v>279.772207</v>
      </c>
      <c r="S79" s="104">
        <f t="shared" si="12"/>
        <v>272.7589865</v>
      </c>
      <c r="T79" s="110">
        <f t="shared" si="13"/>
        <v>10862500</v>
      </c>
      <c r="U79" s="104">
        <f t="shared" si="14"/>
        <v>-2.6430379746835446</v>
      </c>
      <c r="V79" s="104">
        <f t="shared" si="15"/>
        <v>267.1134895</v>
      </c>
      <c r="W79" s="104">
        <f t="shared" si="16"/>
        <v>11.873004</v>
      </c>
      <c r="X79" s="104">
        <f t="shared" si="17"/>
        <v>0.7857135</v>
      </c>
      <c r="Y79" s="104">
        <f t="shared" si="18"/>
        <v>291.49518750000004</v>
      </c>
      <c r="Z79" s="240">
        <f t="shared" si="19"/>
        <v>-11.722980500000062</v>
      </c>
    </row>
    <row r="80" spans="1:26" s="7" customFormat="1" ht="15">
      <c r="A80" s="196" t="s">
        <v>6</v>
      </c>
      <c r="B80" s="165">
        <v>14856750</v>
      </c>
      <c r="C80" s="163">
        <v>-762750</v>
      </c>
      <c r="D80" s="171">
        <v>-0.05</v>
      </c>
      <c r="E80" s="165">
        <v>1931625</v>
      </c>
      <c r="F80" s="113">
        <v>-55125</v>
      </c>
      <c r="G80" s="171">
        <v>-0.03</v>
      </c>
      <c r="H80" s="165">
        <v>232875</v>
      </c>
      <c r="I80" s="113">
        <v>5625</v>
      </c>
      <c r="J80" s="171">
        <v>0.02</v>
      </c>
      <c r="K80" s="165">
        <v>17021250</v>
      </c>
      <c r="L80" s="113">
        <v>-812250</v>
      </c>
      <c r="M80" s="128">
        <v>-0.05</v>
      </c>
      <c r="N80" s="174">
        <v>16684875</v>
      </c>
      <c r="O80" s="175">
        <f t="shared" si="10"/>
        <v>0.9802379378717779</v>
      </c>
      <c r="P80" s="109">
        <f>Volume!K80</f>
        <v>176.4</v>
      </c>
      <c r="Q80" s="69">
        <f>Volume!J80</f>
        <v>175.35</v>
      </c>
      <c r="R80" s="240">
        <f t="shared" si="11"/>
        <v>298.46761875</v>
      </c>
      <c r="S80" s="104">
        <f t="shared" si="12"/>
        <v>292.569283125</v>
      </c>
      <c r="T80" s="110">
        <f t="shared" si="13"/>
        <v>17833500</v>
      </c>
      <c r="U80" s="104">
        <f t="shared" si="14"/>
        <v>-4.554630330557658</v>
      </c>
      <c r="V80" s="104">
        <f t="shared" si="15"/>
        <v>260.51311125</v>
      </c>
      <c r="W80" s="104">
        <f t="shared" si="16"/>
        <v>33.871044375</v>
      </c>
      <c r="X80" s="104">
        <f t="shared" si="17"/>
        <v>4.083463125</v>
      </c>
      <c r="Y80" s="104">
        <f t="shared" si="18"/>
        <v>314.58294</v>
      </c>
      <c r="Z80" s="240">
        <f t="shared" si="19"/>
        <v>-16.115321250000022</v>
      </c>
    </row>
    <row r="81" spans="1:28" s="58" customFormat="1" ht="15">
      <c r="A81" s="196" t="s">
        <v>177</v>
      </c>
      <c r="B81" s="165">
        <v>10976000</v>
      </c>
      <c r="C81" s="163">
        <v>-639000</v>
      </c>
      <c r="D81" s="171">
        <v>-0.06</v>
      </c>
      <c r="E81" s="165">
        <v>995000</v>
      </c>
      <c r="F81" s="113">
        <v>116000</v>
      </c>
      <c r="G81" s="171">
        <v>0.13</v>
      </c>
      <c r="H81" s="165">
        <v>90000</v>
      </c>
      <c r="I81" s="113">
        <v>3000</v>
      </c>
      <c r="J81" s="171">
        <v>0.03</v>
      </c>
      <c r="K81" s="165">
        <v>12061000</v>
      </c>
      <c r="L81" s="113">
        <v>-520000</v>
      </c>
      <c r="M81" s="128">
        <v>-0.04</v>
      </c>
      <c r="N81" s="174">
        <v>11528000</v>
      </c>
      <c r="O81" s="175">
        <f t="shared" si="10"/>
        <v>0.955807976121383</v>
      </c>
      <c r="P81" s="109">
        <f>Volume!K81</f>
        <v>405.65</v>
      </c>
      <c r="Q81" s="69">
        <f>Volume!J81</f>
        <v>382.05</v>
      </c>
      <c r="R81" s="240">
        <f t="shared" si="11"/>
        <v>460.790505</v>
      </c>
      <c r="S81" s="104">
        <f t="shared" si="12"/>
        <v>440.42724</v>
      </c>
      <c r="T81" s="110">
        <f t="shared" si="13"/>
        <v>12581000</v>
      </c>
      <c r="U81" s="104">
        <f t="shared" si="14"/>
        <v>-4.133216755424847</v>
      </c>
      <c r="V81" s="104">
        <f t="shared" si="15"/>
        <v>419.33808</v>
      </c>
      <c r="W81" s="104">
        <f t="shared" si="16"/>
        <v>38.013975</v>
      </c>
      <c r="X81" s="104">
        <f t="shared" si="17"/>
        <v>3.43845</v>
      </c>
      <c r="Y81" s="104">
        <f t="shared" si="18"/>
        <v>510.348265</v>
      </c>
      <c r="Z81" s="240">
        <f t="shared" si="19"/>
        <v>-49.55776000000003</v>
      </c>
      <c r="AA81" s="78"/>
      <c r="AB81" s="77"/>
    </row>
    <row r="82" spans="1:26" s="7" customFormat="1" ht="15">
      <c r="A82" s="196" t="s">
        <v>168</v>
      </c>
      <c r="B82" s="165">
        <v>139200</v>
      </c>
      <c r="C82" s="163">
        <v>-2400</v>
      </c>
      <c r="D82" s="171">
        <v>-0.02</v>
      </c>
      <c r="E82" s="165">
        <v>0</v>
      </c>
      <c r="F82" s="113">
        <v>0</v>
      </c>
      <c r="G82" s="171">
        <v>0</v>
      </c>
      <c r="H82" s="165">
        <v>1200</v>
      </c>
      <c r="I82" s="113">
        <v>0</v>
      </c>
      <c r="J82" s="171">
        <v>0</v>
      </c>
      <c r="K82" s="165">
        <v>140400</v>
      </c>
      <c r="L82" s="113">
        <v>-2400</v>
      </c>
      <c r="M82" s="128">
        <v>-0.02</v>
      </c>
      <c r="N82" s="174">
        <v>135000</v>
      </c>
      <c r="O82" s="175">
        <f t="shared" si="10"/>
        <v>0.9615384615384616</v>
      </c>
      <c r="P82" s="109">
        <f>Volume!K82</f>
        <v>679.4</v>
      </c>
      <c r="Q82" s="69">
        <f>Volume!J82</f>
        <v>638.8</v>
      </c>
      <c r="R82" s="240">
        <f t="shared" si="11"/>
        <v>8.968752</v>
      </c>
      <c r="S82" s="104">
        <f t="shared" si="12"/>
        <v>8.6238</v>
      </c>
      <c r="T82" s="110">
        <f t="shared" si="13"/>
        <v>142800</v>
      </c>
      <c r="U82" s="104">
        <f t="shared" si="14"/>
        <v>-1.680672268907563</v>
      </c>
      <c r="V82" s="104">
        <f t="shared" si="15"/>
        <v>8.892096</v>
      </c>
      <c r="W82" s="104">
        <f t="shared" si="16"/>
        <v>0</v>
      </c>
      <c r="X82" s="104">
        <f t="shared" si="17"/>
        <v>0.076656</v>
      </c>
      <c r="Y82" s="104">
        <f t="shared" si="18"/>
        <v>9.701832</v>
      </c>
      <c r="Z82" s="240">
        <f t="shared" si="19"/>
        <v>-0.7330799999999993</v>
      </c>
    </row>
    <row r="83" spans="1:26" s="7" customFormat="1" ht="15">
      <c r="A83" s="196" t="s">
        <v>132</v>
      </c>
      <c r="B83" s="165">
        <v>1691200</v>
      </c>
      <c r="C83" s="163">
        <v>-68000</v>
      </c>
      <c r="D83" s="171">
        <v>-0.04</v>
      </c>
      <c r="E83" s="165">
        <v>9200</v>
      </c>
      <c r="F83" s="113">
        <v>0</v>
      </c>
      <c r="G83" s="171">
        <v>0</v>
      </c>
      <c r="H83" s="165">
        <v>0</v>
      </c>
      <c r="I83" s="113">
        <v>0</v>
      </c>
      <c r="J83" s="171">
        <v>0</v>
      </c>
      <c r="K83" s="165">
        <v>1700400</v>
      </c>
      <c r="L83" s="113">
        <v>-68000</v>
      </c>
      <c r="M83" s="128">
        <v>-0.04</v>
      </c>
      <c r="N83" s="174">
        <v>1665600</v>
      </c>
      <c r="O83" s="175">
        <f t="shared" si="10"/>
        <v>0.9795342272406493</v>
      </c>
      <c r="P83" s="109">
        <f>Volume!K83</f>
        <v>776.95</v>
      </c>
      <c r="Q83" s="69">
        <f>Volume!J83</f>
        <v>758.15</v>
      </c>
      <c r="R83" s="240">
        <f t="shared" si="11"/>
        <v>128.915826</v>
      </c>
      <c r="S83" s="104">
        <f t="shared" si="12"/>
        <v>126.277464</v>
      </c>
      <c r="T83" s="110">
        <f t="shared" si="13"/>
        <v>1768400</v>
      </c>
      <c r="U83" s="104">
        <f t="shared" si="14"/>
        <v>-3.845283872427053</v>
      </c>
      <c r="V83" s="104">
        <f t="shared" si="15"/>
        <v>128.218328</v>
      </c>
      <c r="W83" s="104">
        <f t="shared" si="16"/>
        <v>0.697498</v>
      </c>
      <c r="X83" s="104">
        <f t="shared" si="17"/>
        <v>0</v>
      </c>
      <c r="Y83" s="104">
        <f t="shared" si="18"/>
        <v>137.395838</v>
      </c>
      <c r="Z83" s="240">
        <f t="shared" si="19"/>
        <v>-8.480011999999988</v>
      </c>
    </row>
    <row r="84" spans="1:28" s="58" customFormat="1" ht="15">
      <c r="A84" s="196" t="s">
        <v>144</v>
      </c>
      <c r="B84" s="165">
        <v>325750</v>
      </c>
      <c r="C84" s="163">
        <v>-7000</v>
      </c>
      <c r="D84" s="171">
        <v>-0.02</v>
      </c>
      <c r="E84" s="165">
        <v>0</v>
      </c>
      <c r="F84" s="113">
        <v>0</v>
      </c>
      <c r="G84" s="171">
        <v>0</v>
      </c>
      <c r="H84" s="165">
        <v>0</v>
      </c>
      <c r="I84" s="113">
        <v>0</v>
      </c>
      <c r="J84" s="171">
        <v>0</v>
      </c>
      <c r="K84" s="165">
        <v>325750</v>
      </c>
      <c r="L84" s="113">
        <v>-7000</v>
      </c>
      <c r="M84" s="128">
        <v>-0.02</v>
      </c>
      <c r="N84" s="174">
        <v>324000</v>
      </c>
      <c r="O84" s="175">
        <f t="shared" si="10"/>
        <v>0.9946277820414429</v>
      </c>
      <c r="P84" s="109">
        <f>Volume!K84</f>
        <v>2443.85</v>
      </c>
      <c r="Q84" s="69">
        <f>Volume!J84</f>
        <v>2351.15</v>
      </c>
      <c r="R84" s="240">
        <f t="shared" si="11"/>
        <v>76.58871125</v>
      </c>
      <c r="S84" s="104">
        <f t="shared" si="12"/>
        <v>76.17726</v>
      </c>
      <c r="T84" s="110">
        <f t="shared" si="13"/>
        <v>332750</v>
      </c>
      <c r="U84" s="104">
        <f t="shared" si="14"/>
        <v>-2.103681442524418</v>
      </c>
      <c r="V84" s="104">
        <f t="shared" si="15"/>
        <v>76.58871125</v>
      </c>
      <c r="W84" s="104">
        <f t="shared" si="16"/>
        <v>0</v>
      </c>
      <c r="X84" s="104">
        <f t="shared" si="17"/>
        <v>0</v>
      </c>
      <c r="Y84" s="104">
        <f t="shared" si="18"/>
        <v>81.31910875</v>
      </c>
      <c r="Z84" s="240">
        <f t="shared" si="19"/>
        <v>-4.730397499999995</v>
      </c>
      <c r="AA84" s="78"/>
      <c r="AB84" s="77"/>
    </row>
    <row r="85" spans="1:26" s="7" customFormat="1" ht="15">
      <c r="A85" s="196" t="s">
        <v>295</v>
      </c>
      <c r="B85" s="165">
        <v>1458000</v>
      </c>
      <c r="C85" s="163">
        <v>-232500</v>
      </c>
      <c r="D85" s="171">
        <v>-0.14</v>
      </c>
      <c r="E85" s="165">
        <v>3300</v>
      </c>
      <c r="F85" s="113">
        <v>0</v>
      </c>
      <c r="G85" s="171">
        <v>0</v>
      </c>
      <c r="H85" s="165">
        <v>600</v>
      </c>
      <c r="I85" s="113">
        <v>0</v>
      </c>
      <c r="J85" s="171">
        <v>0</v>
      </c>
      <c r="K85" s="165">
        <v>1461900</v>
      </c>
      <c r="L85" s="113">
        <v>-232500</v>
      </c>
      <c r="M85" s="128">
        <v>-0.14</v>
      </c>
      <c r="N85" s="174">
        <v>1409100</v>
      </c>
      <c r="O85" s="175">
        <f t="shared" si="10"/>
        <v>0.963882618510158</v>
      </c>
      <c r="P85" s="109">
        <f>Volume!K85</f>
        <v>659.5</v>
      </c>
      <c r="Q85" s="69">
        <f>Volume!J85</f>
        <v>655.9</v>
      </c>
      <c r="R85" s="240">
        <f t="shared" si="11"/>
        <v>95.886021</v>
      </c>
      <c r="S85" s="104">
        <f t="shared" si="12"/>
        <v>92.422869</v>
      </c>
      <c r="T85" s="110">
        <f t="shared" si="13"/>
        <v>1694400</v>
      </c>
      <c r="U85" s="104">
        <f t="shared" si="14"/>
        <v>-13.721671388101983</v>
      </c>
      <c r="V85" s="104">
        <f t="shared" si="15"/>
        <v>95.63022</v>
      </c>
      <c r="W85" s="104">
        <f t="shared" si="16"/>
        <v>0.216447</v>
      </c>
      <c r="X85" s="104">
        <f t="shared" si="17"/>
        <v>0.039354</v>
      </c>
      <c r="Y85" s="104">
        <f t="shared" si="18"/>
        <v>111.74568</v>
      </c>
      <c r="Z85" s="240">
        <f t="shared" si="19"/>
        <v>-15.859658999999994</v>
      </c>
    </row>
    <row r="86" spans="1:28" s="58" customFormat="1" ht="15">
      <c r="A86" s="196" t="s">
        <v>133</v>
      </c>
      <c r="B86" s="165">
        <v>23625000</v>
      </c>
      <c r="C86" s="163">
        <v>-1325000</v>
      </c>
      <c r="D86" s="171">
        <v>-0.05</v>
      </c>
      <c r="E86" s="165">
        <v>3862500</v>
      </c>
      <c r="F86" s="113">
        <v>-50000</v>
      </c>
      <c r="G86" s="171">
        <v>-0.01</v>
      </c>
      <c r="H86" s="165">
        <v>162500</v>
      </c>
      <c r="I86" s="113">
        <v>0</v>
      </c>
      <c r="J86" s="171">
        <v>0</v>
      </c>
      <c r="K86" s="165">
        <v>27650000</v>
      </c>
      <c r="L86" s="113">
        <v>-1375000</v>
      </c>
      <c r="M86" s="128">
        <v>-0.05</v>
      </c>
      <c r="N86" s="174">
        <v>26750000</v>
      </c>
      <c r="O86" s="175">
        <f t="shared" si="10"/>
        <v>0.9674502712477396</v>
      </c>
      <c r="P86" s="109">
        <f>Volume!K86</f>
        <v>32.45</v>
      </c>
      <c r="Q86" s="69">
        <f>Volume!J86</f>
        <v>30.75</v>
      </c>
      <c r="R86" s="240">
        <f t="shared" si="11"/>
        <v>85.02375</v>
      </c>
      <c r="S86" s="104">
        <f t="shared" si="12"/>
        <v>82.25625</v>
      </c>
      <c r="T86" s="110">
        <f t="shared" si="13"/>
        <v>29025000</v>
      </c>
      <c r="U86" s="104">
        <f t="shared" si="14"/>
        <v>-4.7372954349698535</v>
      </c>
      <c r="V86" s="104">
        <f t="shared" si="15"/>
        <v>72.646875</v>
      </c>
      <c r="W86" s="104">
        <f t="shared" si="16"/>
        <v>11.8771875</v>
      </c>
      <c r="X86" s="104">
        <f t="shared" si="17"/>
        <v>0.4996875</v>
      </c>
      <c r="Y86" s="104">
        <f t="shared" si="18"/>
        <v>94.18612500000002</v>
      </c>
      <c r="Z86" s="240">
        <f t="shared" si="19"/>
        <v>-9.162375000000011</v>
      </c>
      <c r="AA86" s="78"/>
      <c r="AB86" s="77"/>
    </row>
    <row r="87" spans="1:26" s="7" customFormat="1" ht="15">
      <c r="A87" s="196" t="s">
        <v>169</v>
      </c>
      <c r="B87" s="165">
        <v>8856000</v>
      </c>
      <c r="C87" s="163">
        <v>-216000</v>
      </c>
      <c r="D87" s="171">
        <v>-0.02</v>
      </c>
      <c r="E87" s="165">
        <v>124000</v>
      </c>
      <c r="F87" s="113">
        <v>0</v>
      </c>
      <c r="G87" s="171">
        <v>0</v>
      </c>
      <c r="H87" s="165">
        <v>60000</v>
      </c>
      <c r="I87" s="113">
        <v>-28000</v>
      </c>
      <c r="J87" s="171">
        <v>-0.32</v>
      </c>
      <c r="K87" s="165">
        <v>9040000</v>
      </c>
      <c r="L87" s="113">
        <v>-244000</v>
      </c>
      <c r="M87" s="128">
        <v>-0.03</v>
      </c>
      <c r="N87" s="174">
        <v>8872000</v>
      </c>
      <c r="O87" s="175">
        <f t="shared" si="10"/>
        <v>0.9814159292035398</v>
      </c>
      <c r="P87" s="109">
        <f>Volume!K87</f>
        <v>120.85</v>
      </c>
      <c r="Q87" s="69">
        <f>Volume!J87</f>
        <v>115.8</v>
      </c>
      <c r="R87" s="240">
        <f t="shared" si="11"/>
        <v>104.6832</v>
      </c>
      <c r="S87" s="104">
        <f t="shared" si="12"/>
        <v>102.73776</v>
      </c>
      <c r="T87" s="110">
        <f t="shared" si="13"/>
        <v>9284000</v>
      </c>
      <c r="U87" s="104">
        <f t="shared" si="14"/>
        <v>-2.628177509694097</v>
      </c>
      <c r="V87" s="104">
        <f t="shared" si="15"/>
        <v>102.55248</v>
      </c>
      <c r="W87" s="104">
        <f t="shared" si="16"/>
        <v>1.43592</v>
      </c>
      <c r="X87" s="104">
        <f t="shared" si="17"/>
        <v>0.6948</v>
      </c>
      <c r="Y87" s="104">
        <f t="shared" si="18"/>
        <v>112.19714</v>
      </c>
      <c r="Z87" s="240">
        <f t="shared" si="19"/>
        <v>-7.513940000000005</v>
      </c>
    </row>
    <row r="88" spans="1:26" s="7" customFormat="1" ht="15">
      <c r="A88" s="196" t="s">
        <v>296</v>
      </c>
      <c r="B88" s="165">
        <v>3098700</v>
      </c>
      <c r="C88" s="163">
        <v>-122650</v>
      </c>
      <c r="D88" s="171">
        <v>-0.04</v>
      </c>
      <c r="E88" s="165">
        <v>6050</v>
      </c>
      <c r="F88" s="113">
        <v>0</v>
      </c>
      <c r="G88" s="171">
        <v>0</v>
      </c>
      <c r="H88" s="165">
        <v>0</v>
      </c>
      <c r="I88" s="113">
        <v>0</v>
      </c>
      <c r="J88" s="171">
        <v>0</v>
      </c>
      <c r="K88" s="165">
        <v>3104750</v>
      </c>
      <c r="L88" s="113">
        <v>-122650</v>
      </c>
      <c r="M88" s="128">
        <v>-0.04</v>
      </c>
      <c r="N88" s="174">
        <v>3089900</v>
      </c>
      <c r="O88" s="175">
        <f t="shared" si="10"/>
        <v>0.9952170062001772</v>
      </c>
      <c r="P88" s="109">
        <f>Volume!K88</f>
        <v>446.55</v>
      </c>
      <c r="Q88" s="69">
        <f>Volume!J88</f>
        <v>432.1</v>
      </c>
      <c r="R88" s="240">
        <f t="shared" si="11"/>
        <v>134.1562475</v>
      </c>
      <c r="S88" s="104">
        <f t="shared" si="12"/>
        <v>133.514579</v>
      </c>
      <c r="T88" s="110">
        <f t="shared" si="13"/>
        <v>3227400</v>
      </c>
      <c r="U88" s="104">
        <f t="shared" si="14"/>
        <v>-3.80027266530334</v>
      </c>
      <c r="V88" s="104">
        <f t="shared" si="15"/>
        <v>133.894827</v>
      </c>
      <c r="W88" s="104">
        <f t="shared" si="16"/>
        <v>0.2614205</v>
      </c>
      <c r="X88" s="104">
        <f t="shared" si="17"/>
        <v>0</v>
      </c>
      <c r="Y88" s="104">
        <f t="shared" si="18"/>
        <v>144.119547</v>
      </c>
      <c r="Z88" s="240">
        <f t="shared" si="19"/>
        <v>-9.963299500000005</v>
      </c>
    </row>
    <row r="89" spans="1:26" s="7" customFormat="1" ht="15">
      <c r="A89" s="196" t="s">
        <v>297</v>
      </c>
      <c r="B89" s="165">
        <v>1466300</v>
      </c>
      <c r="C89" s="163">
        <v>-80300</v>
      </c>
      <c r="D89" s="171">
        <v>-0.05</v>
      </c>
      <c r="E89" s="165">
        <v>7700</v>
      </c>
      <c r="F89" s="113">
        <v>1100</v>
      </c>
      <c r="G89" s="171">
        <v>0.17</v>
      </c>
      <c r="H89" s="165">
        <v>550</v>
      </c>
      <c r="I89" s="113">
        <v>0</v>
      </c>
      <c r="J89" s="171">
        <v>0</v>
      </c>
      <c r="K89" s="165">
        <v>1474550</v>
      </c>
      <c r="L89" s="113">
        <v>-79200</v>
      </c>
      <c r="M89" s="128">
        <v>-0.05</v>
      </c>
      <c r="N89" s="174">
        <v>1407450</v>
      </c>
      <c r="O89" s="175">
        <f t="shared" si="10"/>
        <v>0.9544945915703096</v>
      </c>
      <c r="P89" s="109">
        <f>Volume!K89</f>
        <v>505.15</v>
      </c>
      <c r="Q89" s="69">
        <f>Volume!J89</f>
        <v>472.3</v>
      </c>
      <c r="R89" s="240">
        <f t="shared" si="11"/>
        <v>69.6429965</v>
      </c>
      <c r="S89" s="104">
        <f t="shared" si="12"/>
        <v>66.4738635</v>
      </c>
      <c r="T89" s="110">
        <f t="shared" si="13"/>
        <v>1553750</v>
      </c>
      <c r="U89" s="104">
        <f t="shared" si="14"/>
        <v>-5.097345132743363</v>
      </c>
      <c r="V89" s="104">
        <f t="shared" si="15"/>
        <v>69.253349</v>
      </c>
      <c r="W89" s="104">
        <f t="shared" si="16"/>
        <v>0.363671</v>
      </c>
      <c r="X89" s="104">
        <f t="shared" si="17"/>
        <v>0.0259765</v>
      </c>
      <c r="Y89" s="104">
        <f t="shared" si="18"/>
        <v>78.48768125</v>
      </c>
      <c r="Z89" s="240">
        <f t="shared" si="19"/>
        <v>-8.844684749999999</v>
      </c>
    </row>
    <row r="90" spans="1:28" s="58" customFormat="1" ht="15">
      <c r="A90" s="196" t="s">
        <v>178</v>
      </c>
      <c r="B90" s="165">
        <v>2465000</v>
      </c>
      <c r="C90" s="163">
        <v>-242500</v>
      </c>
      <c r="D90" s="171">
        <v>-0.09</v>
      </c>
      <c r="E90" s="165">
        <v>120000</v>
      </c>
      <c r="F90" s="113">
        <v>7500</v>
      </c>
      <c r="G90" s="171">
        <v>0.07</v>
      </c>
      <c r="H90" s="165">
        <v>50000</v>
      </c>
      <c r="I90" s="113">
        <v>5000</v>
      </c>
      <c r="J90" s="171">
        <v>0.11</v>
      </c>
      <c r="K90" s="165">
        <v>2635000</v>
      </c>
      <c r="L90" s="113">
        <v>-230000</v>
      </c>
      <c r="M90" s="128">
        <v>-0.08</v>
      </c>
      <c r="N90" s="174">
        <v>2562500</v>
      </c>
      <c r="O90" s="175">
        <f t="shared" si="10"/>
        <v>0.9724857685009488</v>
      </c>
      <c r="P90" s="109">
        <f>Volume!K90</f>
        <v>186.35</v>
      </c>
      <c r="Q90" s="69">
        <f>Volume!J90</f>
        <v>180.55</v>
      </c>
      <c r="R90" s="240">
        <f t="shared" si="11"/>
        <v>47.57492500000001</v>
      </c>
      <c r="S90" s="104">
        <f t="shared" si="12"/>
        <v>46.2659375</v>
      </c>
      <c r="T90" s="110">
        <f t="shared" si="13"/>
        <v>2865000</v>
      </c>
      <c r="U90" s="104">
        <f t="shared" si="14"/>
        <v>-8.027923211169284</v>
      </c>
      <c r="V90" s="104">
        <f t="shared" si="15"/>
        <v>44.505575</v>
      </c>
      <c r="W90" s="104">
        <f t="shared" si="16"/>
        <v>2.1666</v>
      </c>
      <c r="X90" s="104">
        <f t="shared" si="17"/>
        <v>0.90275</v>
      </c>
      <c r="Y90" s="104">
        <f t="shared" si="18"/>
        <v>53.389275</v>
      </c>
      <c r="Z90" s="240">
        <f t="shared" si="19"/>
        <v>-5.81434999999999</v>
      </c>
      <c r="AA90" s="78"/>
      <c r="AB90" s="77"/>
    </row>
    <row r="91" spans="1:28" s="58" customFormat="1" ht="15">
      <c r="A91" s="196" t="s">
        <v>145</v>
      </c>
      <c r="B91" s="165">
        <v>3061700</v>
      </c>
      <c r="C91" s="163">
        <v>8500</v>
      </c>
      <c r="D91" s="171">
        <v>0</v>
      </c>
      <c r="E91" s="165">
        <v>163200</v>
      </c>
      <c r="F91" s="113">
        <v>5100</v>
      </c>
      <c r="G91" s="171">
        <v>0.03</v>
      </c>
      <c r="H91" s="165">
        <v>15300</v>
      </c>
      <c r="I91" s="113">
        <v>0</v>
      </c>
      <c r="J91" s="171">
        <v>0</v>
      </c>
      <c r="K91" s="165">
        <v>3240200</v>
      </c>
      <c r="L91" s="113">
        <v>13600</v>
      </c>
      <c r="M91" s="128">
        <v>0</v>
      </c>
      <c r="N91" s="174">
        <v>3124600</v>
      </c>
      <c r="O91" s="175">
        <f t="shared" si="10"/>
        <v>0.9643231899265478</v>
      </c>
      <c r="P91" s="109">
        <f>Volume!K91</f>
        <v>167.6</v>
      </c>
      <c r="Q91" s="69">
        <f>Volume!J91</f>
        <v>159.9</v>
      </c>
      <c r="R91" s="240">
        <f t="shared" si="11"/>
        <v>51.810798</v>
      </c>
      <c r="S91" s="104">
        <f t="shared" si="12"/>
        <v>49.962354</v>
      </c>
      <c r="T91" s="110">
        <f t="shared" si="13"/>
        <v>3226600</v>
      </c>
      <c r="U91" s="104">
        <f t="shared" si="14"/>
        <v>0.42149631190727077</v>
      </c>
      <c r="V91" s="104">
        <f t="shared" si="15"/>
        <v>48.956583</v>
      </c>
      <c r="W91" s="104">
        <f t="shared" si="16"/>
        <v>2.609568</v>
      </c>
      <c r="X91" s="104">
        <f t="shared" si="17"/>
        <v>0.244647</v>
      </c>
      <c r="Y91" s="104">
        <f t="shared" si="18"/>
        <v>54.077816</v>
      </c>
      <c r="Z91" s="240">
        <f t="shared" si="19"/>
        <v>-2.267018</v>
      </c>
      <c r="AA91" s="78"/>
      <c r="AB91" s="77"/>
    </row>
    <row r="92" spans="1:26" s="7" customFormat="1" ht="15">
      <c r="A92" s="196" t="s">
        <v>273</v>
      </c>
      <c r="B92" s="165">
        <v>7125550</v>
      </c>
      <c r="C92" s="163">
        <v>-249900</v>
      </c>
      <c r="D92" s="171">
        <v>-0.03</v>
      </c>
      <c r="E92" s="165">
        <v>320450</v>
      </c>
      <c r="F92" s="113">
        <v>11900</v>
      </c>
      <c r="G92" s="171">
        <v>0.04</v>
      </c>
      <c r="H92" s="165">
        <v>19550</v>
      </c>
      <c r="I92" s="113">
        <v>2550</v>
      </c>
      <c r="J92" s="171">
        <v>0.15</v>
      </c>
      <c r="K92" s="165">
        <v>7465550</v>
      </c>
      <c r="L92" s="113">
        <v>-235450</v>
      </c>
      <c r="M92" s="128">
        <v>-0.03</v>
      </c>
      <c r="N92" s="174">
        <v>7001450</v>
      </c>
      <c r="O92" s="175">
        <f t="shared" si="10"/>
        <v>0.9378344529204145</v>
      </c>
      <c r="P92" s="109">
        <f>Volume!K92</f>
        <v>215.75</v>
      </c>
      <c r="Q92" s="69">
        <f>Volume!J92</f>
        <v>190.8</v>
      </c>
      <c r="R92" s="240">
        <f t="shared" si="11"/>
        <v>142.442694</v>
      </c>
      <c r="S92" s="104">
        <f t="shared" si="12"/>
        <v>133.587666</v>
      </c>
      <c r="T92" s="110">
        <f t="shared" si="13"/>
        <v>7701000</v>
      </c>
      <c r="U92" s="104">
        <f t="shared" si="14"/>
        <v>-3.0573951434878586</v>
      </c>
      <c r="V92" s="104">
        <f t="shared" si="15"/>
        <v>135.955494</v>
      </c>
      <c r="W92" s="104">
        <f t="shared" si="16"/>
        <v>6.114186</v>
      </c>
      <c r="X92" s="104">
        <f t="shared" si="17"/>
        <v>0.373014</v>
      </c>
      <c r="Y92" s="104">
        <f t="shared" si="18"/>
        <v>166.149075</v>
      </c>
      <c r="Z92" s="240">
        <f t="shared" si="19"/>
        <v>-23.70638100000002</v>
      </c>
    </row>
    <row r="93" spans="1:28" s="58" customFormat="1" ht="15">
      <c r="A93" s="196" t="s">
        <v>210</v>
      </c>
      <c r="B93" s="165">
        <v>1342200</v>
      </c>
      <c r="C93" s="163">
        <v>-38800</v>
      </c>
      <c r="D93" s="171">
        <v>-0.03</v>
      </c>
      <c r="E93" s="165">
        <v>61000</v>
      </c>
      <c r="F93" s="113">
        <v>4200</v>
      </c>
      <c r="G93" s="171">
        <v>0.07</v>
      </c>
      <c r="H93" s="165">
        <v>7400</v>
      </c>
      <c r="I93" s="113">
        <v>400</v>
      </c>
      <c r="J93" s="171">
        <v>0.06</v>
      </c>
      <c r="K93" s="165">
        <v>1410600</v>
      </c>
      <c r="L93" s="113">
        <v>-34200</v>
      </c>
      <c r="M93" s="128">
        <v>-0.02</v>
      </c>
      <c r="N93" s="174">
        <v>1377000</v>
      </c>
      <c r="O93" s="175">
        <f t="shared" si="10"/>
        <v>0.9761803487877498</v>
      </c>
      <c r="P93" s="109">
        <f>Volume!K93</f>
        <v>1716.15</v>
      </c>
      <c r="Q93" s="69">
        <f>Volume!J93</f>
        <v>1660.6</v>
      </c>
      <c r="R93" s="240">
        <f t="shared" si="11"/>
        <v>234.244236</v>
      </c>
      <c r="S93" s="104">
        <f t="shared" si="12"/>
        <v>228.66462</v>
      </c>
      <c r="T93" s="110">
        <f t="shared" si="13"/>
        <v>1444800</v>
      </c>
      <c r="U93" s="104">
        <f t="shared" si="14"/>
        <v>-2.367109634551495</v>
      </c>
      <c r="V93" s="104">
        <f t="shared" si="15"/>
        <v>222.885732</v>
      </c>
      <c r="W93" s="104">
        <f t="shared" si="16"/>
        <v>10.12966</v>
      </c>
      <c r="X93" s="104">
        <f t="shared" si="17"/>
        <v>1.228844</v>
      </c>
      <c r="Y93" s="104">
        <f t="shared" si="18"/>
        <v>247.949352</v>
      </c>
      <c r="Z93" s="240">
        <f t="shared" si="19"/>
        <v>-13.705116000000004</v>
      </c>
      <c r="AA93" s="78"/>
      <c r="AB93" s="77"/>
    </row>
    <row r="94" spans="1:28" s="58" customFormat="1" ht="15">
      <c r="A94" s="196" t="s">
        <v>298</v>
      </c>
      <c r="B94" s="165">
        <v>320250</v>
      </c>
      <c r="C94" s="163">
        <v>-7350</v>
      </c>
      <c r="D94" s="171">
        <v>-0.02</v>
      </c>
      <c r="E94" s="165">
        <v>1050</v>
      </c>
      <c r="F94" s="113">
        <v>0</v>
      </c>
      <c r="G94" s="171">
        <v>0</v>
      </c>
      <c r="H94" s="165">
        <v>0</v>
      </c>
      <c r="I94" s="113">
        <v>0</v>
      </c>
      <c r="J94" s="171">
        <v>0</v>
      </c>
      <c r="K94" s="165">
        <v>321300</v>
      </c>
      <c r="L94" s="113">
        <v>-7350</v>
      </c>
      <c r="M94" s="128">
        <v>-0.02</v>
      </c>
      <c r="N94" s="174">
        <v>297500</v>
      </c>
      <c r="O94" s="175">
        <f t="shared" si="10"/>
        <v>0.9259259259259259</v>
      </c>
      <c r="P94" s="109">
        <f>Volume!K94</f>
        <v>609.05</v>
      </c>
      <c r="Q94" s="69">
        <f>Volume!J94</f>
        <v>589.6</v>
      </c>
      <c r="R94" s="240">
        <f t="shared" si="11"/>
        <v>18.943848</v>
      </c>
      <c r="S94" s="104">
        <f t="shared" si="12"/>
        <v>17.5406</v>
      </c>
      <c r="T94" s="110">
        <f t="shared" si="13"/>
        <v>328650</v>
      </c>
      <c r="U94" s="104">
        <f t="shared" si="14"/>
        <v>-2.2364217252396164</v>
      </c>
      <c r="V94" s="104">
        <f t="shared" si="15"/>
        <v>18.88194</v>
      </c>
      <c r="W94" s="104">
        <f t="shared" si="16"/>
        <v>0.061908</v>
      </c>
      <c r="X94" s="104">
        <f t="shared" si="17"/>
        <v>0</v>
      </c>
      <c r="Y94" s="104">
        <f t="shared" si="18"/>
        <v>20.016428249999997</v>
      </c>
      <c r="Z94" s="240">
        <f t="shared" si="19"/>
        <v>-1.072580249999998</v>
      </c>
      <c r="AA94" s="78"/>
      <c r="AB94" s="77"/>
    </row>
    <row r="95" spans="1:26" s="7" customFormat="1" ht="15">
      <c r="A95" s="196" t="s">
        <v>7</v>
      </c>
      <c r="B95" s="165">
        <v>2488850</v>
      </c>
      <c r="C95" s="163">
        <v>24050</v>
      </c>
      <c r="D95" s="171">
        <v>0.01</v>
      </c>
      <c r="E95" s="165">
        <v>101400</v>
      </c>
      <c r="F95" s="113">
        <v>5850</v>
      </c>
      <c r="G95" s="171">
        <v>0.06</v>
      </c>
      <c r="H95" s="165">
        <v>4550</v>
      </c>
      <c r="I95" s="113">
        <v>650</v>
      </c>
      <c r="J95" s="171">
        <v>0.17</v>
      </c>
      <c r="K95" s="165">
        <v>2594800</v>
      </c>
      <c r="L95" s="113">
        <v>30550</v>
      </c>
      <c r="M95" s="128">
        <v>0.01</v>
      </c>
      <c r="N95" s="174">
        <v>2520700</v>
      </c>
      <c r="O95" s="175">
        <f t="shared" si="10"/>
        <v>0.9714428857715431</v>
      </c>
      <c r="P95" s="109">
        <f>Volume!K95</f>
        <v>920.05</v>
      </c>
      <c r="Q95" s="69">
        <f>Volume!J95</f>
        <v>880.8</v>
      </c>
      <c r="R95" s="240">
        <f t="shared" si="11"/>
        <v>228.549984</v>
      </c>
      <c r="S95" s="104">
        <f t="shared" si="12"/>
        <v>222.023256</v>
      </c>
      <c r="T95" s="110">
        <f t="shared" si="13"/>
        <v>2564250</v>
      </c>
      <c r="U95" s="104">
        <f t="shared" si="14"/>
        <v>1.1913814955640052</v>
      </c>
      <c r="V95" s="104">
        <f t="shared" si="15"/>
        <v>219.217908</v>
      </c>
      <c r="W95" s="104">
        <f t="shared" si="16"/>
        <v>8.931312</v>
      </c>
      <c r="X95" s="104">
        <f t="shared" si="17"/>
        <v>0.400764</v>
      </c>
      <c r="Y95" s="104">
        <f t="shared" si="18"/>
        <v>235.92382125</v>
      </c>
      <c r="Z95" s="240">
        <f t="shared" si="19"/>
        <v>-7.373837250000008</v>
      </c>
    </row>
    <row r="96" spans="1:28" s="58" customFormat="1" ht="15">
      <c r="A96" s="196" t="s">
        <v>170</v>
      </c>
      <c r="B96" s="165">
        <v>2274000</v>
      </c>
      <c r="C96" s="163">
        <v>-15600</v>
      </c>
      <c r="D96" s="171">
        <v>-0.01</v>
      </c>
      <c r="E96" s="165">
        <v>1200</v>
      </c>
      <c r="F96" s="113">
        <v>0</v>
      </c>
      <c r="G96" s="171">
        <v>0</v>
      </c>
      <c r="H96" s="165">
        <v>0</v>
      </c>
      <c r="I96" s="113">
        <v>0</v>
      </c>
      <c r="J96" s="171">
        <v>0</v>
      </c>
      <c r="K96" s="165">
        <v>2275200</v>
      </c>
      <c r="L96" s="113">
        <v>-15600</v>
      </c>
      <c r="M96" s="128">
        <v>-0.01</v>
      </c>
      <c r="N96" s="174">
        <v>2131200</v>
      </c>
      <c r="O96" s="175">
        <f t="shared" si="10"/>
        <v>0.9367088607594937</v>
      </c>
      <c r="P96" s="109">
        <f>Volume!K96</f>
        <v>523.3</v>
      </c>
      <c r="Q96" s="69">
        <f>Volume!J96</f>
        <v>514.35</v>
      </c>
      <c r="R96" s="240">
        <f t="shared" si="11"/>
        <v>117.024912</v>
      </c>
      <c r="S96" s="104">
        <f t="shared" si="12"/>
        <v>109.618272</v>
      </c>
      <c r="T96" s="110">
        <f t="shared" si="13"/>
        <v>2290800</v>
      </c>
      <c r="U96" s="104">
        <f t="shared" si="14"/>
        <v>-0.6809848088004191</v>
      </c>
      <c r="V96" s="104">
        <f t="shared" si="15"/>
        <v>116.96319</v>
      </c>
      <c r="W96" s="104">
        <f t="shared" si="16"/>
        <v>0.061722</v>
      </c>
      <c r="X96" s="104">
        <f t="shared" si="17"/>
        <v>0</v>
      </c>
      <c r="Y96" s="104">
        <f t="shared" si="18"/>
        <v>119.877564</v>
      </c>
      <c r="Z96" s="240">
        <f t="shared" si="19"/>
        <v>-2.852652000000006</v>
      </c>
      <c r="AA96" s="78"/>
      <c r="AB96" s="77"/>
    </row>
    <row r="97" spans="1:28" s="58" customFormat="1" ht="15">
      <c r="A97" s="196" t="s">
        <v>224</v>
      </c>
      <c r="B97" s="165">
        <v>1416400</v>
      </c>
      <c r="C97" s="163">
        <v>-46000</v>
      </c>
      <c r="D97" s="171">
        <v>-0.03</v>
      </c>
      <c r="E97" s="165">
        <v>34400</v>
      </c>
      <c r="F97" s="113">
        <v>800</v>
      </c>
      <c r="G97" s="171">
        <v>0.02</v>
      </c>
      <c r="H97" s="165">
        <v>4000</v>
      </c>
      <c r="I97" s="113">
        <v>400</v>
      </c>
      <c r="J97" s="171">
        <v>0.11</v>
      </c>
      <c r="K97" s="165">
        <v>1454800</v>
      </c>
      <c r="L97" s="113">
        <v>-44800</v>
      </c>
      <c r="M97" s="128">
        <v>-0.03</v>
      </c>
      <c r="N97" s="174">
        <v>1416000</v>
      </c>
      <c r="O97" s="175">
        <f t="shared" si="10"/>
        <v>0.973329667308221</v>
      </c>
      <c r="P97" s="109">
        <f>Volume!K97</f>
        <v>941.7</v>
      </c>
      <c r="Q97" s="69">
        <f>Volume!J97</f>
        <v>912</v>
      </c>
      <c r="R97" s="240">
        <f t="shared" si="11"/>
        <v>132.67776</v>
      </c>
      <c r="S97" s="104">
        <f t="shared" si="12"/>
        <v>129.1392</v>
      </c>
      <c r="T97" s="110">
        <f t="shared" si="13"/>
        <v>1499600</v>
      </c>
      <c r="U97" s="104">
        <f t="shared" si="14"/>
        <v>-2.9874633235529475</v>
      </c>
      <c r="V97" s="104">
        <f t="shared" si="15"/>
        <v>129.17568</v>
      </c>
      <c r="W97" s="104">
        <f t="shared" si="16"/>
        <v>3.13728</v>
      </c>
      <c r="X97" s="104">
        <f t="shared" si="17"/>
        <v>0.3648</v>
      </c>
      <c r="Y97" s="104">
        <f t="shared" si="18"/>
        <v>141.217332</v>
      </c>
      <c r="Z97" s="240">
        <f t="shared" si="19"/>
        <v>-8.539571999999993</v>
      </c>
      <c r="AA97" s="78"/>
      <c r="AB97" s="77"/>
    </row>
    <row r="98" spans="1:28" s="58" customFormat="1" ht="15">
      <c r="A98" s="196" t="s">
        <v>207</v>
      </c>
      <c r="B98" s="165">
        <v>6143750</v>
      </c>
      <c r="C98" s="163">
        <v>-96250</v>
      </c>
      <c r="D98" s="171">
        <v>-0.02</v>
      </c>
      <c r="E98" s="165">
        <v>600000</v>
      </c>
      <c r="F98" s="113">
        <v>18750</v>
      </c>
      <c r="G98" s="171">
        <v>0.03</v>
      </c>
      <c r="H98" s="165">
        <v>35000</v>
      </c>
      <c r="I98" s="113">
        <v>1250</v>
      </c>
      <c r="J98" s="171">
        <v>0.04</v>
      </c>
      <c r="K98" s="165">
        <v>6778750</v>
      </c>
      <c r="L98" s="113">
        <v>-76250</v>
      </c>
      <c r="M98" s="128">
        <v>-0.01</v>
      </c>
      <c r="N98" s="174">
        <v>6592500</v>
      </c>
      <c r="O98" s="175">
        <f t="shared" si="10"/>
        <v>0.9725244329706805</v>
      </c>
      <c r="P98" s="109">
        <f>Volume!K98</f>
        <v>221.25</v>
      </c>
      <c r="Q98" s="69">
        <f>Volume!J98</f>
        <v>206.5</v>
      </c>
      <c r="R98" s="240">
        <f t="shared" si="11"/>
        <v>139.9811875</v>
      </c>
      <c r="S98" s="104">
        <f t="shared" si="12"/>
        <v>136.135125</v>
      </c>
      <c r="T98" s="110">
        <f t="shared" si="13"/>
        <v>6855000</v>
      </c>
      <c r="U98" s="104">
        <f t="shared" si="14"/>
        <v>-1.112326768781911</v>
      </c>
      <c r="V98" s="104">
        <f t="shared" si="15"/>
        <v>126.8684375</v>
      </c>
      <c r="W98" s="104">
        <f t="shared" si="16"/>
        <v>12.39</v>
      </c>
      <c r="X98" s="104">
        <f t="shared" si="17"/>
        <v>0.72275</v>
      </c>
      <c r="Y98" s="104">
        <f t="shared" si="18"/>
        <v>151.666875</v>
      </c>
      <c r="Z98" s="240">
        <f t="shared" si="19"/>
        <v>-11.6856875</v>
      </c>
      <c r="AA98" s="78"/>
      <c r="AB98" s="77"/>
    </row>
    <row r="99" spans="1:28" s="58" customFormat="1" ht="15">
      <c r="A99" s="196" t="s">
        <v>299</v>
      </c>
      <c r="B99" s="165">
        <v>680500</v>
      </c>
      <c r="C99" s="163">
        <v>-12500</v>
      </c>
      <c r="D99" s="171">
        <v>-0.02</v>
      </c>
      <c r="E99" s="165">
        <v>3250</v>
      </c>
      <c r="F99" s="113">
        <v>0</v>
      </c>
      <c r="G99" s="171">
        <v>0</v>
      </c>
      <c r="H99" s="165">
        <v>750</v>
      </c>
      <c r="I99" s="113">
        <v>0</v>
      </c>
      <c r="J99" s="171">
        <v>0</v>
      </c>
      <c r="K99" s="165">
        <v>684500</v>
      </c>
      <c r="L99" s="113">
        <v>-12500</v>
      </c>
      <c r="M99" s="128">
        <v>-0.02</v>
      </c>
      <c r="N99" s="174">
        <v>682500</v>
      </c>
      <c r="O99" s="175">
        <f t="shared" si="10"/>
        <v>0.9970781592403214</v>
      </c>
      <c r="P99" s="109">
        <f>Volume!K99</f>
        <v>882.8</v>
      </c>
      <c r="Q99" s="69">
        <f>Volume!J99</f>
        <v>842.9</v>
      </c>
      <c r="R99" s="240">
        <f t="shared" si="11"/>
        <v>57.696505</v>
      </c>
      <c r="S99" s="104">
        <f t="shared" si="12"/>
        <v>57.527925</v>
      </c>
      <c r="T99" s="110">
        <f t="shared" si="13"/>
        <v>697000</v>
      </c>
      <c r="U99" s="104">
        <f t="shared" si="14"/>
        <v>-1.7934002869440457</v>
      </c>
      <c r="V99" s="104">
        <f t="shared" si="15"/>
        <v>57.359345</v>
      </c>
      <c r="W99" s="104">
        <f t="shared" si="16"/>
        <v>0.2739425</v>
      </c>
      <c r="X99" s="104">
        <f t="shared" si="17"/>
        <v>0.0632175</v>
      </c>
      <c r="Y99" s="104">
        <f t="shared" si="18"/>
        <v>61.53116</v>
      </c>
      <c r="Z99" s="240">
        <f t="shared" si="19"/>
        <v>-3.834654999999998</v>
      </c>
      <c r="AA99" s="78"/>
      <c r="AB99" s="77"/>
    </row>
    <row r="100" spans="1:28" s="58" customFormat="1" ht="15">
      <c r="A100" s="196" t="s">
        <v>279</v>
      </c>
      <c r="B100" s="165">
        <v>11332800</v>
      </c>
      <c r="C100" s="163">
        <v>-153600</v>
      </c>
      <c r="D100" s="171">
        <v>-0.01</v>
      </c>
      <c r="E100" s="165">
        <v>590400</v>
      </c>
      <c r="F100" s="113">
        <v>30400</v>
      </c>
      <c r="G100" s="171">
        <v>0.05</v>
      </c>
      <c r="H100" s="165">
        <v>44800</v>
      </c>
      <c r="I100" s="113">
        <v>9600</v>
      </c>
      <c r="J100" s="171">
        <v>0.27</v>
      </c>
      <c r="K100" s="165">
        <v>11968000</v>
      </c>
      <c r="L100" s="113">
        <v>-113600</v>
      </c>
      <c r="M100" s="128">
        <v>-0.01</v>
      </c>
      <c r="N100" s="174">
        <v>11451200</v>
      </c>
      <c r="O100" s="175">
        <f t="shared" si="10"/>
        <v>0.9568181818181818</v>
      </c>
      <c r="P100" s="109">
        <f>Volume!K100</f>
        <v>294.25</v>
      </c>
      <c r="Q100" s="69">
        <f>Volume!J100</f>
        <v>276.5</v>
      </c>
      <c r="R100" s="240">
        <f t="shared" si="11"/>
        <v>330.9152</v>
      </c>
      <c r="S100" s="104">
        <f t="shared" si="12"/>
        <v>316.62568</v>
      </c>
      <c r="T100" s="110">
        <f t="shared" si="13"/>
        <v>12081600</v>
      </c>
      <c r="U100" s="104">
        <f t="shared" si="14"/>
        <v>-0.9402728115481392</v>
      </c>
      <c r="V100" s="104">
        <f t="shared" si="15"/>
        <v>313.35192</v>
      </c>
      <c r="W100" s="104">
        <f t="shared" si="16"/>
        <v>16.32456</v>
      </c>
      <c r="X100" s="104">
        <f t="shared" si="17"/>
        <v>1.23872</v>
      </c>
      <c r="Y100" s="104">
        <f t="shared" si="18"/>
        <v>355.50108</v>
      </c>
      <c r="Z100" s="240">
        <f t="shared" si="19"/>
        <v>-24.585879999999975</v>
      </c>
      <c r="AA100" s="78"/>
      <c r="AB100" s="77"/>
    </row>
    <row r="101" spans="1:28" s="58" customFormat="1" ht="15">
      <c r="A101" s="196" t="s">
        <v>146</v>
      </c>
      <c r="B101" s="165">
        <v>10653300</v>
      </c>
      <c r="C101" s="163">
        <v>-44500</v>
      </c>
      <c r="D101" s="171">
        <v>0</v>
      </c>
      <c r="E101" s="165">
        <v>747600</v>
      </c>
      <c r="F101" s="113">
        <v>44500</v>
      </c>
      <c r="G101" s="171">
        <v>0.06</v>
      </c>
      <c r="H101" s="165">
        <v>44500</v>
      </c>
      <c r="I101" s="113">
        <v>-8900</v>
      </c>
      <c r="J101" s="171">
        <v>-0.17</v>
      </c>
      <c r="K101" s="165">
        <v>11445400</v>
      </c>
      <c r="L101" s="113">
        <v>-8900</v>
      </c>
      <c r="M101" s="128">
        <v>0</v>
      </c>
      <c r="N101" s="174">
        <v>10769000</v>
      </c>
      <c r="O101" s="175">
        <f t="shared" si="10"/>
        <v>0.9409020217729394</v>
      </c>
      <c r="P101" s="109">
        <f>Volume!K101</f>
        <v>41.7</v>
      </c>
      <c r="Q101" s="69">
        <f>Volume!J101</f>
        <v>39.6</v>
      </c>
      <c r="R101" s="240">
        <f t="shared" si="11"/>
        <v>45.323784</v>
      </c>
      <c r="S101" s="104">
        <f t="shared" si="12"/>
        <v>42.64524</v>
      </c>
      <c r="T101" s="110">
        <f t="shared" si="13"/>
        <v>11454300</v>
      </c>
      <c r="U101" s="104">
        <f t="shared" si="14"/>
        <v>-0.0777000777000777</v>
      </c>
      <c r="V101" s="104">
        <f t="shared" si="15"/>
        <v>42.187068</v>
      </c>
      <c r="W101" s="104">
        <f t="shared" si="16"/>
        <v>2.960496</v>
      </c>
      <c r="X101" s="104">
        <f t="shared" si="17"/>
        <v>0.17622</v>
      </c>
      <c r="Y101" s="104">
        <f t="shared" si="18"/>
        <v>47.76443100000001</v>
      </c>
      <c r="Z101" s="240">
        <f t="shared" si="19"/>
        <v>-2.4406470000000056</v>
      </c>
      <c r="AA101" s="78"/>
      <c r="AB101" s="77"/>
    </row>
    <row r="102" spans="1:26" s="7" customFormat="1" ht="15">
      <c r="A102" s="196" t="s">
        <v>8</v>
      </c>
      <c r="B102" s="165">
        <v>33507200</v>
      </c>
      <c r="C102" s="163">
        <v>-1761600</v>
      </c>
      <c r="D102" s="171">
        <v>-0.05</v>
      </c>
      <c r="E102" s="165">
        <v>5142400</v>
      </c>
      <c r="F102" s="113">
        <v>481600</v>
      </c>
      <c r="G102" s="171">
        <v>0.1</v>
      </c>
      <c r="H102" s="165">
        <v>595200</v>
      </c>
      <c r="I102" s="113">
        <v>70400</v>
      </c>
      <c r="J102" s="171">
        <v>0.13</v>
      </c>
      <c r="K102" s="165">
        <v>39244800</v>
      </c>
      <c r="L102" s="113">
        <v>-1209600</v>
      </c>
      <c r="M102" s="128">
        <v>-0.03</v>
      </c>
      <c r="N102" s="174">
        <v>37241600</v>
      </c>
      <c r="O102" s="175">
        <f t="shared" si="10"/>
        <v>0.9489562948467059</v>
      </c>
      <c r="P102" s="109">
        <f>Volume!K102</f>
        <v>157.7</v>
      </c>
      <c r="Q102" s="69">
        <f>Volume!J102</f>
        <v>143.95</v>
      </c>
      <c r="R102" s="240">
        <f t="shared" si="11"/>
        <v>564.928896</v>
      </c>
      <c r="S102" s="104">
        <f t="shared" si="12"/>
        <v>536.092832</v>
      </c>
      <c r="T102" s="110">
        <f t="shared" si="13"/>
        <v>40454400</v>
      </c>
      <c r="U102" s="104">
        <f t="shared" si="14"/>
        <v>-2.990033222591362</v>
      </c>
      <c r="V102" s="104">
        <f t="shared" si="15"/>
        <v>482.336144</v>
      </c>
      <c r="W102" s="104">
        <f t="shared" si="16"/>
        <v>74.024848</v>
      </c>
      <c r="X102" s="104">
        <f t="shared" si="17"/>
        <v>8.567904</v>
      </c>
      <c r="Y102" s="104">
        <f t="shared" si="18"/>
        <v>637.965888</v>
      </c>
      <c r="Z102" s="240">
        <f t="shared" si="19"/>
        <v>-73.03699199999994</v>
      </c>
    </row>
    <row r="103" spans="1:28" s="58" customFormat="1" ht="15">
      <c r="A103" s="196" t="s">
        <v>300</v>
      </c>
      <c r="B103" s="165">
        <v>3058000</v>
      </c>
      <c r="C103" s="163">
        <v>-61000</v>
      </c>
      <c r="D103" s="171">
        <v>-0.02</v>
      </c>
      <c r="E103" s="165">
        <v>27000</v>
      </c>
      <c r="F103" s="113">
        <v>1000</v>
      </c>
      <c r="G103" s="171">
        <v>0.04</v>
      </c>
      <c r="H103" s="165">
        <v>0</v>
      </c>
      <c r="I103" s="113">
        <v>0</v>
      </c>
      <c r="J103" s="171">
        <v>0</v>
      </c>
      <c r="K103" s="165">
        <v>3085000</v>
      </c>
      <c r="L103" s="113">
        <v>-60000</v>
      </c>
      <c r="M103" s="128">
        <v>-0.02</v>
      </c>
      <c r="N103" s="174">
        <v>3025000</v>
      </c>
      <c r="O103" s="175">
        <f t="shared" si="10"/>
        <v>0.9805510534846029</v>
      </c>
      <c r="P103" s="109">
        <f>Volume!K103</f>
        <v>220.35</v>
      </c>
      <c r="Q103" s="69">
        <f>Volume!J103</f>
        <v>206.6</v>
      </c>
      <c r="R103" s="240">
        <f t="shared" si="11"/>
        <v>63.7361</v>
      </c>
      <c r="S103" s="104">
        <f t="shared" si="12"/>
        <v>62.4965</v>
      </c>
      <c r="T103" s="110">
        <f t="shared" si="13"/>
        <v>3145000</v>
      </c>
      <c r="U103" s="104">
        <f t="shared" si="14"/>
        <v>-1.9077901430842605</v>
      </c>
      <c r="V103" s="104">
        <f t="shared" si="15"/>
        <v>63.17828</v>
      </c>
      <c r="W103" s="104">
        <f t="shared" si="16"/>
        <v>0.55782</v>
      </c>
      <c r="X103" s="104">
        <f t="shared" si="17"/>
        <v>0</v>
      </c>
      <c r="Y103" s="104">
        <f t="shared" si="18"/>
        <v>69.300075</v>
      </c>
      <c r="Z103" s="240">
        <f t="shared" si="19"/>
        <v>-5.563975000000006</v>
      </c>
      <c r="AA103" s="78"/>
      <c r="AB103" s="77"/>
    </row>
    <row r="104" spans="1:28" s="58" customFormat="1" ht="15">
      <c r="A104" s="196" t="s">
        <v>179</v>
      </c>
      <c r="B104" s="165">
        <v>37884000</v>
      </c>
      <c r="C104" s="163">
        <v>-3080000</v>
      </c>
      <c r="D104" s="171">
        <v>-0.08</v>
      </c>
      <c r="E104" s="165">
        <v>6020000</v>
      </c>
      <c r="F104" s="113">
        <v>-364000</v>
      </c>
      <c r="G104" s="171">
        <v>-0.06</v>
      </c>
      <c r="H104" s="165">
        <v>700000</v>
      </c>
      <c r="I104" s="113">
        <v>0</v>
      </c>
      <c r="J104" s="171">
        <v>0</v>
      </c>
      <c r="K104" s="165">
        <v>44604000</v>
      </c>
      <c r="L104" s="113">
        <v>-3444000</v>
      </c>
      <c r="M104" s="128">
        <v>-0.07</v>
      </c>
      <c r="N104" s="174">
        <v>43428000</v>
      </c>
      <c r="O104" s="175">
        <f t="shared" si="10"/>
        <v>0.9736346516007532</v>
      </c>
      <c r="P104" s="109">
        <f>Volume!K104</f>
        <v>16.65</v>
      </c>
      <c r="Q104" s="69">
        <f>Volume!J104</f>
        <v>15.55</v>
      </c>
      <c r="R104" s="240">
        <f t="shared" si="11"/>
        <v>69.35922</v>
      </c>
      <c r="S104" s="104">
        <f t="shared" si="12"/>
        <v>67.53054</v>
      </c>
      <c r="T104" s="110">
        <f t="shared" si="13"/>
        <v>48048000</v>
      </c>
      <c r="U104" s="104">
        <f t="shared" si="14"/>
        <v>-7.167832167832168</v>
      </c>
      <c r="V104" s="104">
        <f t="shared" si="15"/>
        <v>58.90962</v>
      </c>
      <c r="W104" s="104">
        <f t="shared" si="16"/>
        <v>9.3611</v>
      </c>
      <c r="X104" s="104">
        <f t="shared" si="17"/>
        <v>1.0885</v>
      </c>
      <c r="Y104" s="104">
        <f t="shared" si="18"/>
        <v>79.99991999999999</v>
      </c>
      <c r="Z104" s="240">
        <f t="shared" si="19"/>
        <v>-10.640699999999995</v>
      </c>
      <c r="AA104" s="78"/>
      <c r="AB104" s="77"/>
    </row>
    <row r="105" spans="1:28" s="58" customFormat="1" ht="15">
      <c r="A105" s="196" t="s">
        <v>202</v>
      </c>
      <c r="B105" s="165">
        <v>3049800</v>
      </c>
      <c r="C105" s="163">
        <v>-60950</v>
      </c>
      <c r="D105" s="171">
        <v>-0.02</v>
      </c>
      <c r="E105" s="165">
        <v>126500</v>
      </c>
      <c r="F105" s="113">
        <v>1150</v>
      </c>
      <c r="G105" s="171">
        <v>0.01</v>
      </c>
      <c r="H105" s="165">
        <v>2300</v>
      </c>
      <c r="I105" s="113">
        <v>0</v>
      </c>
      <c r="J105" s="171">
        <v>0</v>
      </c>
      <c r="K105" s="165">
        <v>3178600</v>
      </c>
      <c r="L105" s="113">
        <v>-59800</v>
      </c>
      <c r="M105" s="128">
        <v>-0.02</v>
      </c>
      <c r="N105" s="174">
        <v>3021050</v>
      </c>
      <c r="O105" s="175">
        <f t="shared" si="10"/>
        <v>0.9504341534008683</v>
      </c>
      <c r="P105" s="109">
        <f>Volume!K105</f>
        <v>233.2</v>
      </c>
      <c r="Q105" s="69">
        <f>Volume!J105</f>
        <v>221.05</v>
      </c>
      <c r="R105" s="240">
        <f t="shared" si="11"/>
        <v>70.262953</v>
      </c>
      <c r="S105" s="104">
        <f t="shared" si="12"/>
        <v>66.78031025</v>
      </c>
      <c r="T105" s="110">
        <f t="shared" si="13"/>
        <v>3238400</v>
      </c>
      <c r="U105" s="104">
        <f t="shared" si="14"/>
        <v>-1.8465909090909092</v>
      </c>
      <c r="V105" s="104">
        <f t="shared" si="15"/>
        <v>67.415829</v>
      </c>
      <c r="W105" s="104">
        <f t="shared" si="16"/>
        <v>2.7962825</v>
      </c>
      <c r="X105" s="104">
        <f t="shared" si="17"/>
        <v>0.0508415</v>
      </c>
      <c r="Y105" s="104">
        <f t="shared" si="18"/>
        <v>75.519488</v>
      </c>
      <c r="Z105" s="240">
        <f t="shared" si="19"/>
        <v>-5.2565349999999995</v>
      </c>
      <c r="AA105" s="78"/>
      <c r="AB105" s="77"/>
    </row>
    <row r="106" spans="1:28" s="58" customFormat="1" ht="15">
      <c r="A106" s="196" t="s">
        <v>171</v>
      </c>
      <c r="B106" s="165">
        <v>4056800</v>
      </c>
      <c r="C106" s="163">
        <v>-68200</v>
      </c>
      <c r="D106" s="171">
        <v>-0.02</v>
      </c>
      <c r="E106" s="165">
        <v>17600</v>
      </c>
      <c r="F106" s="113">
        <v>4400</v>
      </c>
      <c r="G106" s="171">
        <v>0.33</v>
      </c>
      <c r="H106" s="165">
        <v>26400</v>
      </c>
      <c r="I106" s="113">
        <v>2200</v>
      </c>
      <c r="J106" s="171">
        <v>0.09</v>
      </c>
      <c r="K106" s="165">
        <v>4100800</v>
      </c>
      <c r="L106" s="113">
        <v>-61600</v>
      </c>
      <c r="M106" s="128">
        <v>-0.01</v>
      </c>
      <c r="N106" s="174">
        <v>4052400</v>
      </c>
      <c r="O106" s="175">
        <f t="shared" si="10"/>
        <v>0.9881974248927039</v>
      </c>
      <c r="P106" s="109">
        <f>Volume!K106</f>
        <v>310.2</v>
      </c>
      <c r="Q106" s="69">
        <f>Volume!J106</f>
        <v>290.65</v>
      </c>
      <c r="R106" s="240">
        <f t="shared" si="11"/>
        <v>119.189752</v>
      </c>
      <c r="S106" s="104">
        <f t="shared" si="12"/>
        <v>117.783006</v>
      </c>
      <c r="T106" s="110">
        <f t="shared" si="13"/>
        <v>4162400</v>
      </c>
      <c r="U106" s="104">
        <f t="shared" si="14"/>
        <v>-1.4799154334038054</v>
      </c>
      <c r="V106" s="104">
        <f t="shared" si="15"/>
        <v>117.910892</v>
      </c>
      <c r="W106" s="104">
        <f t="shared" si="16"/>
        <v>0.511544</v>
      </c>
      <c r="X106" s="104">
        <f t="shared" si="17"/>
        <v>0.7673159999999999</v>
      </c>
      <c r="Y106" s="104">
        <f t="shared" si="18"/>
        <v>129.117648</v>
      </c>
      <c r="Z106" s="240">
        <f t="shared" si="19"/>
        <v>-9.927896000000004</v>
      </c>
      <c r="AA106" s="78"/>
      <c r="AB106" s="77"/>
    </row>
    <row r="107" spans="1:28" s="58" customFormat="1" ht="15">
      <c r="A107" s="196" t="s">
        <v>147</v>
      </c>
      <c r="B107" s="165">
        <v>4891100</v>
      </c>
      <c r="C107" s="163">
        <v>-218300</v>
      </c>
      <c r="D107" s="171">
        <v>-0.04</v>
      </c>
      <c r="E107" s="165">
        <v>407100</v>
      </c>
      <c r="F107" s="113">
        <v>23600</v>
      </c>
      <c r="G107" s="171">
        <v>0.06</v>
      </c>
      <c r="H107" s="165">
        <v>11800</v>
      </c>
      <c r="I107" s="113">
        <v>0</v>
      </c>
      <c r="J107" s="171">
        <v>0</v>
      </c>
      <c r="K107" s="165">
        <v>5310000</v>
      </c>
      <c r="L107" s="113">
        <v>-194700</v>
      </c>
      <c r="M107" s="128">
        <v>-0.04</v>
      </c>
      <c r="N107" s="174">
        <v>4891100</v>
      </c>
      <c r="O107" s="175">
        <f t="shared" si="10"/>
        <v>0.9211111111111111</v>
      </c>
      <c r="P107" s="109">
        <f>Volume!K107</f>
        <v>62.15</v>
      </c>
      <c r="Q107" s="69">
        <f>Volume!J107</f>
        <v>57.25</v>
      </c>
      <c r="R107" s="240">
        <f t="shared" si="11"/>
        <v>30.39975</v>
      </c>
      <c r="S107" s="104">
        <f t="shared" si="12"/>
        <v>28.0015475</v>
      </c>
      <c r="T107" s="110">
        <f t="shared" si="13"/>
        <v>5504700</v>
      </c>
      <c r="U107" s="104">
        <f t="shared" si="14"/>
        <v>-3.536977491961415</v>
      </c>
      <c r="V107" s="104">
        <f t="shared" si="15"/>
        <v>28.0015475</v>
      </c>
      <c r="W107" s="104">
        <f t="shared" si="16"/>
        <v>2.3306475</v>
      </c>
      <c r="X107" s="104">
        <f t="shared" si="17"/>
        <v>0.067555</v>
      </c>
      <c r="Y107" s="104">
        <f t="shared" si="18"/>
        <v>34.2117105</v>
      </c>
      <c r="Z107" s="240">
        <f t="shared" si="19"/>
        <v>-3.8119605000000014</v>
      </c>
      <c r="AA107" s="78"/>
      <c r="AB107" s="77"/>
    </row>
    <row r="108" spans="1:26" s="7" customFormat="1" ht="15">
      <c r="A108" s="196" t="s">
        <v>148</v>
      </c>
      <c r="B108" s="165">
        <v>1274900</v>
      </c>
      <c r="C108" s="163">
        <v>-8360</v>
      </c>
      <c r="D108" s="171">
        <v>-0.01</v>
      </c>
      <c r="E108" s="165">
        <v>0</v>
      </c>
      <c r="F108" s="113">
        <v>0</v>
      </c>
      <c r="G108" s="171">
        <v>0</v>
      </c>
      <c r="H108" s="165">
        <v>0</v>
      </c>
      <c r="I108" s="113">
        <v>0</v>
      </c>
      <c r="J108" s="171">
        <v>0</v>
      </c>
      <c r="K108" s="165">
        <v>1274900</v>
      </c>
      <c r="L108" s="113">
        <v>-8360</v>
      </c>
      <c r="M108" s="128">
        <v>-0.01</v>
      </c>
      <c r="N108" s="174">
        <v>1268630</v>
      </c>
      <c r="O108" s="175">
        <f t="shared" si="10"/>
        <v>0.9950819672131147</v>
      </c>
      <c r="P108" s="109">
        <f>Volume!K108</f>
        <v>255.5</v>
      </c>
      <c r="Q108" s="69">
        <f>Volume!J108</f>
        <v>242.2</v>
      </c>
      <c r="R108" s="240">
        <f t="shared" si="11"/>
        <v>30.878078</v>
      </c>
      <c r="S108" s="104">
        <f t="shared" si="12"/>
        <v>30.7262186</v>
      </c>
      <c r="T108" s="110">
        <f t="shared" si="13"/>
        <v>1283260</v>
      </c>
      <c r="U108" s="104">
        <f t="shared" si="14"/>
        <v>-0.6514657980456027</v>
      </c>
      <c r="V108" s="104">
        <f t="shared" si="15"/>
        <v>30.878078</v>
      </c>
      <c r="W108" s="104">
        <f t="shared" si="16"/>
        <v>0</v>
      </c>
      <c r="X108" s="104">
        <f t="shared" si="17"/>
        <v>0</v>
      </c>
      <c r="Y108" s="104">
        <f t="shared" si="18"/>
        <v>32.787293</v>
      </c>
      <c r="Z108" s="240">
        <f t="shared" si="19"/>
        <v>-1.9092149999999997</v>
      </c>
    </row>
    <row r="109" spans="1:26" s="7" customFormat="1" ht="15">
      <c r="A109" s="196" t="s">
        <v>122</v>
      </c>
      <c r="B109" s="165">
        <v>15099500</v>
      </c>
      <c r="C109" s="163">
        <v>-3295500</v>
      </c>
      <c r="D109" s="171">
        <v>-0.18</v>
      </c>
      <c r="E109" s="165">
        <v>5661500</v>
      </c>
      <c r="F109" s="113">
        <v>97500</v>
      </c>
      <c r="G109" s="171">
        <v>0.02</v>
      </c>
      <c r="H109" s="165">
        <v>975000</v>
      </c>
      <c r="I109" s="113">
        <v>39000</v>
      </c>
      <c r="J109" s="171">
        <v>0.04</v>
      </c>
      <c r="K109" s="165">
        <v>21736000</v>
      </c>
      <c r="L109" s="113">
        <v>-3159000</v>
      </c>
      <c r="M109" s="128">
        <v>-0.13</v>
      </c>
      <c r="N109" s="174">
        <v>20962500</v>
      </c>
      <c r="O109" s="175">
        <f t="shared" si="10"/>
        <v>0.9644138755980861</v>
      </c>
      <c r="P109" s="109">
        <f>Volume!K109</f>
        <v>145.1</v>
      </c>
      <c r="Q109" s="69">
        <f>Volume!J109</f>
        <v>144</v>
      </c>
      <c r="R109" s="240">
        <f t="shared" si="11"/>
        <v>312.9984</v>
      </c>
      <c r="S109" s="104">
        <f t="shared" si="12"/>
        <v>301.86</v>
      </c>
      <c r="T109" s="110">
        <f t="shared" si="13"/>
        <v>24895000</v>
      </c>
      <c r="U109" s="104">
        <f t="shared" si="14"/>
        <v>-12.689295039164492</v>
      </c>
      <c r="V109" s="104">
        <f t="shared" si="15"/>
        <v>217.4328</v>
      </c>
      <c r="W109" s="104">
        <f t="shared" si="16"/>
        <v>81.5256</v>
      </c>
      <c r="X109" s="104">
        <f t="shared" si="17"/>
        <v>14.04</v>
      </c>
      <c r="Y109" s="104">
        <f t="shared" si="18"/>
        <v>361.22645</v>
      </c>
      <c r="Z109" s="240">
        <f t="shared" si="19"/>
        <v>-48.228049999999996</v>
      </c>
    </row>
    <row r="110" spans="1:26" s="7" customFormat="1" ht="15">
      <c r="A110" s="204" t="s">
        <v>36</v>
      </c>
      <c r="B110" s="165">
        <v>6401700</v>
      </c>
      <c r="C110" s="163">
        <v>-190800</v>
      </c>
      <c r="D110" s="171">
        <v>-0.03</v>
      </c>
      <c r="E110" s="165">
        <v>256050</v>
      </c>
      <c r="F110" s="113">
        <v>10350</v>
      </c>
      <c r="G110" s="171">
        <v>0.04</v>
      </c>
      <c r="H110" s="165">
        <v>13050</v>
      </c>
      <c r="I110" s="113">
        <v>450</v>
      </c>
      <c r="J110" s="171">
        <v>0.04</v>
      </c>
      <c r="K110" s="165">
        <v>6670800</v>
      </c>
      <c r="L110" s="113">
        <v>-180000</v>
      </c>
      <c r="M110" s="128">
        <v>-0.03</v>
      </c>
      <c r="N110" s="174">
        <v>6513750</v>
      </c>
      <c r="O110" s="175">
        <f t="shared" si="10"/>
        <v>0.9764570966001079</v>
      </c>
      <c r="P110" s="109">
        <f>Volume!K110</f>
        <v>883.9</v>
      </c>
      <c r="Q110" s="69">
        <f>Volume!J110</f>
        <v>866.8</v>
      </c>
      <c r="R110" s="240">
        <f t="shared" si="11"/>
        <v>578.224944</v>
      </c>
      <c r="S110" s="104">
        <f t="shared" si="12"/>
        <v>564.61185</v>
      </c>
      <c r="T110" s="110">
        <f t="shared" si="13"/>
        <v>6850800</v>
      </c>
      <c r="U110" s="104">
        <f t="shared" si="14"/>
        <v>-2.627430373095113</v>
      </c>
      <c r="V110" s="104">
        <f t="shared" si="15"/>
        <v>554.899356</v>
      </c>
      <c r="W110" s="104">
        <f t="shared" si="16"/>
        <v>22.194414</v>
      </c>
      <c r="X110" s="104">
        <f t="shared" si="17"/>
        <v>1.131174</v>
      </c>
      <c r="Y110" s="104">
        <f t="shared" si="18"/>
        <v>605.542212</v>
      </c>
      <c r="Z110" s="240">
        <f t="shared" si="19"/>
        <v>-27.3172679999999</v>
      </c>
    </row>
    <row r="111" spans="1:26" s="7" customFormat="1" ht="15">
      <c r="A111" s="196" t="s">
        <v>172</v>
      </c>
      <c r="B111" s="165">
        <v>2691150</v>
      </c>
      <c r="C111" s="163">
        <v>-780150</v>
      </c>
      <c r="D111" s="171">
        <v>-0.22</v>
      </c>
      <c r="E111" s="165">
        <v>70350</v>
      </c>
      <c r="F111" s="113">
        <v>3150</v>
      </c>
      <c r="G111" s="171">
        <v>0.05</v>
      </c>
      <c r="H111" s="165">
        <v>7350</v>
      </c>
      <c r="I111" s="113">
        <v>1050</v>
      </c>
      <c r="J111" s="171">
        <v>0.17</v>
      </c>
      <c r="K111" s="165">
        <v>2768850</v>
      </c>
      <c r="L111" s="113">
        <v>-775950</v>
      </c>
      <c r="M111" s="128">
        <v>-0.22</v>
      </c>
      <c r="N111" s="174">
        <v>2731050</v>
      </c>
      <c r="O111" s="175">
        <f t="shared" si="10"/>
        <v>0.9863481228668942</v>
      </c>
      <c r="P111" s="109">
        <f>Volume!K111</f>
        <v>265.15</v>
      </c>
      <c r="Q111" s="69">
        <f>Volume!J111</f>
        <v>267.95</v>
      </c>
      <c r="R111" s="240">
        <f t="shared" si="11"/>
        <v>74.19133575</v>
      </c>
      <c r="S111" s="104">
        <f t="shared" si="12"/>
        <v>73.17848475</v>
      </c>
      <c r="T111" s="110">
        <f t="shared" si="13"/>
        <v>3544800</v>
      </c>
      <c r="U111" s="104">
        <f t="shared" si="14"/>
        <v>-21.889810426540286</v>
      </c>
      <c r="V111" s="104">
        <f t="shared" si="15"/>
        <v>72.10936425</v>
      </c>
      <c r="W111" s="104">
        <f t="shared" si="16"/>
        <v>1.88502825</v>
      </c>
      <c r="X111" s="104">
        <f t="shared" si="17"/>
        <v>0.19694325</v>
      </c>
      <c r="Y111" s="104">
        <f t="shared" si="18"/>
        <v>93.990372</v>
      </c>
      <c r="Z111" s="240">
        <f t="shared" si="19"/>
        <v>-19.79903625</v>
      </c>
    </row>
    <row r="112" spans="1:26" s="7" customFormat="1" ht="15">
      <c r="A112" s="196" t="s">
        <v>80</v>
      </c>
      <c r="B112" s="165">
        <v>2037600</v>
      </c>
      <c r="C112" s="163">
        <v>-256800</v>
      </c>
      <c r="D112" s="171">
        <v>-0.11</v>
      </c>
      <c r="E112" s="165">
        <v>22800</v>
      </c>
      <c r="F112" s="113">
        <v>2400</v>
      </c>
      <c r="G112" s="171">
        <v>0.12</v>
      </c>
      <c r="H112" s="165">
        <v>1200</v>
      </c>
      <c r="I112" s="113">
        <v>1200</v>
      </c>
      <c r="J112" s="171">
        <v>0</v>
      </c>
      <c r="K112" s="165">
        <v>2061600</v>
      </c>
      <c r="L112" s="113">
        <v>-253200</v>
      </c>
      <c r="M112" s="128">
        <v>-0.11</v>
      </c>
      <c r="N112" s="174">
        <v>2036400</v>
      </c>
      <c r="O112" s="175">
        <f t="shared" si="10"/>
        <v>0.9877764842840512</v>
      </c>
      <c r="P112" s="109">
        <f>Volume!K112</f>
        <v>232.55</v>
      </c>
      <c r="Q112" s="69">
        <f>Volume!J112</f>
        <v>235.35</v>
      </c>
      <c r="R112" s="240">
        <f t="shared" si="11"/>
        <v>48.519756</v>
      </c>
      <c r="S112" s="104">
        <f t="shared" si="12"/>
        <v>47.926674</v>
      </c>
      <c r="T112" s="110">
        <f t="shared" si="13"/>
        <v>2314800</v>
      </c>
      <c r="U112" s="104">
        <f t="shared" si="14"/>
        <v>-10.938310005184034</v>
      </c>
      <c r="V112" s="104">
        <f t="shared" si="15"/>
        <v>47.954916</v>
      </c>
      <c r="W112" s="104">
        <f t="shared" si="16"/>
        <v>0.536598</v>
      </c>
      <c r="X112" s="104">
        <f t="shared" si="17"/>
        <v>0.028242</v>
      </c>
      <c r="Y112" s="104">
        <f t="shared" si="18"/>
        <v>53.830674</v>
      </c>
      <c r="Z112" s="240">
        <f t="shared" si="19"/>
        <v>-5.310918000000001</v>
      </c>
    </row>
    <row r="113" spans="1:26" s="7" customFormat="1" ht="15">
      <c r="A113" s="196" t="s">
        <v>275</v>
      </c>
      <c r="B113" s="165">
        <v>5390700</v>
      </c>
      <c r="C113" s="163">
        <v>-310100</v>
      </c>
      <c r="D113" s="171">
        <v>-0.05</v>
      </c>
      <c r="E113" s="165">
        <v>135800</v>
      </c>
      <c r="F113" s="113">
        <v>-700</v>
      </c>
      <c r="G113" s="171">
        <v>-0.01</v>
      </c>
      <c r="H113" s="165">
        <v>2800</v>
      </c>
      <c r="I113" s="113">
        <v>0</v>
      </c>
      <c r="J113" s="171">
        <v>0</v>
      </c>
      <c r="K113" s="165">
        <v>5529300</v>
      </c>
      <c r="L113" s="113">
        <v>-310800</v>
      </c>
      <c r="M113" s="128">
        <v>-0.05</v>
      </c>
      <c r="N113" s="174">
        <v>5398400</v>
      </c>
      <c r="O113" s="175">
        <f t="shared" si="10"/>
        <v>0.9763261172300292</v>
      </c>
      <c r="P113" s="109">
        <f>Volume!K113</f>
        <v>338.8</v>
      </c>
      <c r="Q113" s="69">
        <f>Volume!J113</f>
        <v>301.55</v>
      </c>
      <c r="R113" s="240">
        <f t="shared" si="11"/>
        <v>166.7360415</v>
      </c>
      <c r="S113" s="104">
        <f t="shared" si="12"/>
        <v>162.788752</v>
      </c>
      <c r="T113" s="110">
        <f t="shared" si="13"/>
        <v>5840100</v>
      </c>
      <c r="U113" s="104">
        <f t="shared" si="14"/>
        <v>-5.321826681049982</v>
      </c>
      <c r="V113" s="104">
        <f t="shared" si="15"/>
        <v>162.5565585</v>
      </c>
      <c r="W113" s="104">
        <f t="shared" si="16"/>
        <v>4.095049</v>
      </c>
      <c r="X113" s="104">
        <f t="shared" si="17"/>
        <v>0.084434</v>
      </c>
      <c r="Y113" s="104">
        <f t="shared" si="18"/>
        <v>197.862588</v>
      </c>
      <c r="Z113" s="240">
        <f t="shared" si="19"/>
        <v>-31.12654649999999</v>
      </c>
    </row>
    <row r="114" spans="1:26" s="7" customFormat="1" ht="15">
      <c r="A114" s="196" t="s">
        <v>225</v>
      </c>
      <c r="B114" s="165">
        <v>960050</v>
      </c>
      <c r="C114" s="163">
        <v>-65650</v>
      </c>
      <c r="D114" s="171">
        <v>-0.06</v>
      </c>
      <c r="E114" s="165">
        <v>0</v>
      </c>
      <c r="F114" s="113">
        <v>0</v>
      </c>
      <c r="G114" s="171">
        <v>0</v>
      </c>
      <c r="H114" s="165">
        <v>0</v>
      </c>
      <c r="I114" s="113">
        <v>0</v>
      </c>
      <c r="J114" s="171">
        <v>0</v>
      </c>
      <c r="K114" s="165">
        <v>960050</v>
      </c>
      <c r="L114" s="113">
        <v>-65650</v>
      </c>
      <c r="M114" s="128">
        <v>-0.06</v>
      </c>
      <c r="N114" s="174">
        <v>937300</v>
      </c>
      <c r="O114" s="175">
        <f t="shared" si="10"/>
        <v>0.976303317535545</v>
      </c>
      <c r="P114" s="109">
        <f>Volume!K114</f>
        <v>438.05</v>
      </c>
      <c r="Q114" s="69">
        <f>Volume!J114</f>
        <v>424.85</v>
      </c>
      <c r="R114" s="240">
        <f t="shared" si="11"/>
        <v>40.78772425</v>
      </c>
      <c r="S114" s="104">
        <f t="shared" si="12"/>
        <v>39.8211905</v>
      </c>
      <c r="T114" s="110">
        <f t="shared" si="13"/>
        <v>1025700</v>
      </c>
      <c r="U114" s="104">
        <f t="shared" si="14"/>
        <v>-6.400506970849176</v>
      </c>
      <c r="V114" s="104">
        <f t="shared" si="15"/>
        <v>40.78772425</v>
      </c>
      <c r="W114" s="104">
        <f t="shared" si="16"/>
        <v>0</v>
      </c>
      <c r="X114" s="104">
        <f t="shared" si="17"/>
        <v>0</v>
      </c>
      <c r="Y114" s="104">
        <f t="shared" si="18"/>
        <v>44.9307885</v>
      </c>
      <c r="Z114" s="240">
        <f t="shared" si="19"/>
        <v>-4.143064250000002</v>
      </c>
    </row>
    <row r="115" spans="1:26" s="7" customFormat="1" ht="15">
      <c r="A115" s="196" t="s">
        <v>81</v>
      </c>
      <c r="B115" s="165">
        <v>4159200</v>
      </c>
      <c r="C115" s="163">
        <v>-272400</v>
      </c>
      <c r="D115" s="171">
        <v>-0.06</v>
      </c>
      <c r="E115" s="165">
        <v>9600</v>
      </c>
      <c r="F115" s="113">
        <v>1200</v>
      </c>
      <c r="G115" s="171">
        <v>0.14</v>
      </c>
      <c r="H115" s="165">
        <v>0</v>
      </c>
      <c r="I115" s="113">
        <v>0</v>
      </c>
      <c r="J115" s="171">
        <v>0</v>
      </c>
      <c r="K115" s="165">
        <v>4168800</v>
      </c>
      <c r="L115" s="113">
        <v>-271200</v>
      </c>
      <c r="M115" s="128">
        <v>-0.06</v>
      </c>
      <c r="N115" s="174">
        <v>4131600</v>
      </c>
      <c r="O115" s="175">
        <f t="shared" si="10"/>
        <v>0.9910765687967761</v>
      </c>
      <c r="P115" s="109">
        <f>Volume!K115</f>
        <v>505.45</v>
      </c>
      <c r="Q115" s="69">
        <f>Volume!J115</f>
        <v>491.5</v>
      </c>
      <c r="R115" s="240">
        <f t="shared" si="11"/>
        <v>204.89652</v>
      </c>
      <c r="S115" s="104">
        <f t="shared" si="12"/>
        <v>203.06814</v>
      </c>
      <c r="T115" s="110">
        <f t="shared" si="13"/>
        <v>4440000</v>
      </c>
      <c r="U115" s="104">
        <f t="shared" si="14"/>
        <v>-6.108108108108108</v>
      </c>
      <c r="V115" s="104">
        <f t="shared" si="15"/>
        <v>204.42468</v>
      </c>
      <c r="W115" s="104">
        <f t="shared" si="16"/>
        <v>0.47184</v>
      </c>
      <c r="X115" s="104">
        <f t="shared" si="17"/>
        <v>0</v>
      </c>
      <c r="Y115" s="104">
        <f t="shared" si="18"/>
        <v>224.4198</v>
      </c>
      <c r="Z115" s="240">
        <f t="shared" si="19"/>
        <v>-19.52328</v>
      </c>
    </row>
    <row r="116" spans="1:28" s="58" customFormat="1" ht="15">
      <c r="A116" s="196" t="s">
        <v>226</v>
      </c>
      <c r="B116" s="165">
        <v>6532400</v>
      </c>
      <c r="C116" s="163">
        <v>-98000</v>
      </c>
      <c r="D116" s="171">
        <v>-0.01</v>
      </c>
      <c r="E116" s="165">
        <v>778400</v>
      </c>
      <c r="F116" s="113">
        <v>92400</v>
      </c>
      <c r="G116" s="171">
        <v>0.13</v>
      </c>
      <c r="H116" s="165">
        <v>117600</v>
      </c>
      <c r="I116" s="113">
        <v>0</v>
      </c>
      <c r="J116" s="171">
        <v>0</v>
      </c>
      <c r="K116" s="165">
        <v>7428400</v>
      </c>
      <c r="L116" s="113">
        <v>-5600</v>
      </c>
      <c r="M116" s="128">
        <v>0</v>
      </c>
      <c r="N116" s="174">
        <v>7226800</v>
      </c>
      <c r="O116" s="175">
        <f t="shared" si="10"/>
        <v>0.9728609121748963</v>
      </c>
      <c r="P116" s="109">
        <f>Volume!K116</f>
        <v>220.3</v>
      </c>
      <c r="Q116" s="69">
        <f>Volume!J116</f>
        <v>202.2</v>
      </c>
      <c r="R116" s="240">
        <f t="shared" si="11"/>
        <v>150.202248</v>
      </c>
      <c r="S116" s="104">
        <f t="shared" si="12"/>
        <v>146.125896</v>
      </c>
      <c r="T116" s="110">
        <f t="shared" si="13"/>
        <v>7434000</v>
      </c>
      <c r="U116" s="104">
        <f t="shared" si="14"/>
        <v>-0.07532956685499058</v>
      </c>
      <c r="V116" s="104">
        <f t="shared" si="15"/>
        <v>132.085128</v>
      </c>
      <c r="W116" s="104">
        <f t="shared" si="16"/>
        <v>15.739248</v>
      </c>
      <c r="X116" s="104">
        <f t="shared" si="17"/>
        <v>2.377872</v>
      </c>
      <c r="Y116" s="104">
        <f t="shared" si="18"/>
        <v>163.77102</v>
      </c>
      <c r="Z116" s="240">
        <f t="shared" si="19"/>
        <v>-13.568771999999996</v>
      </c>
      <c r="AA116" s="78"/>
      <c r="AB116" s="77"/>
    </row>
    <row r="117" spans="1:26" s="7" customFormat="1" ht="15">
      <c r="A117" s="196" t="s">
        <v>301</v>
      </c>
      <c r="B117" s="165">
        <v>3976500</v>
      </c>
      <c r="C117" s="163">
        <v>-150700</v>
      </c>
      <c r="D117" s="171">
        <v>-0.04</v>
      </c>
      <c r="E117" s="165">
        <v>57200</v>
      </c>
      <c r="F117" s="113">
        <v>3300</v>
      </c>
      <c r="G117" s="171">
        <v>0.06</v>
      </c>
      <c r="H117" s="165">
        <v>12100</v>
      </c>
      <c r="I117" s="113">
        <v>1100</v>
      </c>
      <c r="J117" s="171">
        <v>0.1</v>
      </c>
      <c r="K117" s="165">
        <v>4045800</v>
      </c>
      <c r="L117" s="113">
        <v>-146300</v>
      </c>
      <c r="M117" s="128">
        <v>-0.03</v>
      </c>
      <c r="N117" s="174">
        <v>3988600</v>
      </c>
      <c r="O117" s="175">
        <f t="shared" si="10"/>
        <v>0.9858618814573138</v>
      </c>
      <c r="P117" s="109">
        <f>Volume!K117</f>
        <v>368.25</v>
      </c>
      <c r="Q117" s="69">
        <f>Volume!J117</f>
        <v>350.55</v>
      </c>
      <c r="R117" s="240">
        <f t="shared" si="11"/>
        <v>141.825519</v>
      </c>
      <c r="S117" s="104">
        <f t="shared" si="12"/>
        <v>139.820373</v>
      </c>
      <c r="T117" s="110">
        <f t="shared" si="13"/>
        <v>4192100</v>
      </c>
      <c r="U117" s="104">
        <f t="shared" si="14"/>
        <v>-3.4898976646549467</v>
      </c>
      <c r="V117" s="104">
        <f t="shared" si="15"/>
        <v>139.3962075</v>
      </c>
      <c r="W117" s="104">
        <f t="shared" si="16"/>
        <v>2.005146</v>
      </c>
      <c r="X117" s="104">
        <f t="shared" si="17"/>
        <v>0.4241655</v>
      </c>
      <c r="Y117" s="104">
        <f t="shared" si="18"/>
        <v>154.3740825</v>
      </c>
      <c r="Z117" s="240">
        <f t="shared" si="19"/>
        <v>-12.548563499999972</v>
      </c>
    </row>
    <row r="118" spans="1:28" s="58" customFormat="1" ht="15">
      <c r="A118" s="196" t="s">
        <v>227</v>
      </c>
      <c r="B118" s="165">
        <v>3313800</v>
      </c>
      <c r="C118" s="163">
        <v>-113700</v>
      </c>
      <c r="D118" s="171">
        <v>-0.03</v>
      </c>
      <c r="E118" s="165">
        <v>11100</v>
      </c>
      <c r="F118" s="113">
        <v>2100</v>
      </c>
      <c r="G118" s="171">
        <v>0.23</v>
      </c>
      <c r="H118" s="165">
        <v>0</v>
      </c>
      <c r="I118" s="113">
        <v>0</v>
      </c>
      <c r="J118" s="171">
        <v>0</v>
      </c>
      <c r="K118" s="165">
        <v>3324900</v>
      </c>
      <c r="L118" s="113">
        <v>-111600</v>
      </c>
      <c r="M118" s="128">
        <v>-0.03</v>
      </c>
      <c r="N118" s="174">
        <v>3294900</v>
      </c>
      <c r="O118" s="175">
        <f t="shared" si="10"/>
        <v>0.9909771722457819</v>
      </c>
      <c r="P118" s="109">
        <f>Volume!K118</f>
        <v>1066.05</v>
      </c>
      <c r="Q118" s="69">
        <f>Volume!J118</f>
        <v>1007.9</v>
      </c>
      <c r="R118" s="240">
        <f t="shared" si="11"/>
        <v>335.116671</v>
      </c>
      <c r="S118" s="104">
        <f t="shared" si="12"/>
        <v>332.092971</v>
      </c>
      <c r="T118" s="110">
        <f t="shared" si="13"/>
        <v>3436500</v>
      </c>
      <c r="U118" s="104">
        <f t="shared" si="14"/>
        <v>-3.247490178961152</v>
      </c>
      <c r="V118" s="104">
        <f t="shared" si="15"/>
        <v>333.997902</v>
      </c>
      <c r="W118" s="104">
        <f t="shared" si="16"/>
        <v>1.118769</v>
      </c>
      <c r="X118" s="104">
        <f t="shared" si="17"/>
        <v>0</v>
      </c>
      <c r="Y118" s="104">
        <f t="shared" si="18"/>
        <v>366.3480825</v>
      </c>
      <c r="Z118" s="240">
        <f t="shared" si="19"/>
        <v>-31.23141149999998</v>
      </c>
      <c r="AA118" s="78"/>
      <c r="AB118" s="77"/>
    </row>
    <row r="119" spans="1:28" s="58" customFormat="1" ht="15">
      <c r="A119" s="196" t="s">
        <v>228</v>
      </c>
      <c r="B119" s="165">
        <v>4575200</v>
      </c>
      <c r="C119" s="163">
        <v>-320800</v>
      </c>
      <c r="D119" s="171">
        <v>-0.07</v>
      </c>
      <c r="E119" s="165">
        <v>327200</v>
      </c>
      <c r="F119" s="113">
        <v>-20000</v>
      </c>
      <c r="G119" s="171">
        <v>-0.06</v>
      </c>
      <c r="H119" s="165">
        <v>56000</v>
      </c>
      <c r="I119" s="113">
        <v>-7200</v>
      </c>
      <c r="J119" s="171">
        <v>-0.11</v>
      </c>
      <c r="K119" s="165">
        <v>4958400</v>
      </c>
      <c r="L119" s="113">
        <v>-348000</v>
      </c>
      <c r="M119" s="128">
        <v>-0.07</v>
      </c>
      <c r="N119" s="174">
        <v>4864000</v>
      </c>
      <c r="O119" s="175">
        <f t="shared" si="10"/>
        <v>0.9809616005162956</v>
      </c>
      <c r="P119" s="109">
        <f>Volume!K119</f>
        <v>416.75</v>
      </c>
      <c r="Q119" s="69">
        <f>Volume!J119</f>
        <v>409.15</v>
      </c>
      <c r="R119" s="240">
        <f t="shared" si="11"/>
        <v>202.872936</v>
      </c>
      <c r="S119" s="104">
        <f t="shared" si="12"/>
        <v>199.01056</v>
      </c>
      <c r="T119" s="110">
        <f t="shared" si="13"/>
        <v>5306400</v>
      </c>
      <c r="U119" s="104">
        <f t="shared" si="14"/>
        <v>-6.558118498417007</v>
      </c>
      <c r="V119" s="104">
        <f t="shared" si="15"/>
        <v>187.194308</v>
      </c>
      <c r="W119" s="104">
        <f t="shared" si="16"/>
        <v>13.387388</v>
      </c>
      <c r="X119" s="104">
        <f t="shared" si="17"/>
        <v>2.29124</v>
      </c>
      <c r="Y119" s="104">
        <f t="shared" si="18"/>
        <v>221.14422</v>
      </c>
      <c r="Z119" s="240">
        <f t="shared" si="19"/>
        <v>-18.27128399999998</v>
      </c>
      <c r="AA119" s="78"/>
      <c r="AB119" s="77"/>
    </row>
    <row r="120" spans="1:28" s="58" customFormat="1" ht="15">
      <c r="A120" s="196" t="s">
        <v>235</v>
      </c>
      <c r="B120" s="165">
        <v>16775500</v>
      </c>
      <c r="C120" s="163">
        <v>-541100</v>
      </c>
      <c r="D120" s="171">
        <v>-0.03</v>
      </c>
      <c r="E120" s="165">
        <v>2177700</v>
      </c>
      <c r="F120" s="113">
        <v>196000</v>
      </c>
      <c r="G120" s="171">
        <v>0.1</v>
      </c>
      <c r="H120" s="165">
        <v>391300</v>
      </c>
      <c r="I120" s="113">
        <v>-49700</v>
      </c>
      <c r="J120" s="171">
        <v>-0.11</v>
      </c>
      <c r="K120" s="165">
        <v>19344500</v>
      </c>
      <c r="L120" s="113">
        <v>-394800</v>
      </c>
      <c r="M120" s="128">
        <v>-0.02</v>
      </c>
      <c r="N120" s="174">
        <v>18484200</v>
      </c>
      <c r="O120" s="175">
        <f t="shared" si="10"/>
        <v>0.9555274108919848</v>
      </c>
      <c r="P120" s="109">
        <f>Volume!K120</f>
        <v>476.2</v>
      </c>
      <c r="Q120" s="69">
        <f>Volume!J120</f>
        <v>455.15</v>
      </c>
      <c r="R120" s="240">
        <f t="shared" si="11"/>
        <v>880.4649175</v>
      </c>
      <c r="S120" s="104">
        <f t="shared" si="12"/>
        <v>841.308363</v>
      </c>
      <c r="T120" s="110">
        <f t="shared" si="13"/>
        <v>19739300</v>
      </c>
      <c r="U120" s="104">
        <f t="shared" si="14"/>
        <v>-2.0000709245008688</v>
      </c>
      <c r="V120" s="104">
        <f t="shared" si="15"/>
        <v>763.5368825</v>
      </c>
      <c r="W120" s="104">
        <f t="shared" si="16"/>
        <v>99.1180155</v>
      </c>
      <c r="X120" s="104">
        <f t="shared" si="17"/>
        <v>17.8100195</v>
      </c>
      <c r="Y120" s="104">
        <f t="shared" si="18"/>
        <v>939.985466</v>
      </c>
      <c r="Z120" s="240">
        <f t="shared" si="19"/>
        <v>-59.52054850000002</v>
      </c>
      <c r="AA120" s="78"/>
      <c r="AB120" s="77"/>
    </row>
    <row r="121" spans="1:28" s="58" customFormat="1" ht="15">
      <c r="A121" s="196" t="s">
        <v>98</v>
      </c>
      <c r="B121" s="165">
        <v>5406500</v>
      </c>
      <c r="C121" s="163">
        <v>-331650</v>
      </c>
      <c r="D121" s="171">
        <v>-0.06</v>
      </c>
      <c r="E121" s="165">
        <v>186450</v>
      </c>
      <c r="F121" s="113">
        <v>550</v>
      </c>
      <c r="G121" s="171">
        <v>0</v>
      </c>
      <c r="H121" s="165">
        <v>22000</v>
      </c>
      <c r="I121" s="113">
        <v>-550</v>
      </c>
      <c r="J121" s="171">
        <v>-0.02</v>
      </c>
      <c r="K121" s="165">
        <v>5614950</v>
      </c>
      <c r="L121" s="113">
        <v>-331650</v>
      </c>
      <c r="M121" s="128">
        <v>-0.06</v>
      </c>
      <c r="N121" s="174">
        <v>5553900</v>
      </c>
      <c r="O121" s="175">
        <f t="shared" si="10"/>
        <v>0.989127240669997</v>
      </c>
      <c r="P121" s="109">
        <f>Volume!K121</f>
        <v>555.35</v>
      </c>
      <c r="Q121" s="69">
        <f>Volume!J121</f>
        <v>534.85</v>
      </c>
      <c r="R121" s="240">
        <f t="shared" si="11"/>
        <v>300.31560075</v>
      </c>
      <c r="S121" s="104">
        <f t="shared" si="12"/>
        <v>297.0503415</v>
      </c>
      <c r="T121" s="110">
        <f t="shared" si="13"/>
        <v>5946600</v>
      </c>
      <c r="U121" s="104">
        <f t="shared" si="14"/>
        <v>-5.577136514983351</v>
      </c>
      <c r="V121" s="104">
        <f t="shared" si="15"/>
        <v>289.1666525</v>
      </c>
      <c r="W121" s="104">
        <f t="shared" si="16"/>
        <v>9.97227825</v>
      </c>
      <c r="X121" s="104">
        <f t="shared" si="17"/>
        <v>1.17667</v>
      </c>
      <c r="Y121" s="104">
        <f t="shared" si="18"/>
        <v>330.244431</v>
      </c>
      <c r="Z121" s="240">
        <f t="shared" si="19"/>
        <v>-29.928830250000033</v>
      </c>
      <c r="AA121" s="78"/>
      <c r="AB121" s="77"/>
    </row>
    <row r="122" spans="1:28" s="58" customFormat="1" ht="15">
      <c r="A122" s="196" t="s">
        <v>149</v>
      </c>
      <c r="B122" s="165">
        <v>4398350</v>
      </c>
      <c r="C122" s="163">
        <v>-234300</v>
      </c>
      <c r="D122" s="171">
        <v>-0.05</v>
      </c>
      <c r="E122" s="165">
        <v>217800</v>
      </c>
      <c r="F122" s="113">
        <v>21450</v>
      </c>
      <c r="G122" s="171">
        <v>0.11</v>
      </c>
      <c r="H122" s="165">
        <v>83050</v>
      </c>
      <c r="I122" s="113">
        <v>-17050</v>
      </c>
      <c r="J122" s="171">
        <v>-0.17</v>
      </c>
      <c r="K122" s="165">
        <v>4699200</v>
      </c>
      <c r="L122" s="113">
        <v>-229900</v>
      </c>
      <c r="M122" s="128">
        <v>-0.05</v>
      </c>
      <c r="N122" s="174">
        <v>4539150</v>
      </c>
      <c r="O122" s="175">
        <f t="shared" si="10"/>
        <v>0.9659410112359551</v>
      </c>
      <c r="P122" s="109">
        <f>Volume!K122</f>
        <v>708.4</v>
      </c>
      <c r="Q122" s="69">
        <f>Volume!J122</f>
        <v>674.4</v>
      </c>
      <c r="R122" s="240">
        <f t="shared" si="11"/>
        <v>316.914048</v>
      </c>
      <c r="S122" s="104">
        <f t="shared" si="12"/>
        <v>306.120276</v>
      </c>
      <c r="T122" s="110">
        <f t="shared" si="13"/>
        <v>4929100</v>
      </c>
      <c r="U122" s="104">
        <f t="shared" si="14"/>
        <v>-4.664137469314885</v>
      </c>
      <c r="V122" s="104">
        <f t="shared" si="15"/>
        <v>296.624724</v>
      </c>
      <c r="W122" s="104">
        <f t="shared" si="16"/>
        <v>14.688432</v>
      </c>
      <c r="X122" s="104">
        <f t="shared" si="17"/>
        <v>5.600892</v>
      </c>
      <c r="Y122" s="104">
        <f t="shared" si="18"/>
        <v>349.177444</v>
      </c>
      <c r="Z122" s="240">
        <f t="shared" si="19"/>
        <v>-32.263396</v>
      </c>
      <c r="AA122" s="78"/>
      <c r="AB122" s="77"/>
    </row>
    <row r="123" spans="1:26" s="7" customFormat="1" ht="15">
      <c r="A123" s="196" t="s">
        <v>203</v>
      </c>
      <c r="B123" s="165">
        <v>11183700</v>
      </c>
      <c r="C123" s="163">
        <v>-129600</v>
      </c>
      <c r="D123" s="171">
        <v>-0.01</v>
      </c>
      <c r="E123" s="165">
        <v>1753500</v>
      </c>
      <c r="F123" s="113">
        <v>93600</v>
      </c>
      <c r="G123" s="171">
        <v>0.06</v>
      </c>
      <c r="H123" s="165">
        <v>417300</v>
      </c>
      <c r="I123" s="113">
        <v>48300</v>
      </c>
      <c r="J123" s="171">
        <v>0.13</v>
      </c>
      <c r="K123" s="165">
        <v>13354500</v>
      </c>
      <c r="L123" s="113">
        <v>12300</v>
      </c>
      <c r="M123" s="128">
        <v>0</v>
      </c>
      <c r="N123" s="174">
        <v>13195800</v>
      </c>
      <c r="O123" s="175">
        <f t="shared" si="10"/>
        <v>0.9881163652701337</v>
      </c>
      <c r="P123" s="109">
        <f>Volume!K123</f>
        <v>1391.8</v>
      </c>
      <c r="Q123" s="69">
        <f>Volume!J123</f>
        <v>1358.95</v>
      </c>
      <c r="R123" s="240">
        <f t="shared" si="11"/>
        <v>1814.8097775</v>
      </c>
      <c r="S123" s="104">
        <f t="shared" si="12"/>
        <v>1793.243241</v>
      </c>
      <c r="T123" s="110">
        <f t="shared" si="13"/>
        <v>13342200</v>
      </c>
      <c r="U123" s="104">
        <f t="shared" si="14"/>
        <v>0.09218869451814543</v>
      </c>
      <c r="V123" s="104">
        <f t="shared" si="15"/>
        <v>1519.8089115</v>
      </c>
      <c r="W123" s="104">
        <f t="shared" si="16"/>
        <v>238.2918825</v>
      </c>
      <c r="X123" s="104">
        <f t="shared" si="17"/>
        <v>56.7089835</v>
      </c>
      <c r="Y123" s="104">
        <f t="shared" si="18"/>
        <v>1856.967396</v>
      </c>
      <c r="Z123" s="240">
        <f t="shared" si="19"/>
        <v>-42.1576184999999</v>
      </c>
    </row>
    <row r="124" spans="1:26" s="7" customFormat="1" ht="15">
      <c r="A124" s="196" t="s">
        <v>302</v>
      </c>
      <c r="B124" s="165">
        <v>891500</v>
      </c>
      <c r="C124" s="163">
        <v>39000</v>
      </c>
      <c r="D124" s="171">
        <v>0.05</v>
      </c>
      <c r="E124" s="165">
        <v>8500</v>
      </c>
      <c r="F124" s="113">
        <v>500</v>
      </c>
      <c r="G124" s="171">
        <v>0.06</v>
      </c>
      <c r="H124" s="165">
        <v>0</v>
      </c>
      <c r="I124" s="113">
        <v>0</v>
      </c>
      <c r="J124" s="171">
        <v>0</v>
      </c>
      <c r="K124" s="165">
        <v>900000</v>
      </c>
      <c r="L124" s="113">
        <v>39500</v>
      </c>
      <c r="M124" s="128">
        <v>0.05</v>
      </c>
      <c r="N124" s="174">
        <v>783000</v>
      </c>
      <c r="O124" s="175">
        <f t="shared" si="10"/>
        <v>0.87</v>
      </c>
      <c r="P124" s="109">
        <f>Volume!K124</f>
        <v>304.8</v>
      </c>
      <c r="Q124" s="69">
        <f>Volume!J124</f>
        <v>306.75</v>
      </c>
      <c r="R124" s="240">
        <f t="shared" si="11"/>
        <v>27.6075</v>
      </c>
      <c r="S124" s="104">
        <f t="shared" si="12"/>
        <v>24.018525</v>
      </c>
      <c r="T124" s="110">
        <f t="shared" si="13"/>
        <v>860500</v>
      </c>
      <c r="U124" s="104">
        <f t="shared" si="14"/>
        <v>4.590354445090064</v>
      </c>
      <c r="V124" s="104">
        <f t="shared" si="15"/>
        <v>27.3467625</v>
      </c>
      <c r="W124" s="104">
        <f t="shared" si="16"/>
        <v>0.2607375</v>
      </c>
      <c r="X124" s="104">
        <f t="shared" si="17"/>
        <v>0</v>
      </c>
      <c r="Y124" s="104">
        <f t="shared" si="18"/>
        <v>26.22804</v>
      </c>
      <c r="Z124" s="240">
        <f t="shared" si="19"/>
        <v>1.3794600000000017</v>
      </c>
    </row>
    <row r="125" spans="1:28" s="58" customFormat="1" ht="13.5" customHeight="1">
      <c r="A125" s="196" t="s">
        <v>217</v>
      </c>
      <c r="B125" s="165">
        <v>36608800</v>
      </c>
      <c r="C125" s="163">
        <v>-60300</v>
      </c>
      <c r="D125" s="171">
        <v>0</v>
      </c>
      <c r="E125" s="165">
        <v>6254450</v>
      </c>
      <c r="F125" s="113">
        <v>264650</v>
      </c>
      <c r="G125" s="171">
        <v>0.04</v>
      </c>
      <c r="H125" s="165">
        <v>1072000</v>
      </c>
      <c r="I125" s="113">
        <v>16750</v>
      </c>
      <c r="J125" s="171">
        <v>0.02</v>
      </c>
      <c r="K125" s="165">
        <v>43935250</v>
      </c>
      <c r="L125" s="113">
        <v>221100</v>
      </c>
      <c r="M125" s="128">
        <v>0.01</v>
      </c>
      <c r="N125" s="174">
        <v>34876850</v>
      </c>
      <c r="O125" s="175">
        <f t="shared" si="10"/>
        <v>0.7938238658025162</v>
      </c>
      <c r="P125" s="109">
        <f>Volume!K125</f>
        <v>67.65</v>
      </c>
      <c r="Q125" s="69">
        <f>Volume!J125</f>
        <v>66.25</v>
      </c>
      <c r="R125" s="240">
        <f t="shared" si="11"/>
        <v>291.07103125</v>
      </c>
      <c r="S125" s="104">
        <f t="shared" si="12"/>
        <v>231.05913125</v>
      </c>
      <c r="T125" s="110">
        <f t="shared" si="13"/>
        <v>43714150</v>
      </c>
      <c r="U125" s="104">
        <f t="shared" si="14"/>
        <v>0.5057858839757835</v>
      </c>
      <c r="V125" s="104">
        <f t="shared" si="15"/>
        <v>242.5333</v>
      </c>
      <c r="W125" s="104">
        <f t="shared" si="16"/>
        <v>41.43573125</v>
      </c>
      <c r="X125" s="104">
        <f t="shared" si="17"/>
        <v>7.102</v>
      </c>
      <c r="Y125" s="104">
        <f t="shared" si="18"/>
        <v>295.72622475000003</v>
      </c>
      <c r="Z125" s="240">
        <f t="shared" si="19"/>
        <v>-4.655193500000053</v>
      </c>
      <c r="AA125" s="78"/>
      <c r="AB125" s="77"/>
    </row>
    <row r="126" spans="1:26" s="7" customFormat="1" ht="15">
      <c r="A126" s="196" t="s">
        <v>236</v>
      </c>
      <c r="B126" s="165">
        <v>17277300</v>
      </c>
      <c r="C126" s="163">
        <v>-718200</v>
      </c>
      <c r="D126" s="171">
        <v>-0.04</v>
      </c>
      <c r="E126" s="165">
        <v>5418900</v>
      </c>
      <c r="F126" s="113">
        <v>723600</v>
      </c>
      <c r="G126" s="171">
        <v>0.15</v>
      </c>
      <c r="H126" s="165">
        <v>2324700</v>
      </c>
      <c r="I126" s="113">
        <v>-99900</v>
      </c>
      <c r="J126" s="171">
        <v>-0.04</v>
      </c>
      <c r="K126" s="165">
        <v>25020900</v>
      </c>
      <c r="L126" s="113">
        <v>-94500</v>
      </c>
      <c r="M126" s="128">
        <v>0</v>
      </c>
      <c r="N126" s="174">
        <v>24451200</v>
      </c>
      <c r="O126" s="175">
        <f t="shared" si="10"/>
        <v>0.9772310348548613</v>
      </c>
      <c r="P126" s="109">
        <f>Volume!K126</f>
        <v>113.55</v>
      </c>
      <c r="Q126" s="69">
        <f>Volume!J126</f>
        <v>107.5</v>
      </c>
      <c r="R126" s="240">
        <f t="shared" si="11"/>
        <v>268.974675</v>
      </c>
      <c r="S126" s="104">
        <f t="shared" si="12"/>
        <v>262.8504</v>
      </c>
      <c r="T126" s="110">
        <f t="shared" si="13"/>
        <v>25115400</v>
      </c>
      <c r="U126" s="104">
        <f t="shared" si="14"/>
        <v>-0.3762631692109224</v>
      </c>
      <c r="V126" s="104">
        <f t="shared" si="15"/>
        <v>185.730975</v>
      </c>
      <c r="W126" s="104">
        <f t="shared" si="16"/>
        <v>58.253175</v>
      </c>
      <c r="X126" s="104">
        <f t="shared" si="17"/>
        <v>24.990525</v>
      </c>
      <c r="Y126" s="104">
        <f t="shared" si="18"/>
        <v>285.185367</v>
      </c>
      <c r="Z126" s="240">
        <f t="shared" si="19"/>
        <v>-16.210691999999995</v>
      </c>
    </row>
    <row r="127" spans="1:26" s="7" customFormat="1" ht="15">
      <c r="A127" s="196" t="s">
        <v>204</v>
      </c>
      <c r="B127" s="165">
        <v>7621200</v>
      </c>
      <c r="C127" s="163">
        <v>-429000</v>
      </c>
      <c r="D127" s="171">
        <v>-0.05</v>
      </c>
      <c r="E127" s="165">
        <v>1389000</v>
      </c>
      <c r="F127" s="113">
        <v>99600</v>
      </c>
      <c r="G127" s="171">
        <v>0.08</v>
      </c>
      <c r="H127" s="165">
        <v>266400</v>
      </c>
      <c r="I127" s="113">
        <v>20400</v>
      </c>
      <c r="J127" s="171">
        <v>0.08</v>
      </c>
      <c r="K127" s="165">
        <v>9276600</v>
      </c>
      <c r="L127" s="113">
        <v>-309000</v>
      </c>
      <c r="M127" s="128">
        <v>-0.03</v>
      </c>
      <c r="N127" s="174">
        <v>8676600</v>
      </c>
      <c r="O127" s="175">
        <f t="shared" si="10"/>
        <v>0.9353211305866374</v>
      </c>
      <c r="P127" s="109">
        <f>Volume!K127</f>
        <v>468.8</v>
      </c>
      <c r="Q127" s="69">
        <f>Volume!J127</f>
        <v>463.3</v>
      </c>
      <c r="R127" s="240">
        <f t="shared" si="11"/>
        <v>429.784878</v>
      </c>
      <c r="S127" s="104">
        <f t="shared" si="12"/>
        <v>401.986878</v>
      </c>
      <c r="T127" s="110">
        <f t="shared" si="13"/>
        <v>9585600</v>
      </c>
      <c r="U127" s="104">
        <f t="shared" si="14"/>
        <v>-3.223585378067101</v>
      </c>
      <c r="V127" s="104">
        <f t="shared" si="15"/>
        <v>353.090196</v>
      </c>
      <c r="W127" s="104">
        <f t="shared" si="16"/>
        <v>64.35237</v>
      </c>
      <c r="X127" s="104">
        <f t="shared" si="17"/>
        <v>12.342312</v>
      </c>
      <c r="Y127" s="104">
        <f t="shared" si="18"/>
        <v>449.372928</v>
      </c>
      <c r="Z127" s="240">
        <f t="shared" si="19"/>
        <v>-19.58805000000001</v>
      </c>
    </row>
    <row r="128" spans="1:26" s="7" customFormat="1" ht="15">
      <c r="A128" s="196" t="s">
        <v>205</v>
      </c>
      <c r="B128" s="165">
        <v>6654500</v>
      </c>
      <c r="C128" s="163">
        <v>-426500</v>
      </c>
      <c r="D128" s="171">
        <v>-0.06</v>
      </c>
      <c r="E128" s="165">
        <v>1040500</v>
      </c>
      <c r="F128" s="113">
        <v>41000</v>
      </c>
      <c r="G128" s="171">
        <v>0.04</v>
      </c>
      <c r="H128" s="165">
        <v>281500</v>
      </c>
      <c r="I128" s="113">
        <v>7000</v>
      </c>
      <c r="J128" s="171">
        <v>0.03</v>
      </c>
      <c r="K128" s="165">
        <v>7976500</v>
      </c>
      <c r="L128" s="113">
        <v>-378500</v>
      </c>
      <c r="M128" s="128">
        <v>-0.05</v>
      </c>
      <c r="N128" s="174">
        <v>7850000</v>
      </c>
      <c r="O128" s="175">
        <f t="shared" si="10"/>
        <v>0.9841409139346832</v>
      </c>
      <c r="P128" s="109">
        <f>Volume!K128</f>
        <v>1199.65</v>
      </c>
      <c r="Q128" s="69">
        <f>Volume!J128</f>
        <v>1183.7</v>
      </c>
      <c r="R128" s="240">
        <f t="shared" si="11"/>
        <v>944.178305</v>
      </c>
      <c r="S128" s="104">
        <f t="shared" si="12"/>
        <v>929.2045</v>
      </c>
      <c r="T128" s="110">
        <f t="shared" si="13"/>
        <v>8355000</v>
      </c>
      <c r="U128" s="104">
        <f t="shared" si="14"/>
        <v>-4.530221424296829</v>
      </c>
      <c r="V128" s="104">
        <f t="shared" si="15"/>
        <v>787.693165</v>
      </c>
      <c r="W128" s="104">
        <f t="shared" si="16"/>
        <v>123.163985</v>
      </c>
      <c r="X128" s="104">
        <f t="shared" si="17"/>
        <v>33.321155</v>
      </c>
      <c r="Y128" s="104">
        <f t="shared" si="18"/>
        <v>1002.307575</v>
      </c>
      <c r="Z128" s="240">
        <f t="shared" si="19"/>
        <v>-58.12927000000002</v>
      </c>
    </row>
    <row r="129" spans="1:28" s="58" customFormat="1" ht="14.25" customHeight="1">
      <c r="A129" s="196" t="s">
        <v>37</v>
      </c>
      <c r="B129" s="165">
        <v>1875200</v>
      </c>
      <c r="C129" s="163">
        <v>-220800</v>
      </c>
      <c r="D129" s="171">
        <v>-0.11</v>
      </c>
      <c r="E129" s="165">
        <v>238400</v>
      </c>
      <c r="F129" s="113">
        <v>72000</v>
      </c>
      <c r="G129" s="171">
        <v>0.43</v>
      </c>
      <c r="H129" s="165">
        <v>17600</v>
      </c>
      <c r="I129" s="113">
        <v>0</v>
      </c>
      <c r="J129" s="171">
        <v>0</v>
      </c>
      <c r="K129" s="165">
        <v>2131200</v>
      </c>
      <c r="L129" s="113">
        <v>-148800</v>
      </c>
      <c r="M129" s="128">
        <v>-0.07</v>
      </c>
      <c r="N129" s="174">
        <v>2004800</v>
      </c>
      <c r="O129" s="175">
        <f t="shared" si="10"/>
        <v>0.9406906906906907</v>
      </c>
      <c r="P129" s="109">
        <f>Volume!K129</f>
        <v>200.4</v>
      </c>
      <c r="Q129" s="69">
        <f>Volume!J129</f>
        <v>183.2</v>
      </c>
      <c r="R129" s="240">
        <f t="shared" si="11"/>
        <v>39.043584</v>
      </c>
      <c r="S129" s="104">
        <f t="shared" si="12"/>
        <v>36.727936</v>
      </c>
      <c r="T129" s="110">
        <f t="shared" si="13"/>
        <v>2280000</v>
      </c>
      <c r="U129" s="104">
        <f t="shared" si="14"/>
        <v>-6.526315789473684</v>
      </c>
      <c r="V129" s="104">
        <f t="shared" si="15"/>
        <v>34.353664</v>
      </c>
      <c r="W129" s="104">
        <f t="shared" si="16"/>
        <v>4.367488</v>
      </c>
      <c r="X129" s="104">
        <f t="shared" si="17"/>
        <v>0.322432</v>
      </c>
      <c r="Y129" s="104">
        <f t="shared" si="18"/>
        <v>45.6912</v>
      </c>
      <c r="Z129" s="240">
        <f t="shared" si="19"/>
        <v>-6.647615999999999</v>
      </c>
      <c r="AA129" s="78"/>
      <c r="AB129" s="77"/>
    </row>
    <row r="130" spans="1:28" s="58" customFormat="1" ht="14.25" customHeight="1">
      <c r="A130" s="196" t="s">
        <v>303</v>
      </c>
      <c r="B130" s="165">
        <v>1593900</v>
      </c>
      <c r="C130" s="163">
        <v>62400</v>
      </c>
      <c r="D130" s="171">
        <v>0.04</v>
      </c>
      <c r="E130" s="165">
        <v>12600</v>
      </c>
      <c r="F130" s="113">
        <v>750</v>
      </c>
      <c r="G130" s="171">
        <v>0.06</v>
      </c>
      <c r="H130" s="165">
        <v>1500</v>
      </c>
      <c r="I130" s="113">
        <v>0</v>
      </c>
      <c r="J130" s="171">
        <v>0</v>
      </c>
      <c r="K130" s="165">
        <v>1608000</v>
      </c>
      <c r="L130" s="113">
        <v>63150</v>
      </c>
      <c r="M130" s="128">
        <v>0.04</v>
      </c>
      <c r="N130" s="174">
        <v>1585800</v>
      </c>
      <c r="O130" s="175">
        <f t="shared" si="10"/>
        <v>0.9861940298507462</v>
      </c>
      <c r="P130" s="109">
        <f>Volume!K130</f>
        <v>1830.65</v>
      </c>
      <c r="Q130" s="69">
        <f>Volume!J130</f>
        <v>1818.65</v>
      </c>
      <c r="R130" s="240">
        <f t="shared" si="11"/>
        <v>292.43892</v>
      </c>
      <c r="S130" s="104">
        <f t="shared" si="12"/>
        <v>288.401517</v>
      </c>
      <c r="T130" s="110">
        <f t="shared" si="13"/>
        <v>1544850</v>
      </c>
      <c r="U130" s="104">
        <f t="shared" si="14"/>
        <v>4.087775512185649</v>
      </c>
      <c r="V130" s="104">
        <f t="shared" si="15"/>
        <v>289.8746235</v>
      </c>
      <c r="W130" s="104">
        <f t="shared" si="16"/>
        <v>2.291499</v>
      </c>
      <c r="X130" s="104">
        <f t="shared" si="17"/>
        <v>0.2727975</v>
      </c>
      <c r="Y130" s="104">
        <f t="shared" si="18"/>
        <v>282.80796525</v>
      </c>
      <c r="Z130" s="240">
        <f t="shared" si="19"/>
        <v>9.63095475</v>
      </c>
      <c r="AA130" s="78"/>
      <c r="AB130" s="77"/>
    </row>
    <row r="131" spans="1:28" s="58" customFormat="1" ht="14.25" customHeight="1">
      <c r="A131" s="196" t="s">
        <v>229</v>
      </c>
      <c r="B131" s="165">
        <v>3777375</v>
      </c>
      <c r="C131" s="163">
        <v>-274500</v>
      </c>
      <c r="D131" s="171">
        <v>-0.07</v>
      </c>
      <c r="E131" s="165">
        <v>82875</v>
      </c>
      <c r="F131" s="113">
        <v>4875</v>
      </c>
      <c r="G131" s="171">
        <v>0.06</v>
      </c>
      <c r="H131" s="165">
        <v>3375</v>
      </c>
      <c r="I131" s="113">
        <v>375</v>
      </c>
      <c r="J131" s="171">
        <v>0.13</v>
      </c>
      <c r="K131" s="165">
        <v>3863625</v>
      </c>
      <c r="L131" s="113">
        <v>-269250</v>
      </c>
      <c r="M131" s="128">
        <v>-0.07</v>
      </c>
      <c r="N131" s="174">
        <v>3785250</v>
      </c>
      <c r="O131" s="175">
        <f t="shared" si="10"/>
        <v>0.9797146462195477</v>
      </c>
      <c r="P131" s="109">
        <f>Volume!K131</f>
        <v>1189.75</v>
      </c>
      <c r="Q131" s="69">
        <f>Volume!J131</f>
        <v>1132.55</v>
      </c>
      <c r="R131" s="240">
        <f t="shared" si="11"/>
        <v>437.574849375</v>
      </c>
      <c r="S131" s="104">
        <f t="shared" si="12"/>
        <v>428.69848875</v>
      </c>
      <c r="T131" s="110">
        <f t="shared" si="13"/>
        <v>4132875</v>
      </c>
      <c r="U131" s="104">
        <f t="shared" si="14"/>
        <v>-6.514835314399782</v>
      </c>
      <c r="V131" s="104">
        <f t="shared" si="15"/>
        <v>427.806605625</v>
      </c>
      <c r="W131" s="104">
        <f t="shared" si="16"/>
        <v>9.386008125</v>
      </c>
      <c r="X131" s="104">
        <f t="shared" si="17"/>
        <v>0.382235625</v>
      </c>
      <c r="Y131" s="104">
        <f t="shared" si="18"/>
        <v>491.708803125</v>
      </c>
      <c r="Z131" s="240">
        <f t="shared" si="19"/>
        <v>-54.13395374999999</v>
      </c>
      <c r="AA131" s="78"/>
      <c r="AB131" s="77"/>
    </row>
    <row r="132" spans="1:28" s="58" customFormat="1" ht="14.25" customHeight="1">
      <c r="A132" s="196" t="s">
        <v>278</v>
      </c>
      <c r="B132" s="165">
        <v>1502900</v>
      </c>
      <c r="C132" s="163">
        <v>-70000</v>
      </c>
      <c r="D132" s="171">
        <v>-0.04</v>
      </c>
      <c r="E132" s="165">
        <v>4200</v>
      </c>
      <c r="F132" s="113">
        <v>0</v>
      </c>
      <c r="G132" s="171">
        <v>0</v>
      </c>
      <c r="H132" s="165">
        <v>3500</v>
      </c>
      <c r="I132" s="113">
        <v>350</v>
      </c>
      <c r="J132" s="171">
        <v>0.11</v>
      </c>
      <c r="K132" s="165">
        <v>1510600</v>
      </c>
      <c r="L132" s="113">
        <v>-69650</v>
      </c>
      <c r="M132" s="128">
        <v>-0.04</v>
      </c>
      <c r="N132" s="174">
        <v>1476300</v>
      </c>
      <c r="O132" s="175">
        <f t="shared" si="10"/>
        <v>0.9772937905468025</v>
      </c>
      <c r="P132" s="109">
        <f>Volume!K132</f>
        <v>912.15</v>
      </c>
      <c r="Q132" s="69">
        <f>Volume!J132</f>
        <v>825.7</v>
      </c>
      <c r="R132" s="240">
        <f t="shared" si="11"/>
        <v>124.730242</v>
      </c>
      <c r="S132" s="104">
        <f t="shared" si="12"/>
        <v>121.898091</v>
      </c>
      <c r="T132" s="110">
        <f t="shared" si="13"/>
        <v>1580250</v>
      </c>
      <c r="U132" s="104">
        <f t="shared" si="14"/>
        <v>-4.4075304540420825</v>
      </c>
      <c r="V132" s="104">
        <f t="shared" si="15"/>
        <v>124.094453</v>
      </c>
      <c r="W132" s="104">
        <f t="shared" si="16"/>
        <v>0.346794</v>
      </c>
      <c r="X132" s="104">
        <f t="shared" si="17"/>
        <v>0.288995</v>
      </c>
      <c r="Y132" s="104">
        <f t="shared" si="18"/>
        <v>144.14250375</v>
      </c>
      <c r="Z132" s="240">
        <f t="shared" si="19"/>
        <v>-19.41226175</v>
      </c>
      <c r="AA132" s="78"/>
      <c r="AB132" s="77"/>
    </row>
    <row r="133" spans="1:28" s="58" customFormat="1" ht="14.25" customHeight="1">
      <c r="A133" s="196" t="s">
        <v>180</v>
      </c>
      <c r="B133" s="165">
        <v>6057000</v>
      </c>
      <c r="C133" s="163">
        <v>-570000</v>
      </c>
      <c r="D133" s="171">
        <v>-0.09</v>
      </c>
      <c r="E133" s="165">
        <v>238500</v>
      </c>
      <c r="F133" s="113">
        <v>-9000</v>
      </c>
      <c r="G133" s="171">
        <v>-0.04</v>
      </c>
      <c r="H133" s="165">
        <v>24000</v>
      </c>
      <c r="I133" s="113">
        <v>-1500</v>
      </c>
      <c r="J133" s="171">
        <v>-0.06</v>
      </c>
      <c r="K133" s="165">
        <v>6319500</v>
      </c>
      <c r="L133" s="113">
        <v>-580500</v>
      </c>
      <c r="M133" s="128">
        <v>-0.08</v>
      </c>
      <c r="N133" s="174">
        <v>6160500</v>
      </c>
      <c r="O133" s="175">
        <f aca="true" t="shared" si="20" ref="O133:O158">N133/K133</f>
        <v>0.9748397816282933</v>
      </c>
      <c r="P133" s="109">
        <f>Volume!K133</f>
        <v>184.7</v>
      </c>
      <c r="Q133" s="69">
        <f>Volume!J133</f>
        <v>165.2</v>
      </c>
      <c r="R133" s="240">
        <f aca="true" t="shared" si="21" ref="R133:R158">Q133*K133/10000000</f>
        <v>104.39813999999998</v>
      </c>
      <c r="S133" s="104">
        <f aca="true" t="shared" si="22" ref="S133:S158">Q133*N133/10000000</f>
        <v>101.77145999999999</v>
      </c>
      <c r="T133" s="110">
        <f aca="true" t="shared" si="23" ref="T133:T158">K133-L133</f>
        <v>6900000</v>
      </c>
      <c r="U133" s="104">
        <f aca="true" t="shared" si="24" ref="U133:U158">L133/T133*100</f>
        <v>-8.41304347826087</v>
      </c>
      <c r="V133" s="104">
        <f aca="true" t="shared" si="25" ref="V133:V158">Q133*B133/10000000</f>
        <v>100.06163999999998</v>
      </c>
      <c r="W133" s="104">
        <f aca="true" t="shared" si="26" ref="W133:W158">Q133*E133/10000000</f>
        <v>3.94002</v>
      </c>
      <c r="X133" s="104">
        <f aca="true" t="shared" si="27" ref="X133:X158">Q133*H133/10000000</f>
        <v>0.39647999999999994</v>
      </c>
      <c r="Y133" s="104">
        <f aca="true" t="shared" si="28" ref="Y133:Y158">(T133*P133)/10000000</f>
        <v>127.443</v>
      </c>
      <c r="Z133" s="240">
        <f aca="true" t="shared" si="29" ref="Z133:Z158">R133-Y133</f>
        <v>-23.044860000000014</v>
      </c>
      <c r="AA133" s="78"/>
      <c r="AB133" s="77"/>
    </row>
    <row r="134" spans="1:28" s="58" customFormat="1" ht="14.25" customHeight="1">
      <c r="A134" s="196" t="s">
        <v>181</v>
      </c>
      <c r="B134" s="165">
        <v>340000</v>
      </c>
      <c r="C134" s="163">
        <v>-26350</v>
      </c>
      <c r="D134" s="171">
        <v>-0.07</v>
      </c>
      <c r="E134" s="165">
        <v>0</v>
      </c>
      <c r="F134" s="113">
        <v>0</v>
      </c>
      <c r="G134" s="171">
        <v>0</v>
      </c>
      <c r="H134" s="165">
        <v>0</v>
      </c>
      <c r="I134" s="113">
        <v>0</v>
      </c>
      <c r="J134" s="171">
        <v>0</v>
      </c>
      <c r="K134" s="165">
        <v>340000</v>
      </c>
      <c r="L134" s="113">
        <v>-26350</v>
      </c>
      <c r="M134" s="128">
        <v>-0.07</v>
      </c>
      <c r="N134" s="174">
        <v>337450</v>
      </c>
      <c r="O134" s="175">
        <f t="shared" si="20"/>
        <v>0.9925</v>
      </c>
      <c r="P134" s="109">
        <f>Volume!K134</f>
        <v>358.55</v>
      </c>
      <c r="Q134" s="69">
        <f>Volume!J134</f>
        <v>348.5</v>
      </c>
      <c r="R134" s="240">
        <f t="shared" si="21"/>
        <v>11.849</v>
      </c>
      <c r="S134" s="104">
        <f t="shared" si="22"/>
        <v>11.7601325</v>
      </c>
      <c r="T134" s="110">
        <f t="shared" si="23"/>
        <v>366350</v>
      </c>
      <c r="U134" s="104">
        <f t="shared" si="24"/>
        <v>-7.192575406032482</v>
      </c>
      <c r="V134" s="104">
        <f t="shared" si="25"/>
        <v>11.849</v>
      </c>
      <c r="W134" s="104">
        <f t="shared" si="26"/>
        <v>0</v>
      </c>
      <c r="X134" s="104">
        <f t="shared" si="27"/>
        <v>0</v>
      </c>
      <c r="Y134" s="104">
        <f t="shared" si="28"/>
        <v>13.13547925</v>
      </c>
      <c r="Z134" s="240">
        <f t="shared" si="29"/>
        <v>-1.2864792499999993</v>
      </c>
      <c r="AA134" s="78"/>
      <c r="AB134" s="77"/>
    </row>
    <row r="135" spans="1:28" s="58" customFormat="1" ht="14.25" customHeight="1">
      <c r="A135" s="196" t="s">
        <v>150</v>
      </c>
      <c r="B135" s="165">
        <v>11850125</v>
      </c>
      <c r="C135" s="163">
        <v>-725375</v>
      </c>
      <c r="D135" s="171">
        <v>-0.06</v>
      </c>
      <c r="E135" s="165">
        <v>221375</v>
      </c>
      <c r="F135" s="113">
        <v>15750</v>
      </c>
      <c r="G135" s="171">
        <v>0.08</v>
      </c>
      <c r="H135" s="165">
        <v>41125</v>
      </c>
      <c r="I135" s="113">
        <v>6125</v>
      </c>
      <c r="J135" s="171">
        <v>0.18</v>
      </c>
      <c r="K135" s="165">
        <v>12112625</v>
      </c>
      <c r="L135" s="113">
        <v>-703500</v>
      </c>
      <c r="M135" s="128">
        <v>-0.05</v>
      </c>
      <c r="N135" s="174">
        <v>11676875</v>
      </c>
      <c r="O135" s="175">
        <f t="shared" si="20"/>
        <v>0.9640251390594524</v>
      </c>
      <c r="P135" s="109">
        <f>Volume!K135</f>
        <v>459.95</v>
      </c>
      <c r="Q135" s="69">
        <f>Volume!J135</f>
        <v>442.4</v>
      </c>
      <c r="R135" s="240">
        <f t="shared" si="21"/>
        <v>535.86253</v>
      </c>
      <c r="S135" s="104">
        <f t="shared" si="22"/>
        <v>516.58495</v>
      </c>
      <c r="T135" s="110">
        <f t="shared" si="23"/>
        <v>12816125</v>
      </c>
      <c r="U135" s="104">
        <f t="shared" si="24"/>
        <v>-5.489178671400287</v>
      </c>
      <c r="V135" s="104">
        <f t="shared" si="25"/>
        <v>524.24953</v>
      </c>
      <c r="W135" s="104">
        <f t="shared" si="26"/>
        <v>9.79363</v>
      </c>
      <c r="X135" s="104">
        <f t="shared" si="27"/>
        <v>1.81937</v>
      </c>
      <c r="Y135" s="104">
        <f t="shared" si="28"/>
        <v>589.477669375</v>
      </c>
      <c r="Z135" s="240">
        <f t="shared" si="29"/>
        <v>-53.61513937500001</v>
      </c>
      <c r="AA135" s="78"/>
      <c r="AB135" s="77"/>
    </row>
    <row r="136" spans="1:28" s="58" customFormat="1" ht="14.25" customHeight="1">
      <c r="A136" s="196" t="s">
        <v>151</v>
      </c>
      <c r="B136" s="165">
        <v>2551050</v>
      </c>
      <c r="C136" s="163">
        <v>-29250</v>
      </c>
      <c r="D136" s="171">
        <v>-0.01</v>
      </c>
      <c r="E136" s="165">
        <v>0</v>
      </c>
      <c r="F136" s="113">
        <v>0</v>
      </c>
      <c r="G136" s="171">
        <v>0</v>
      </c>
      <c r="H136" s="165">
        <v>0</v>
      </c>
      <c r="I136" s="113">
        <v>0</v>
      </c>
      <c r="J136" s="171">
        <v>0</v>
      </c>
      <c r="K136" s="165">
        <v>2551050</v>
      </c>
      <c r="L136" s="113">
        <v>-29250</v>
      </c>
      <c r="M136" s="128">
        <v>-0.01</v>
      </c>
      <c r="N136" s="174">
        <v>2458350</v>
      </c>
      <c r="O136" s="175">
        <f t="shared" si="20"/>
        <v>0.9636620215205504</v>
      </c>
      <c r="P136" s="109">
        <f>Volume!K136</f>
        <v>1034.5</v>
      </c>
      <c r="Q136" s="69">
        <f>Volume!J136</f>
        <v>1012.35</v>
      </c>
      <c r="R136" s="240">
        <f t="shared" si="21"/>
        <v>258.25554675</v>
      </c>
      <c r="S136" s="104">
        <f t="shared" si="22"/>
        <v>248.87106225</v>
      </c>
      <c r="T136" s="110">
        <f t="shared" si="23"/>
        <v>2580300</v>
      </c>
      <c r="U136" s="104">
        <f t="shared" si="24"/>
        <v>-1.1335891175444714</v>
      </c>
      <c r="V136" s="104">
        <f t="shared" si="25"/>
        <v>258.25554675</v>
      </c>
      <c r="W136" s="104">
        <f t="shared" si="26"/>
        <v>0</v>
      </c>
      <c r="X136" s="104">
        <f t="shared" si="27"/>
        <v>0</v>
      </c>
      <c r="Y136" s="104">
        <f t="shared" si="28"/>
        <v>266.932035</v>
      </c>
      <c r="Z136" s="240">
        <f t="shared" si="29"/>
        <v>-8.676488249999977</v>
      </c>
      <c r="AA136" s="78"/>
      <c r="AB136" s="77"/>
    </row>
    <row r="137" spans="1:28" s="58" customFormat="1" ht="14.25" customHeight="1">
      <c r="A137" s="196" t="s">
        <v>215</v>
      </c>
      <c r="B137" s="165">
        <v>759750</v>
      </c>
      <c r="C137" s="163">
        <v>-26500</v>
      </c>
      <c r="D137" s="171">
        <v>-0.03</v>
      </c>
      <c r="E137" s="165">
        <v>750</v>
      </c>
      <c r="F137" s="113">
        <v>0</v>
      </c>
      <c r="G137" s="171">
        <v>0</v>
      </c>
      <c r="H137" s="165">
        <v>0</v>
      </c>
      <c r="I137" s="113">
        <v>0</v>
      </c>
      <c r="J137" s="171">
        <v>0</v>
      </c>
      <c r="K137" s="165">
        <v>760500</v>
      </c>
      <c r="L137" s="113">
        <v>-26500</v>
      </c>
      <c r="M137" s="128">
        <v>-0.03</v>
      </c>
      <c r="N137" s="174">
        <v>749000</v>
      </c>
      <c r="O137" s="175">
        <f t="shared" si="20"/>
        <v>0.9848783694937541</v>
      </c>
      <c r="P137" s="109">
        <f>Volume!K137</f>
        <v>1776.35</v>
      </c>
      <c r="Q137" s="69">
        <f>Volume!J137</f>
        <v>1650.65</v>
      </c>
      <c r="R137" s="240">
        <f t="shared" si="21"/>
        <v>125.5319325</v>
      </c>
      <c r="S137" s="104">
        <f t="shared" si="22"/>
        <v>123.633685</v>
      </c>
      <c r="T137" s="110">
        <f t="shared" si="23"/>
        <v>787000</v>
      </c>
      <c r="U137" s="104">
        <f t="shared" si="24"/>
        <v>-3.3672172808132146</v>
      </c>
      <c r="V137" s="104">
        <f t="shared" si="25"/>
        <v>125.40813375</v>
      </c>
      <c r="W137" s="104">
        <f t="shared" si="26"/>
        <v>0.12379875</v>
      </c>
      <c r="X137" s="104">
        <f t="shared" si="27"/>
        <v>0</v>
      </c>
      <c r="Y137" s="104">
        <f t="shared" si="28"/>
        <v>139.798745</v>
      </c>
      <c r="Z137" s="240">
        <f t="shared" si="29"/>
        <v>-14.2668125</v>
      </c>
      <c r="AA137" s="78"/>
      <c r="AB137" s="77"/>
    </row>
    <row r="138" spans="1:28" s="58" customFormat="1" ht="14.25" customHeight="1">
      <c r="A138" s="196" t="s">
        <v>230</v>
      </c>
      <c r="B138" s="165">
        <v>2264400</v>
      </c>
      <c r="C138" s="163">
        <v>546400</v>
      </c>
      <c r="D138" s="171">
        <v>0.32</v>
      </c>
      <c r="E138" s="165">
        <v>46400</v>
      </c>
      <c r="F138" s="113">
        <v>15400</v>
      </c>
      <c r="G138" s="171">
        <v>0.5</v>
      </c>
      <c r="H138" s="165">
        <v>6200</v>
      </c>
      <c r="I138" s="113">
        <v>2000</v>
      </c>
      <c r="J138" s="171">
        <v>0.48</v>
      </c>
      <c r="K138" s="165">
        <v>2317000</v>
      </c>
      <c r="L138" s="113">
        <v>563800</v>
      </c>
      <c r="M138" s="128">
        <v>0.32</v>
      </c>
      <c r="N138" s="174">
        <v>2132000</v>
      </c>
      <c r="O138" s="175">
        <f t="shared" si="20"/>
        <v>0.9201553733275788</v>
      </c>
      <c r="P138" s="109">
        <f>Volume!K138</f>
        <v>1245.05</v>
      </c>
      <c r="Q138" s="69">
        <f>Volume!J138</f>
        <v>1080.1</v>
      </c>
      <c r="R138" s="240">
        <f t="shared" si="21"/>
        <v>250.25917</v>
      </c>
      <c r="S138" s="104">
        <f t="shared" si="22"/>
        <v>230.27732</v>
      </c>
      <c r="T138" s="110">
        <f t="shared" si="23"/>
        <v>1753200</v>
      </c>
      <c r="U138" s="104">
        <f t="shared" si="24"/>
        <v>32.15833903718914</v>
      </c>
      <c r="V138" s="104">
        <f t="shared" si="25"/>
        <v>244.577844</v>
      </c>
      <c r="W138" s="104">
        <f t="shared" si="26"/>
        <v>5.011664</v>
      </c>
      <c r="X138" s="104">
        <f t="shared" si="27"/>
        <v>0.6696619999999999</v>
      </c>
      <c r="Y138" s="104">
        <f t="shared" si="28"/>
        <v>218.282166</v>
      </c>
      <c r="Z138" s="240">
        <f t="shared" si="29"/>
        <v>31.977004000000022</v>
      </c>
      <c r="AA138" s="78"/>
      <c r="AB138" s="77"/>
    </row>
    <row r="139" spans="1:28" s="58" customFormat="1" ht="14.25" customHeight="1">
      <c r="A139" s="196" t="s">
        <v>91</v>
      </c>
      <c r="B139" s="165">
        <v>10594400</v>
      </c>
      <c r="C139" s="163">
        <v>-60800</v>
      </c>
      <c r="D139" s="171">
        <v>-0.01</v>
      </c>
      <c r="E139" s="165">
        <v>2591600</v>
      </c>
      <c r="F139" s="113">
        <v>311600</v>
      </c>
      <c r="G139" s="171">
        <v>0.14</v>
      </c>
      <c r="H139" s="165">
        <v>281200</v>
      </c>
      <c r="I139" s="113">
        <v>-91200</v>
      </c>
      <c r="J139" s="171">
        <v>-0.24</v>
      </c>
      <c r="K139" s="165">
        <v>13467200</v>
      </c>
      <c r="L139" s="113">
        <v>159600</v>
      </c>
      <c r="M139" s="128">
        <v>0.01</v>
      </c>
      <c r="N139" s="174">
        <v>12988400</v>
      </c>
      <c r="O139" s="175">
        <f t="shared" si="20"/>
        <v>0.9644469525959368</v>
      </c>
      <c r="P139" s="109">
        <f>Volume!K139</f>
        <v>79.85</v>
      </c>
      <c r="Q139" s="69">
        <f>Volume!J139</f>
        <v>73.65</v>
      </c>
      <c r="R139" s="240">
        <f t="shared" si="21"/>
        <v>99.18592800000002</v>
      </c>
      <c r="S139" s="104">
        <f t="shared" si="22"/>
        <v>95.65956600000001</v>
      </c>
      <c r="T139" s="110">
        <f t="shared" si="23"/>
        <v>13307600</v>
      </c>
      <c r="U139" s="104">
        <f t="shared" si="24"/>
        <v>1.1993146773272416</v>
      </c>
      <c r="V139" s="104">
        <f t="shared" si="25"/>
        <v>78.02775600000001</v>
      </c>
      <c r="W139" s="104">
        <f t="shared" si="26"/>
        <v>19.087134</v>
      </c>
      <c r="X139" s="104">
        <f t="shared" si="27"/>
        <v>2.071038</v>
      </c>
      <c r="Y139" s="104">
        <f t="shared" si="28"/>
        <v>106.261186</v>
      </c>
      <c r="Z139" s="240">
        <f t="shared" si="29"/>
        <v>-7.075257999999977</v>
      </c>
      <c r="AA139" s="78"/>
      <c r="AB139" s="77"/>
    </row>
    <row r="140" spans="1:28" s="58" customFormat="1" ht="14.25" customHeight="1">
      <c r="A140" s="196" t="s">
        <v>152</v>
      </c>
      <c r="B140" s="165">
        <v>1879200</v>
      </c>
      <c r="C140" s="163">
        <v>21600</v>
      </c>
      <c r="D140" s="171">
        <v>0.01</v>
      </c>
      <c r="E140" s="165">
        <v>105300</v>
      </c>
      <c r="F140" s="113">
        <v>1350</v>
      </c>
      <c r="G140" s="171">
        <v>0.01</v>
      </c>
      <c r="H140" s="165">
        <v>18900</v>
      </c>
      <c r="I140" s="113">
        <v>0</v>
      </c>
      <c r="J140" s="171">
        <v>0</v>
      </c>
      <c r="K140" s="165">
        <v>2003400</v>
      </c>
      <c r="L140" s="113">
        <v>22950</v>
      </c>
      <c r="M140" s="128">
        <v>0.01</v>
      </c>
      <c r="N140" s="174">
        <v>1908900</v>
      </c>
      <c r="O140" s="175">
        <f t="shared" si="20"/>
        <v>0.9528301886792453</v>
      </c>
      <c r="P140" s="109">
        <f>Volume!K140</f>
        <v>230.8</v>
      </c>
      <c r="Q140" s="69">
        <f>Volume!J140</f>
        <v>224.1</v>
      </c>
      <c r="R140" s="240">
        <f t="shared" si="21"/>
        <v>44.896194</v>
      </c>
      <c r="S140" s="104">
        <f t="shared" si="22"/>
        <v>42.778449</v>
      </c>
      <c r="T140" s="110">
        <f t="shared" si="23"/>
        <v>1980450</v>
      </c>
      <c r="U140" s="104">
        <f t="shared" si="24"/>
        <v>1.1588275391956373</v>
      </c>
      <c r="V140" s="104">
        <f t="shared" si="25"/>
        <v>42.112872</v>
      </c>
      <c r="W140" s="104">
        <f t="shared" si="26"/>
        <v>2.359773</v>
      </c>
      <c r="X140" s="104">
        <f t="shared" si="27"/>
        <v>0.423549</v>
      </c>
      <c r="Y140" s="104">
        <f t="shared" si="28"/>
        <v>45.708786</v>
      </c>
      <c r="Z140" s="240">
        <f t="shared" si="29"/>
        <v>-0.8125920000000022</v>
      </c>
      <c r="AA140" s="78"/>
      <c r="AB140" s="77"/>
    </row>
    <row r="141" spans="1:28" s="58" customFormat="1" ht="14.25" customHeight="1">
      <c r="A141" s="196" t="s">
        <v>208</v>
      </c>
      <c r="B141" s="165">
        <v>3878568</v>
      </c>
      <c r="C141" s="163">
        <v>-286752</v>
      </c>
      <c r="D141" s="171">
        <v>-0.07</v>
      </c>
      <c r="E141" s="165">
        <v>141316</v>
      </c>
      <c r="F141" s="113">
        <v>11536</v>
      </c>
      <c r="G141" s="171">
        <v>0.09</v>
      </c>
      <c r="H141" s="165">
        <v>24720</v>
      </c>
      <c r="I141" s="113">
        <v>412</v>
      </c>
      <c r="J141" s="171">
        <v>0.02</v>
      </c>
      <c r="K141" s="165">
        <v>4044604</v>
      </c>
      <c r="L141" s="113">
        <v>-274804</v>
      </c>
      <c r="M141" s="128">
        <v>-0.06</v>
      </c>
      <c r="N141" s="174">
        <v>3996812</v>
      </c>
      <c r="O141" s="175">
        <f t="shared" si="20"/>
        <v>0.9881837628603443</v>
      </c>
      <c r="P141" s="109">
        <f>Volume!K141</f>
        <v>905.05</v>
      </c>
      <c r="Q141" s="69">
        <f>Volume!J141</f>
        <v>875.05</v>
      </c>
      <c r="R141" s="240">
        <f t="shared" si="21"/>
        <v>353.92307302</v>
      </c>
      <c r="S141" s="104">
        <f t="shared" si="22"/>
        <v>349.74103406</v>
      </c>
      <c r="T141" s="110">
        <f t="shared" si="23"/>
        <v>4319408</v>
      </c>
      <c r="U141" s="104">
        <f t="shared" si="24"/>
        <v>-6.3620755436856165</v>
      </c>
      <c r="V141" s="104">
        <f t="shared" si="25"/>
        <v>339.39409284</v>
      </c>
      <c r="W141" s="104">
        <f t="shared" si="26"/>
        <v>12.365856579999999</v>
      </c>
      <c r="X141" s="104">
        <f t="shared" si="27"/>
        <v>2.1631236</v>
      </c>
      <c r="Y141" s="104">
        <f t="shared" si="28"/>
        <v>390.92802104</v>
      </c>
      <c r="Z141" s="240">
        <f t="shared" si="29"/>
        <v>-37.00494801999997</v>
      </c>
      <c r="AA141" s="78"/>
      <c r="AB141" s="77"/>
    </row>
    <row r="142" spans="1:28" s="58" customFormat="1" ht="14.25" customHeight="1">
      <c r="A142" s="196" t="s">
        <v>231</v>
      </c>
      <c r="B142" s="165">
        <v>1124800</v>
      </c>
      <c r="C142" s="163">
        <v>-10400</v>
      </c>
      <c r="D142" s="171">
        <v>-0.01</v>
      </c>
      <c r="E142" s="165">
        <v>18400</v>
      </c>
      <c r="F142" s="113">
        <v>0</v>
      </c>
      <c r="G142" s="171">
        <v>0</v>
      </c>
      <c r="H142" s="165">
        <v>0</v>
      </c>
      <c r="I142" s="113">
        <v>0</v>
      </c>
      <c r="J142" s="171">
        <v>0</v>
      </c>
      <c r="K142" s="165">
        <v>1143200</v>
      </c>
      <c r="L142" s="113">
        <v>-10400</v>
      </c>
      <c r="M142" s="128">
        <v>-0.01</v>
      </c>
      <c r="N142" s="174">
        <v>1085600</v>
      </c>
      <c r="O142" s="175">
        <f t="shared" si="20"/>
        <v>0.9496151154653604</v>
      </c>
      <c r="P142" s="109">
        <f>Volume!K142</f>
        <v>600.2</v>
      </c>
      <c r="Q142" s="69">
        <f>Volume!J142</f>
        <v>602.35</v>
      </c>
      <c r="R142" s="240">
        <f t="shared" si="21"/>
        <v>68.860652</v>
      </c>
      <c r="S142" s="104">
        <f t="shared" si="22"/>
        <v>65.391116</v>
      </c>
      <c r="T142" s="110">
        <f t="shared" si="23"/>
        <v>1153600</v>
      </c>
      <c r="U142" s="104">
        <f t="shared" si="24"/>
        <v>-0.9015256588072121</v>
      </c>
      <c r="V142" s="104">
        <f t="shared" si="25"/>
        <v>67.752328</v>
      </c>
      <c r="W142" s="104">
        <f t="shared" si="26"/>
        <v>1.108324</v>
      </c>
      <c r="X142" s="104">
        <f t="shared" si="27"/>
        <v>0</v>
      </c>
      <c r="Y142" s="104">
        <f t="shared" si="28"/>
        <v>69.239072</v>
      </c>
      <c r="Z142" s="240">
        <f t="shared" si="29"/>
        <v>-0.3784199999999913</v>
      </c>
      <c r="AA142" s="78"/>
      <c r="AB142" s="77"/>
    </row>
    <row r="143" spans="1:28" s="58" customFormat="1" ht="14.25" customHeight="1">
      <c r="A143" s="196" t="s">
        <v>185</v>
      </c>
      <c r="B143" s="165">
        <v>27441450</v>
      </c>
      <c r="C143" s="163">
        <v>-108675</v>
      </c>
      <c r="D143" s="171">
        <v>0</v>
      </c>
      <c r="E143" s="165">
        <v>6428025</v>
      </c>
      <c r="F143" s="113">
        <v>142425</v>
      </c>
      <c r="G143" s="171">
        <v>0.02</v>
      </c>
      <c r="H143" s="165">
        <v>1361475</v>
      </c>
      <c r="I143" s="113">
        <v>-22950</v>
      </c>
      <c r="J143" s="171">
        <v>-0.02</v>
      </c>
      <c r="K143" s="165">
        <v>35230950</v>
      </c>
      <c r="L143" s="113">
        <v>10800</v>
      </c>
      <c r="M143" s="128">
        <v>0</v>
      </c>
      <c r="N143" s="174">
        <v>34113825</v>
      </c>
      <c r="O143" s="175">
        <f t="shared" si="20"/>
        <v>0.968291374487489</v>
      </c>
      <c r="P143" s="109">
        <f>Volume!K143</f>
        <v>453.3</v>
      </c>
      <c r="Q143" s="69">
        <f>Volume!J143</f>
        <v>443.8</v>
      </c>
      <c r="R143" s="240">
        <f t="shared" si="21"/>
        <v>1563.549561</v>
      </c>
      <c r="S143" s="104">
        <f t="shared" si="22"/>
        <v>1513.9715535</v>
      </c>
      <c r="T143" s="110">
        <f t="shared" si="23"/>
        <v>35220150</v>
      </c>
      <c r="U143" s="104">
        <f t="shared" si="24"/>
        <v>0.030664264632603782</v>
      </c>
      <c r="V143" s="104">
        <f t="shared" si="25"/>
        <v>1217.851551</v>
      </c>
      <c r="W143" s="104">
        <f t="shared" si="26"/>
        <v>285.2757495</v>
      </c>
      <c r="X143" s="104">
        <f t="shared" si="27"/>
        <v>60.4222605</v>
      </c>
      <c r="Y143" s="104">
        <f t="shared" si="28"/>
        <v>1596.5293995</v>
      </c>
      <c r="Z143" s="240">
        <f t="shared" si="29"/>
        <v>-32.979838499999914</v>
      </c>
      <c r="AA143" s="78"/>
      <c r="AB143" s="77"/>
    </row>
    <row r="144" spans="1:28" s="58" customFormat="1" ht="14.25" customHeight="1">
      <c r="A144" s="196" t="s">
        <v>206</v>
      </c>
      <c r="B144" s="165">
        <v>1208625</v>
      </c>
      <c r="C144" s="163">
        <v>-28600</v>
      </c>
      <c r="D144" s="171">
        <v>-0.02</v>
      </c>
      <c r="E144" s="165">
        <v>18150</v>
      </c>
      <c r="F144" s="113">
        <v>275</v>
      </c>
      <c r="G144" s="171">
        <v>0.02</v>
      </c>
      <c r="H144" s="165">
        <v>550</v>
      </c>
      <c r="I144" s="113">
        <v>0</v>
      </c>
      <c r="J144" s="171">
        <v>0</v>
      </c>
      <c r="K144" s="165">
        <v>1227325</v>
      </c>
      <c r="L144" s="113">
        <v>-28325</v>
      </c>
      <c r="M144" s="128">
        <v>-0.02</v>
      </c>
      <c r="N144" s="174">
        <v>1174525</v>
      </c>
      <c r="O144" s="175">
        <f t="shared" si="20"/>
        <v>0.9569796101277168</v>
      </c>
      <c r="P144" s="109">
        <f>Volume!K144</f>
        <v>682.95</v>
      </c>
      <c r="Q144" s="69">
        <f>Volume!J144</f>
        <v>667.3</v>
      </c>
      <c r="R144" s="240">
        <f t="shared" si="21"/>
        <v>81.89939725</v>
      </c>
      <c r="S144" s="104">
        <f t="shared" si="22"/>
        <v>78.37605325</v>
      </c>
      <c r="T144" s="110">
        <f t="shared" si="23"/>
        <v>1255650</v>
      </c>
      <c r="U144" s="104">
        <f t="shared" si="24"/>
        <v>-2.2558037669732807</v>
      </c>
      <c r="V144" s="104">
        <f t="shared" si="25"/>
        <v>80.65154625</v>
      </c>
      <c r="W144" s="104">
        <f t="shared" si="26"/>
        <v>1.2111495</v>
      </c>
      <c r="X144" s="104">
        <f t="shared" si="27"/>
        <v>0.0367015</v>
      </c>
      <c r="Y144" s="104">
        <f t="shared" si="28"/>
        <v>85.75461675</v>
      </c>
      <c r="Z144" s="240">
        <f t="shared" si="29"/>
        <v>-3.85521949999999</v>
      </c>
      <c r="AA144" s="78"/>
      <c r="AB144" s="77"/>
    </row>
    <row r="145" spans="1:28" s="58" customFormat="1" ht="14.25" customHeight="1">
      <c r="A145" s="196" t="s">
        <v>118</v>
      </c>
      <c r="B145" s="165">
        <v>3250500</v>
      </c>
      <c r="C145" s="163">
        <v>-16500</v>
      </c>
      <c r="D145" s="171">
        <v>-0.01</v>
      </c>
      <c r="E145" s="165">
        <v>182500</v>
      </c>
      <c r="F145" s="113">
        <v>8250</v>
      </c>
      <c r="G145" s="171">
        <v>0.05</v>
      </c>
      <c r="H145" s="165">
        <v>12250</v>
      </c>
      <c r="I145" s="113">
        <v>1500</v>
      </c>
      <c r="J145" s="171">
        <v>0.14</v>
      </c>
      <c r="K145" s="165">
        <v>3445250</v>
      </c>
      <c r="L145" s="113">
        <v>-6750</v>
      </c>
      <c r="M145" s="128">
        <v>0</v>
      </c>
      <c r="N145" s="174">
        <v>3236500</v>
      </c>
      <c r="O145" s="175">
        <f t="shared" si="20"/>
        <v>0.9394093316885567</v>
      </c>
      <c r="P145" s="109">
        <f>Volume!K145</f>
        <v>1287.4</v>
      </c>
      <c r="Q145" s="69">
        <f>Volume!J145</f>
        <v>1255.8</v>
      </c>
      <c r="R145" s="240">
        <f t="shared" si="21"/>
        <v>432.654495</v>
      </c>
      <c r="S145" s="104">
        <f t="shared" si="22"/>
        <v>406.43967</v>
      </c>
      <c r="T145" s="110">
        <f t="shared" si="23"/>
        <v>3452000</v>
      </c>
      <c r="U145" s="104">
        <f t="shared" si="24"/>
        <v>-0.1955388180764774</v>
      </c>
      <c r="V145" s="104">
        <f t="shared" si="25"/>
        <v>408.19779</v>
      </c>
      <c r="W145" s="104">
        <f t="shared" si="26"/>
        <v>22.91835</v>
      </c>
      <c r="X145" s="104">
        <f t="shared" si="27"/>
        <v>1.538355</v>
      </c>
      <c r="Y145" s="104">
        <f t="shared" si="28"/>
        <v>444.41048</v>
      </c>
      <c r="Z145" s="240">
        <f t="shared" si="29"/>
        <v>-11.75598500000001</v>
      </c>
      <c r="AA145" s="78"/>
      <c r="AB145" s="77"/>
    </row>
    <row r="146" spans="1:28" s="58" customFormat="1" ht="14.25" customHeight="1">
      <c r="A146" s="196" t="s">
        <v>232</v>
      </c>
      <c r="B146" s="165">
        <v>1593858</v>
      </c>
      <c r="C146" s="163">
        <v>-171798</v>
      </c>
      <c r="D146" s="171">
        <v>-0.1</v>
      </c>
      <c r="E146" s="165">
        <v>15618</v>
      </c>
      <c r="F146" s="113">
        <v>-411</v>
      </c>
      <c r="G146" s="171">
        <v>-0.03</v>
      </c>
      <c r="H146" s="165">
        <v>411</v>
      </c>
      <c r="I146" s="113">
        <v>0</v>
      </c>
      <c r="J146" s="171">
        <v>0</v>
      </c>
      <c r="K146" s="165">
        <v>1609887</v>
      </c>
      <c r="L146" s="113">
        <v>-172209</v>
      </c>
      <c r="M146" s="128">
        <v>-0.1</v>
      </c>
      <c r="N146" s="174">
        <v>1585638</v>
      </c>
      <c r="O146" s="175">
        <f t="shared" si="20"/>
        <v>0.9849374521317334</v>
      </c>
      <c r="P146" s="109">
        <f>Volume!K146</f>
        <v>1009.85</v>
      </c>
      <c r="Q146" s="69">
        <f>Volume!J146</f>
        <v>963.7</v>
      </c>
      <c r="R146" s="240">
        <f t="shared" si="21"/>
        <v>155.14481019000002</v>
      </c>
      <c r="S146" s="104">
        <f t="shared" si="22"/>
        <v>152.80793406</v>
      </c>
      <c r="T146" s="110">
        <f t="shared" si="23"/>
        <v>1782096</v>
      </c>
      <c r="U146" s="104">
        <f t="shared" si="24"/>
        <v>-9.663284132841328</v>
      </c>
      <c r="V146" s="104">
        <f t="shared" si="25"/>
        <v>153.60009546</v>
      </c>
      <c r="W146" s="104">
        <f t="shared" si="26"/>
        <v>1.50510666</v>
      </c>
      <c r="X146" s="104">
        <f t="shared" si="27"/>
        <v>0.03960807</v>
      </c>
      <c r="Y146" s="104">
        <f t="shared" si="28"/>
        <v>179.96496456000003</v>
      </c>
      <c r="Z146" s="240">
        <f t="shared" si="29"/>
        <v>-24.82015437000001</v>
      </c>
      <c r="AA146" s="78"/>
      <c r="AB146" s="77"/>
    </row>
    <row r="147" spans="1:28" s="58" customFormat="1" ht="14.25" customHeight="1">
      <c r="A147" s="196" t="s">
        <v>304</v>
      </c>
      <c r="B147" s="165">
        <v>4504500</v>
      </c>
      <c r="C147" s="163">
        <v>-77000</v>
      </c>
      <c r="D147" s="171">
        <v>-0.02</v>
      </c>
      <c r="E147" s="165">
        <v>161700</v>
      </c>
      <c r="F147" s="113">
        <v>-3850</v>
      </c>
      <c r="G147" s="171">
        <v>-0.02</v>
      </c>
      <c r="H147" s="165">
        <v>0</v>
      </c>
      <c r="I147" s="113">
        <v>-7700</v>
      </c>
      <c r="J147" s="171">
        <v>-1</v>
      </c>
      <c r="K147" s="165">
        <v>4666200</v>
      </c>
      <c r="L147" s="113">
        <v>-88550</v>
      </c>
      <c r="M147" s="128">
        <v>-0.02</v>
      </c>
      <c r="N147" s="174">
        <v>4408250</v>
      </c>
      <c r="O147" s="175">
        <f t="shared" si="20"/>
        <v>0.9447194719471947</v>
      </c>
      <c r="P147" s="109">
        <f>Volume!K147</f>
        <v>43.65</v>
      </c>
      <c r="Q147" s="69">
        <f>Volume!J147</f>
        <v>41.25</v>
      </c>
      <c r="R147" s="240">
        <f t="shared" si="21"/>
        <v>19.248075</v>
      </c>
      <c r="S147" s="104">
        <f t="shared" si="22"/>
        <v>18.18403125</v>
      </c>
      <c r="T147" s="110">
        <f t="shared" si="23"/>
        <v>4754750</v>
      </c>
      <c r="U147" s="104">
        <f t="shared" si="24"/>
        <v>-1.862348178137652</v>
      </c>
      <c r="V147" s="104">
        <f t="shared" si="25"/>
        <v>18.5810625</v>
      </c>
      <c r="W147" s="104">
        <f t="shared" si="26"/>
        <v>0.6670125</v>
      </c>
      <c r="X147" s="104">
        <f t="shared" si="27"/>
        <v>0</v>
      </c>
      <c r="Y147" s="104">
        <f t="shared" si="28"/>
        <v>20.75448375</v>
      </c>
      <c r="Z147" s="240">
        <f t="shared" si="29"/>
        <v>-1.5064087499999985</v>
      </c>
      <c r="AA147" s="78"/>
      <c r="AB147" s="77"/>
    </row>
    <row r="148" spans="1:28" s="58" customFormat="1" ht="14.25" customHeight="1">
      <c r="A148" s="196" t="s">
        <v>305</v>
      </c>
      <c r="B148" s="165">
        <v>39762250</v>
      </c>
      <c r="C148" s="163">
        <v>-950950</v>
      </c>
      <c r="D148" s="171">
        <v>-0.02</v>
      </c>
      <c r="E148" s="165">
        <v>12184700</v>
      </c>
      <c r="F148" s="113">
        <v>950950</v>
      </c>
      <c r="G148" s="171">
        <v>0.08</v>
      </c>
      <c r="H148" s="165">
        <v>2476650</v>
      </c>
      <c r="I148" s="113">
        <v>-31350</v>
      </c>
      <c r="J148" s="171">
        <v>-0.01</v>
      </c>
      <c r="K148" s="165">
        <v>54423600</v>
      </c>
      <c r="L148" s="113">
        <v>-31350</v>
      </c>
      <c r="M148" s="128">
        <v>0</v>
      </c>
      <c r="N148" s="174">
        <v>50306300</v>
      </c>
      <c r="O148" s="175">
        <f t="shared" si="20"/>
        <v>0.924347158218126</v>
      </c>
      <c r="P148" s="109">
        <f>Volume!K148</f>
        <v>25.55</v>
      </c>
      <c r="Q148" s="69">
        <f>Volume!J148</f>
        <v>23.6</v>
      </c>
      <c r="R148" s="240">
        <f t="shared" si="21"/>
        <v>128.439696</v>
      </c>
      <c r="S148" s="104">
        <f t="shared" si="22"/>
        <v>118.722868</v>
      </c>
      <c r="T148" s="110">
        <f t="shared" si="23"/>
        <v>54454950</v>
      </c>
      <c r="U148" s="104">
        <f t="shared" si="24"/>
        <v>-0.05757052389176742</v>
      </c>
      <c r="V148" s="104">
        <f t="shared" si="25"/>
        <v>93.83891</v>
      </c>
      <c r="W148" s="104">
        <f t="shared" si="26"/>
        <v>28.755892</v>
      </c>
      <c r="X148" s="104">
        <f t="shared" si="27"/>
        <v>5.844894</v>
      </c>
      <c r="Y148" s="104">
        <f t="shared" si="28"/>
        <v>139.13239725</v>
      </c>
      <c r="Z148" s="240">
        <f t="shared" si="29"/>
        <v>-10.692701249999999</v>
      </c>
      <c r="AA148" s="78"/>
      <c r="AB148" s="77"/>
    </row>
    <row r="149" spans="1:28" s="58" customFormat="1" ht="14.25" customHeight="1">
      <c r="A149" s="196" t="s">
        <v>173</v>
      </c>
      <c r="B149" s="165">
        <v>12829550</v>
      </c>
      <c r="C149" s="163">
        <v>-354000</v>
      </c>
      <c r="D149" s="171">
        <v>-0.03</v>
      </c>
      <c r="E149" s="165">
        <v>988250</v>
      </c>
      <c r="F149" s="113">
        <v>11800</v>
      </c>
      <c r="G149" s="171">
        <v>0.01</v>
      </c>
      <c r="H149" s="165">
        <v>82600</v>
      </c>
      <c r="I149" s="113">
        <v>-2950</v>
      </c>
      <c r="J149" s="171">
        <v>-0.03</v>
      </c>
      <c r="K149" s="165">
        <v>13900400</v>
      </c>
      <c r="L149" s="113">
        <v>-345150</v>
      </c>
      <c r="M149" s="128">
        <v>-0.02</v>
      </c>
      <c r="N149" s="174">
        <v>13195350</v>
      </c>
      <c r="O149" s="175">
        <f t="shared" si="20"/>
        <v>0.9492784380305602</v>
      </c>
      <c r="P149" s="109">
        <f>Volume!K149</f>
        <v>75.8</v>
      </c>
      <c r="Q149" s="69">
        <f>Volume!J149</f>
        <v>71.1</v>
      </c>
      <c r="R149" s="240">
        <f t="shared" si="21"/>
        <v>98.83184399999999</v>
      </c>
      <c r="S149" s="104">
        <f t="shared" si="22"/>
        <v>93.81893849999999</v>
      </c>
      <c r="T149" s="110">
        <f t="shared" si="23"/>
        <v>14245550</v>
      </c>
      <c r="U149" s="104">
        <f t="shared" si="24"/>
        <v>-2.4228618761648373</v>
      </c>
      <c r="V149" s="104">
        <f t="shared" si="25"/>
        <v>91.21810049999999</v>
      </c>
      <c r="W149" s="104">
        <f t="shared" si="26"/>
        <v>7.0264575</v>
      </c>
      <c r="X149" s="104">
        <f t="shared" si="27"/>
        <v>0.5872859999999999</v>
      </c>
      <c r="Y149" s="104">
        <f t="shared" si="28"/>
        <v>107.981269</v>
      </c>
      <c r="Z149" s="240">
        <f t="shared" si="29"/>
        <v>-9.149425000000008</v>
      </c>
      <c r="AA149" s="78"/>
      <c r="AB149" s="77"/>
    </row>
    <row r="150" spans="1:28" s="58" customFormat="1" ht="14.25" customHeight="1">
      <c r="A150" s="196" t="s">
        <v>306</v>
      </c>
      <c r="B150" s="165">
        <v>238400</v>
      </c>
      <c r="C150" s="163">
        <v>3600</v>
      </c>
      <c r="D150" s="171">
        <v>0.02</v>
      </c>
      <c r="E150" s="165">
        <v>0</v>
      </c>
      <c r="F150" s="113">
        <v>0</v>
      </c>
      <c r="G150" s="171">
        <v>0</v>
      </c>
      <c r="H150" s="165">
        <v>0</v>
      </c>
      <c r="I150" s="113">
        <v>0</v>
      </c>
      <c r="J150" s="171">
        <v>0</v>
      </c>
      <c r="K150" s="165">
        <v>238400</v>
      </c>
      <c r="L150" s="113">
        <v>3600</v>
      </c>
      <c r="M150" s="128">
        <v>0.02</v>
      </c>
      <c r="N150" s="174">
        <v>237400</v>
      </c>
      <c r="O150" s="175">
        <f t="shared" si="20"/>
        <v>0.9958053691275168</v>
      </c>
      <c r="P150" s="109">
        <f>Volume!K150</f>
        <v>1061.75</v>
      </c>
      <c r="Q150" s="69">
        <f>Volume!J150</f>
        <v>1028.2</v>
      </c>
      <c r="R150" s="240">
        <f t="shared" si="21"/>
        <v>24.512288</v>
      </c>
      <c r="S150" s="104">
        <f t="shared" si="22"/>
        <v>24.409468</v>
      </c>
      <c r="T150" s="110">
        <f t="shared" si="23"/>
        <v>234800</v>
      </c>
      <c r="U150" s="104">
        <f t="shared" si="24"/>
        <v>1.5332197614991483</v>
      </c>
      <c r="V150" s="104">
        <f t="shared" si="25"/>
        <v>24.512288</v>
      </c>
      <c r="W150" s="104">
        <f t="shared" si="26"/>
        <v>0</v>
      </c>
      <c r="X150" s="104">
        <f t="shared" si="27"/>
        <v>0</v>
      </c>
      <c r="Y150" s="104">
        <f t="shared" si="28"/>
        <v>24.92989</v>
      </c>
      <c r="Z150" s="240">
        <f t="shared" si="29"/>
        <v>-0.4176019999999987</v>
      </c>
      <c r="AA150" s="78"/>
      <c r="AB150" s="77"/>
    </row>
    <row r="151" spans="1:28" s="58" customFormat="1" ht="14.25" customHeight="1">
      <c r="A151" s="196" t="s">
        <v>82</v>
      </c>
      <c r="B151" s="165">
        <v>7005600</v>
      </c>
      <c r="C151" s="163">
        <v>-88200</v>
      </c>
      <c r="D151" s="171">
        <v>-0.01</v>
      </c>
      <c r="E151" s="165">
        <v>189000</v>
      </c>
      <c r="F151" s="113">
        <v>0</v>
      </c>
      <c r="G151" s="171">
        <v>0</v>
      </c>
      <c r="H151" s="165">
        <v>12600</v>
      </c>
      <c r="I151" s="113">
        <v>-12600</v>
      </c>
      <c r="J151" s="171">
        <v>-0.5</v>
      </c>
      <c r="K151" s="165">
        <v>7207200</v>
      </c>
      <c r="L151" s="113">
        <v>-100800</v>
      </c>
      <c r="M151" s="128">
        <v>-0.01</v>
      </c>
      <c r="N151" s="174">
        <v>6988800</v>
      </c>
      <c r="O151" s="175">
        <f t="shared" si="20"/>
        <v>0.9696969696969697</v>
      </c>
      <c r="P151" s="109">
        <f>Volume!K151</f>
        <v>110.65</v>
      </c>
      <c r="Q151" s="69">
        <f>Volume!J151</f>
        <v>106.35</v>
      </c>
      <c r="R151" s="240">
        <f t="shared" si="21"/>
        <v>76.648572</v>
      </c>
      <c r="S151" s="104">
        <f t="shared" si="22"/>
        <v>74.325888</v>
      </c>
      <c r="T151" s="110">
        <f t="shared" si="23"/>
        <v>7308000</v>
      </c>
      <c r="U151" s="104">
        <f t="shared" si="24"/>
        <v>-1.3793103448275863</v>
      </c>
      <c r="V151" s="104">
        <f t="shared" si="25"/>
        <v>74.504556</v>
      </c>
      <c r="W151" s="104">
        <f t="shared" si="26"/>
        <v>2.010015</v>
      </c>
      <c r="X151" s="104">
        <f t="shared" si="27"/>
        <v>0.134001</v>
      </c>
      <c r="Y151" s="104">
        <f t="shared" si="28"/>
        <v>80.86302</v>
      </c>
      <c r="Z151" s="240">
        <f t="shared" si="29"/>
        <v>-4.214448000000004</v>
      </c>
      <c r="AA151" s="78"/>
      <c r="AB151" s="77"/>
    </row>
    <row r="152" spans="1:28" s="58" customFormat="1" ht="14.25" customHeight="1">
      <c r="A152" s="196" t="s">
        <v>153</v>
      </c>
      <c r="B152" s="165">
        <v>849600</v>
      </c>
      <c r="C152" s="163">
        <v>-106200</v>
      </c>
      <c r="D152" s="171">
        <v>-0.11</v>
      </c>
      <c r="E152" s="165">
        <v>12600</v>
      </c>
      <c r="F152" s="113">
        <v>900</v>
      </c>
      <c r="G152" s="171">
        <v>0.08</v>
      </c>
      <c r="H152" s="165">
        <v>900</v>
      </c>
      <c r="I152" s="113">
        <v>0</v>
      </c>
      <c r="J152" s="171">
        <v>0</v>
      </c>
      <c r="K152" s="165">
        <v>863100</v>
      </c>
      <c r="L152" s="113">
        <v>-105300</v>
      </c>
      <c r="M152" s="128">
        <v>-0.11</v>
      </c>
      <c r="N152" s="174">
        <v>828000</v>
      </c>
      <c r="O152" s="175">
        <f t="shared" si="20"/>
        <v>0.959332638164755</v>
      </c>
      <c r="P152" s="109">
        <f>Volume!K152</f>
        <v>573.3</v>
      </c>
      <c r="Q152" s="69">
        <f>Volume!J152</f>
        <v>553.85</v>
      </c>
      <c r="R152" s="240">
        <f t="shared" si="21"/>
        <v>47.8027935</v>
      </c>
      <c r="S152" s="104">
        <f t="shared" si="22"/>
        <v>45.85878</v>
      </c>
      <c r="T152" s="110">
        <f t="shared" si="23"/>
        <v>968400</v>
      </c>
      <c r="U152" s="104">
        <f t="shared" si="24"/>
        <v>-10.87360594795539</v>
      </c>
      <c r="V152" s="104">
        <f t="shared" si="25"/>
        <v>47.055096</v>
      </c>
      <c r="W152" s="104">
        <f t="shared" si="26"/>
        <v>0.697851</v>
      </c>
      <c r="X152" s="104">
        <f t="shared" si="27"/>
        <v>0.0498465</v>
      </c>
      <c r="Y152" s="104">
        <f t="shared" si="28"/>
        <v>55.518372</v>
      </c>
      <c r="Z152" s="240">
        <f t="shared" si="29"/>
        <v>-7.7155784999999995</v>
      </c>
      <c r="AA152" s="78"/>
      <c r="AB152" s="77"/>
    </row>
    <row r="153" spans="1:28" s="58" customFormat="1" ht="14.25" customHeight="1">
      <c r="A153" s="196" t="s">
        <v>154</v>
      </c>
      <c r="B153" s="165">
        <v>8659500</v>
      </c>
      <c r="C153" s="163">
        <v>-20700</v>
      </c>
      <c r="D153" s="171">
        <v>0</v>
      </c>
      <c r="E153" s="165">
        <v>531300</v>
      </c>
      <c r="F153" s="113">
        <v>27600</v>
      </c>
      <c r="G153" s="171">
        <v>0.05</v>
      </c>
      <c r="H153" s="165">
        <v>34500</v>
      </c>
      <c r="I153" s="113">
        <v>0</v>
      </c>
      <c r="J153" s="171">
        <v>0</v>
      </c>
      <c r="K153" s="165">
        <v>9225300</v>
      </c>
      <c r="L153" s="113">
        <v>6900</v>
      </c>
      <c r="M153" s="128">
        <v>0</v>
      </c>
      <c r="N153" s="174">
        <v>8914800</v>
      </c>
      <c r="O153" s="175">
        <f t="shared" si="20"/>
        <v>0.9663425579655947</v>
      </c>
      <c r="P153" s="109">
        <f>Volume!K153</f>
        <v>50.25</v>
      </c>
      <c r="Q153" s="69">
        <f>Volume!J153</f>
        <v>47.8</v>
      </c>
      <c r="R153" s="240">
        <f t="shared" si="21"/>
        <v>44.096934</v>
      </c>
      <c r="S153" s="104">
        <f t="shared" si="22"/>
        <v>42.612744</v>
      </c>
      <c r="T153" s="110">
        <f t="shared" si="23"/>
        <v>9218400</v>
      </c>
      <c r="U153" s="104">
        <f t="shared" si="24"/>
        <v>0.07485029940119761</v>
      </c>
      <c r="V153" s="104">
        <f t="shared" si="25"/>
        <v>41.39241</v>
      </c>
      <c r="W153" s="104">
        <f t="shared" si="26"/>
        <v>2.539614</v>
      </c>
      <c r="X153" s="104">
        <f t="shared" si="27"/>
        <v>0.16491</v>
      </c>
      <c r="Y153" s="104">
        <f t="shared" si="28"/>
        <v>46.32246</v>
      </c>
      <c r="Z153" s="240">
        <f t="shared" si="29"/>
        <v>-2.225526000000002</v>
      </c>
      <c r="AA153" s="78"/>
      <c r="AB153" s="77"/>
    </row>
    <row r="154" spans="1:28" s="58" customFormat="1" ht="14.25" customHeight="1">
      <c r="A154" s="196" t="s">
        <v>307</v>
      </c>
      <c r="B154" s="165">
        <v>2899800</v>
      </c>
      <c r="C154" s="163">
        <v>-280800</v>
      </c>
      <c r="D154" s="171">
        <v>-0.09</v>
      </c>
      <c r="E154" s="165">
        <v>122400</v>
      </c>
      <c r="F154" s="113">
        <v>1800</v>
      </c>
      <c r="G154" s="171">
        <v>0.01</v>
      </c>
      <c r="H154" s="165">
        <v>27000</v>
      </c>
      <c r="I154" s="113">
        <v>-46800</v>
      </c>
      <c r="J154" s="171">
        <v>-0.63</v>
      </c>
      <c r="K154" s="165">
        <v>3049200</v>
      </c>
      <c r="L154" s="113">
        <v>-325800</v>
      </c>
      <c r="M154" s="128">
        <v>-0.1</v>
      </c>
      <c r="N154" s="174">
        <v>2946600</v>
      </c>
      <c r="O154" s="175">
        <f t="shared" si="20"/>
        <v>0.9663518299881936</v>
      </c>
      <c r="P154" s="109">
        <f>Volume!K154</f>
        <v>99.45</v>
      </c>
      <c r="Q154" s="69">
        <f>Volume!J154</f>
        <v>97.9</v>
      </c>
      <c r="R154" s="240">
        <f t="shared" si="21"/>
        <v>29.851668</v>
      </c>
      <c r="S154" s="104">
        <f t="shared" si="22"/>
        <v>28.847214</v>
      </c>
      <c r="T154" s="110">
        <f t="shared" si="23"/>
        <v>3375000</v>
      </c>
      <c r="U154" s="104">
        <f t="shared" si="24"/>
        <v>-9.653333333333332</v>
      </c>
      <c r="V154" s="104">
        <f t="shared" si="25"/>
        <v>28.389042</v>
      </c>
      <c r="W154" s="104">
        <f t="shared" si="26"/>
        <v>1.198296</v>
      </c>
      <c r="X154" s="104">
        <f t="shared" si="27"/>
        <v>0.26433</v>
      </c>
      <c r="Y154" s="104">
        <f t="shared" si="28"/>
        <v>33.564375</v>
      </c>
      <c r="Z154" s="240">
        <f t="shared" si="29"/>
        <v>-3.712706999999998</v>
      </c>
      <c r="AA154" s="78"/>
      <c r="AB154" s="77"/>
    </row>
    <row r="155" spans="1:28" s="58" customFormat="1" ht="14.25" customHeight="1">
      <c r="A155" s="196" t="s">
        <v>155</v>
      </c>
      <c r="B155" s="165">
        <v>3253425</v>
      </c>
      <c r="C155" s="163">
        <v>-194775</v>
      </c>
      <c r="D155" s="171">
        <v>-0.06</v>
      </c>
      <c r="E155" s="165">
        <v>215775</v>
      </c>
      <c r="F155" s="113">
        <v>33075</v>
      </c>
      <c r="G155" s="171">
        <v>0.18</v>
      </c>
      <c r="H155" s="165">
        <v>10500</v>
      </c>
      <c r="I155" s="113">
        <v>-1050</v>
      </c>
      <c r="J155" s="171">
        <v>-0.09</v>
      </c>
      <c r="K155" s="165">
        <v>3479700</v>
      </c>
      <c r="L155" s="113">
        <v>-162750</v>
      </c>
      <c r="M155" s="128">
        <v>-0.04</v>
      </c>
      <c r="N155" s="174">
        <v>3390450</v>
      </c>
      <c r="O155" s="175">
        <f t="shared" si="20"/>
        <v>0.9743512371756186</v>
      </c>
      <c r="P155" s="109">
        <f>Volume!K155</f>
        <v>490.05</v>
      </c>
      <c r="Q155" s="69">
        <f>Volume!J155</f>
        <v>440.5</v>
      </c>
      <c r="R155" s="240">
        <f t="shared" si="21"/>
        <v>153.280785</v>
      </c>
      <c r="S155" s="104">
        <f t="shared" si="22"/>
        <v>149.3493225</v>
      </c>
      <c r="T155" s="110">
        <f t="shared" si="23"/>
        <v>3642450</v>
      </c>
      <c r="U155" s="104">
        <f t="shared" si="24"/>
        <v>-4.468146439896223</v>
      </c>
      <c r="V155" s="104">
        <f t="shared" si="25"/>
        <v>143.31337125</v>
      </c>
      <c r="W155" s="104">
        <f t="shared" si="26"/>
        <v>9.50488875</v>
      </c>
      <c r="X155" s="104">
        <f t="shared" si="27"/>
        <v>0.462525</v>
      </c>
      <c r="Y155" s="104">
        <f t="shared" si="28"/>
        <v>178.49826225</v>
      </c>
      <c r="Z155" s="240">
        <f t="shared" si="29"/>
        <v>-25.21747725</v>
      </c>
      <c r="AA155" s="78"/>
      <c r="AB155" s="77"/>
    </row>
    <row r="156" spans="1:28" s="58" customFormat="1" ht="14.25" customHeight="1">
      <c r="A156" s="196" t="s">
        <v>38</v>
      </c>
      <c r="B156" s="165">
        <v>4301400</v>
      </c>
      <c r="C156" s="163">
        <v>-211200</v>
      </c>
      <c r="D156" s="171">
        <v>-0.05</v>
      </c>
      <c r="E156" s="165">
        <v>45000</v>
      </c>
      <c r="F156" s="113">
        <v>3000</v>
      </c>
      <c r="G156" s="171">
        <v>0.07</v>
      </c>
      <c r="H156" s="165">
        <v>2400</v>
      </c>
      <c r="I156" s="113">
        <v>0</v>
      </c>
      <c r="J156" s="171">
        <v>0</v>
      </c>
      <c r="K156" s="165">
        <v>4348800</v>
      </c>
      <c r="L156" s="113">
        <v>-208200</v>
      </c>
      <c r="M156" s="128">
        <v>-0.05</v>
      </c>
      <c r="N156" s="174">
        <v>4220400</v>
      </c>
      <c r="O156" s="175">
        <f t="shared" si="20"/>
        <v>0.9704746136865342</v>
      </c>
      <c r="P156" s="109">
        <f>Volume!K156</f>
        <v>643.1</v>
      </c>
      <c r="Q156" s="69">
        <f>Volume!J156</f>
        <v>630.4</v>
      </c>
      <c r="R156" s="240">
        <f t="shared" si="21"/>
        <v>274.148352</v>
      </c>
      <c r="S156" s="104">
        <f t="shared" si="22"/>
        <v>266.054016</v>
      </c>
      <c r="T156" s="110">
        <f t="shared" si="23"/>
        <v>4557000</v>
      </c>
      <c r="U156" s="104">
        <f t="shared" si="24"/>
        <v>-4.5687952600395</v>
      </c>
      <c r="V156" s="104">
        <f t="shared" si="25"/>
        <v>271.160256</v>
      </c>
      <c r="W156" s="104">
        <f t="shared" si="26"/>
        <v>2.8368</v>
      </c>
      <c r="X156" s="104">
        <f t="shared" si="27"/>
        <v>0.151296</v>
      </c>
      <c r="Y156" s="104">
        <f t="shared" si="28"/>
        <v>293.06067</v>
      </c>
      <c r="Z156" s="240">
        <f t="shared" si="29"/>
        <v>-18.912318000000027</v>
      </c>
      <c r="AA156" s="78"/>
      <c r="AB156" s="77"/>
    </row>
    <row r="157" spans="1:28" s="58" customFormat="1" ht="14.25" customHeight="1">
      <c r="A157" s="196" t="s">
        <v>156</v>
      </c>
      <c r="B157" s="165">
        <v>1342200</v>
      </c>
      <c r="C157" s="163">
        <v>-35400</v>
      </c>
      <c r="D157" s="171">
        <v>-0.03</v>
      </c>
      <c r="E157" s="165">
        <v>3000</v>
      </c>
      <c r="F157" s="113">
        <v>0</v>
      </c>
      <c r="G157" s="171">
        <v>0</v>
      </c>
      <c r="H157" s="165">
        <v>0</v>
      </c>
      <c r="I157" s="113">
        <v>0</v>
      </c>
      <c r="J157" s="171">
        <v>0</v>
      </c>
      <c r="K157" s="165">
        <v>1345200</v>
      </c>
      <c r="L157" s="113">
        <v>-35400</v>
      </c>
      <c r="M157" s="128">
        <v>-0.03</v>
      </c>
      <c r="N157" s="174">
        <v>1317600</v>
      </c>
      <c r="O157" s="175">
        <f t="shared" si="20"/>
        <v>0.9794826048171276</v>
      </c>
      <c r="P157" s="109">
        <f>Volume!K157</f>
        <v>343.4</v>
      </c>
      <c r="Q157" s="69">
        <f>Volume!J157</f>
        <v>335.05</v>
      </c>
      <c r="R157" s="240">
        <f t="shared" si="21"/>
        <v>45.070926</v>
      </c>
      <c r="S157" s="104">
        <f t="shared" si="22"/>
        <v>44.146188</v>
      </c>
      <c r="T157" s="110">
        <f t="shared" si="23"/>
        <v>1380600</v>
      </c>
      <c r="U157" s="104">
        <f t="shared" si="24"/>
        <v>-2.564102564102564</v>
      </c>
      <c r="V157" s="104">
        <f t="shared" si="25"/>
        <v>44.970411</v>
      </c>
      <c r="W157" s="104">
        <f t="shared" si="26"/>
        <v>0.100515</v>
      </c>
      <c r="X157" s="104">
        <f t="shared" si="27"/>
        <v>0</v>
      </c>
      <c r="Y157" s="104">
        <f t="shared" si="28"/>
        <v>47.409803999999994</v>
      </c>
      <c r="Z157" s="240">
        <f t="shared" si="29"/>
        <v>-2.338877999999994</v>
      </c>
      <c r="AA157" s="78"/>
      <c r="AB157" s="77"/>
    </row>
    <row r="158" spans="1:28" s="58" customFormat="1" ht="14.25" customHeight="1">
      <c r="A158" s="196" t="s">
        <v>211</v>
      </c>
      <c r="B158" s="165">
        <v>891800</v>
      </c>
      <c r="C158" s="163">
        <v>-2258200</v>
      </c>
      <c r="D158" s="171">
        <v>-0.72</v>
      </c>
      <c r="E158" s="165">
        <v>36400</v>
      </c>
      <c r="F158" s="113">
        <v>-1036700</v>
      </c>
      <c r="G158" s="171">
        <v>-0.97</v>
      </c>
      <c r="H158" s="165">
        <v>2800</v>
      </c>
      <c r="I158" s="113">
        <v>-966700</v>
      </c>
      <c r="J158" s="171">
        <v>-1</v>
      </c>
      <c r="K158" s="165">
        <v>931000</v>
      </c>
      <c r="L158" s="113">
        <v>-4261600</v>
      </c>
      <c r="M158" s="128">
        <v>-0.82</v>
      </c>
      <c r="N158" s="174">
        <v>832300</v>
      </c>
      <c r="O158" s="175">
        <f t="shared" si="20"/>
        <v>0.893984962406015</v>
      </c>
      <c r="P158" s="109">
        <f>Volume!K158</f>
        <v>361.3</v>
      </c>
      <c r="Q158" s="69">
        <f>Volume!J158</f>
        <v>258.35</v>
      </c>
      <c r="R158" s="240">
        <f t="shared" si="21"/>
        <v>24.052385000000005</v>
      </c>
      <c r="S158" s="104">
        <f t="shared" si="22"/>
        <v>21.502470500000005</v>
      </c>
      <c r="T158" s="110">
        <f t="shared" si="23"/>
        <v>5192600</v>
      </c>
      <c r="U158" s="104">
        <f t="shared" si="24"/>
        <v>-82.07063898624966</v>
      </c>
      <c r="V158" s="104">
        <f t="shared" si="25"/>
        <v>23.039653</v>
      </c>
      <c r="W158" s="104">
        <f t="shared" si="26"/>
        <v>0.940394</v>
      </c>
      <c r="X158" s="104">
        <f t="shared" si="27"/>
        <v>0.07233800000000001</v>
      </c>
      <c r="Y158" s="104">
        <f t="shared" si="28"/>
        <v>187.608638</v>
      </c>
      <c r="Z158" s="240">
        <f t="shared" si="29"/>
        <v>-163.556253</v>
      </c>
      <c r="AA158" s="78"/>
      <c r="AB158" s="77"/>
    </row>
    <row r="159" spans="1:27" s="2" customFormat="1" ht="15" customHeight="1" hidden="1" thickBot="1">
      <c r="A159" s="72"/>
      <c r="B159" s="163">
        <f>SUM(B4:B158)</f>
        <v>1120193413</v>
      </c>
      <c r="C159" s="163">
        <f>SUM(C4:C158)</f>
        <v>-49605992</v>
      </c>
      <c r="D159" s="341">
        <f>C159/B159</f>
        <v>-0.0442834169745292</v>
      </c>
      <c r="E159" s="163">
        <f>SUM(E4:E158)</f>
        <v>165093586</v>
      </c>
      <c r="F159" s="163">
        <f>SUM(F4:F158)</f>
        <v>6866880</v>
      </c>
      <c r="G159" s="341">
        <f>F159/E159</f>
        <v>0.041593863010523015</v>
      </c>
      <c r="H159" s="163">
        <f>SUM(H4:H158)</f>
        <v>47497538</v>
      </c>
      <c r="I159" s="163">
        <f>SUM(I4:I158)</f>
        <v>-2531297</v>
      </c>
      <c r="J159" s="341">
        <f>I159/H159</f>
        <v>-0.05329322542991597</v>
      </c>
      <c r="K159" s="163">
        <f>SUM(K4:K158)</f>
        <v>1332784537</v>
      </c>
      <c r="L159" s="163">
        <f>SUM(L4:L158)</f>
        <v>-45270409</v>
      </c>
      <c r="M159" s="341">
        <f>L159/K159</f>
        <v>-0.03396678738627953</v>
      </c>
      <c r="N159" s="288">
        <f>SUM(N4:N158)</f>
        <v>1254383453</v>
      </c>
      <c r="O159" s="352"/>
      <c r="P159" s="170"/>
      <c r="Q159" s="14"/>
      <c r="R159" s="241">
        <f>SUM(R4:R158)</f>
        <v>57886.15014607501</v>
      </c>
      <c r="S159" s="104">
        <f>SUM(S4:S158)</f>
        <v>51441.05809329002</v>
      </c>
      <c r="T159" s="110">
        <f>SUM(T4:T158)</f>
        <v>1378054946</v>
      </c>
      <c r="U159" s="290"/>
      <c r="V159" s="104">
        <f>SUM(V4:V158)</f>
        <v>41190.148417355</v>
      </c>
      <c r="W159" s="104">
        <f>SUM(W4:W158)</f>
        <v>8015.0361954449945</v>
      </c>
      <c r="X159" s="104">
        <f>SUM(X4:X158)</f>
        <v>8680.965533274999</v>
      </c>
      <c r="Y159" s="104">
        <f>SUM(Y4:Y158)</f>
        <v>60372.32716277001</v>
      </c>
      <c r="Z159" s="104">
        <f>SUM(Z4:Z158)</f>
        <v>-2486.1770166950014</v>
      </c>
      <c r="AA159" s="75"/>
    </row>
    <row r="160" spans="2:27" s="2" customFormat="1" ht="15" customHeight="1" hidden="1">
      <c r="B160" s="5"/>
      <c r="C160" s="5"/>
      <c r="D160" s="128"/>
      <c r="E160" s="1">
        <f>H159/E159</f>
        <v>0.2877006863246644</v>
      </c>
      <c r="F160" s="5"/>
      <c r="G160" s="62"/>
      <c r="H160" s="5"/>
      <c r="I160" s="5"/>
      <c r="J160" s="62"/>
      <c r="K160" s="5"/>
      <c r="L160" s="5"/>
      <c r="M160" s="62"/>
      <c r="O160" s="3"/>
      <c r="P160" s="109"/>
      <c r="Q160" s="69"/>
      <c r="R160" s="104"/>
      <c r="S160" s="104"/>
      <c r="T160" s="110"/>
      <c r="U160" s="104"/>
      <c r="V160" s="104"/>
      <c r="W160" s="104"/>
      <c r="X160" s="104"/>
      <c r="Y160" s="104"/>
      <c r="Z160" s="104"/>
      <c r="AA160" s="75"/>
    </row>
    <row r="161" spans="2:27" s="2" customFormat="1" ht="15" customHeight="1">
      <c r="B161" s="5"/>
      <c r="C161" s="5"/>
      <c r="D161" s="128"/>
      <c r="E161" s="1"/>
      <c r="F161" s="5"/>
      <c r="G161" s="62"/>
      <c r="H161" s="5"/>
      <c r="I161" s="5"/>
      <c r="J161" s="62"/>
      <c r="K161" s="5"/>
      <c r="L161" s="5"/>
      <c r="M161" s="62"/>
      <c r="O161" s="108"/>
      <c r="P161" s="109"/>
      <c r="Q161" s="69"/>
      <c r="R161" s="104"/>
      <c r="S161" s="104"/>
      <c r="T161" s="110"/>
      <c r="U161" s="104"/>
      <c r="V161" s="104"/>
      <c r="W161" s="104"/>
      <c r="X161" s="104"/>
      <c r="Y161" s="104"/>
      <c r="Z161" s="104"/>
      <c r="AA161" s="1"/>
    </row>
    <row r="162" spans="1:25" ht="14.25">
      <c r="A162" s="2"/>
      <c r="B162" s="5"/>
      <c r="C162" s="5"/>
      <c r="D162" s="128"/>
      <c r="E162" s="5"/>
      <c r="F162" s="5"/>
      <c r="G162" s="62"/>
      <c r="H162" s="5"/>
      <c r="I162" s="5"/>
      <c r="J162" s="62"/>
      <c r="K162" s="5"/>
      <c r="L162" s="5"/>
      <c r="M162" s="62"/>
      <c r="N162" s="2"/>
      <c r="O162" s="108"/>
      <c r="P162" s="2"/>
      <c r="Q162" s="2"/>
      <c r="R162" s="1"/>
      <c r="S162" s="1"/>
      <c r="T162" s="79"/>
      <c r="U162" s="2"/>
      <c r="V162" s="2"/>
      <c r="W162" s="2"/>
      <c r="X162" s="2"/>
      <c r="Y162" s="2"/>
    </row>
    <row r="163" spans="1:6" ht="13.5" thickBot="1">
      <c r="A163" s="63" t="s">
        <v>109</v>
      </c>
      <c r="B163" s="122"/>
      <c r="C163" s="125"/>
      <c r="D163" s="129"/>
      <c r="F163" s="120"/>
    </row>
    <row r="164" spans="1:8" ht="13.5" thickBot="1">
      <c r="A164" s="202" t="s">
        <v>108</v>
      </c>
      <c r="B164" s="346" t="s">
        <v>106</v>
      </c>
      <c r="C164" s="347" t="s">
        <v>70</v>
      </c>
      <c r="D164" s="348" t="s">
        <v>107</v>
      </c>
      <c r="F164" s="126"/>
      <c r="G164" s="62"/>
      <c r="H164" s="5"/>
    </row>
    <row r="165" spans="1:8" ht="12.75">
      <c r="A165" s="342" t="s">
        <v>10</v>
      </c>
      <c r="B165" s="349">
        <f>B159/10000000</f>
        <v>112.0193413</v>
      </c>
      <c r="C165" s="350">
        <f>C159/10000000</f>
        <v>-4.9605992</v>
      </c>
      <c r="D165" s="351">
        <f>D159</f>
        <v>-0.0442834169745292</v>
      </c>
      <c r="F165" s="126"/>
      <c r="H165" s="5"/>
    </row>
    <row r="166" spans="1:7" ht="12.75">
      <c r="A166" s="343" t="s">
        <v>87</v>
      </c>
      <c r="B166" s="199">
        <f>E159/10000000</f>
        <v>16.5093586</v>
      </c>
      <c r="C166" s="198">
        <f>F159/10000000</f>
        <v>0.686688</v>
      </c>
      <c r="D166" s="259">
        <f>G159</f>
        <v>0.041593863010523015</v>
      </c>
      <c r="F166" s="126"/>
      <c r="G166" s="62"/>
    </row>
    <row r="167" spans="1:6" ht="12.75">
      <c r="A167" s="344" t="s">
        <v>85</v>
      </c>
      <c r="B167" s="199">
        <f>H159/10000000</f>
        <v>4.7497538</v>
      </c>
      <c r="C167" s="198">
        <f>I159/10000000</f>
        <v>-0.2531297</v>
      </c>
      <c r="D167" s="259">
        <f>J159</f>
        <v>-0.05329322542991597</v>
      </c>
      <c r="F167" s="126"/>
    </row>
    <row r="168" spans="1:6" ht="13.5" thickBot="1">
      <c r="A168" s="345" t="s">
        <v>86</v>
      </c>
      <c r="B168" s="200">
        <f>K159/10000000</f>
        <v>133.2784537</v>
      </c>
      <c r="C168" s="201">
        <f>L159/10000000</f>
        <v>-4.5270409</v>
      </c>
      <c r="D168" s="260">
        <f>M159</f>
        <v>-0.03396678738627953</v>
      </c>
      <c r="F168" s="127"/>
    </row>
    <row r="202" ht="12.75">
      <c r="B202" s="375"/>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C227" sqref="C227"/>
    </sheetView>
  </sheetViews>
  <sheetFormatPr defaultColWidth="9.140625" defaultRowHeight="12.75"/>
  <cols>
    <col min="1" max="1" width="14.421875" style="313" customWidth="1"/>
    <col min="2" max="2" width="11.421875" style="317" customWidth="1"/>
    <col min="3" max="3" width="11.00390625" style="26" customWidth="1"/>
    <col min="4" max="4" width="11.00390625" style="317" customWidth="1"/>
    <col min="5" max="5" width="9.140625" style="26" customWidth="1"/>
    <col min="6" max="6" width="11.7109375" style="317" customWidth="1"/>
    <col min="7" max="7" width="9.28125" style="26" customWidth="1"/>
    <col min="8" max="8" width="12.00390625" style="317"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301" customFormat="1" ht="22.5" customHeight="1" thickBot="1">
      <c r="A1" s="293" t="s">
        <v>112</v>
      </c>
      <c r="B1" s="294"/>
      <c r="C1" s="295"/>
      <c r="D1" s="296"/>
      <c r="E1" s="297"/>
      <c r="F1" s="296"/>
      <c r="G1" s="297"/>
      <c r="H1" s="296"/>
      <c r="I1" s="297"/>
      <c r="J1" s="298"/>
      <c r="K1" s="298"/>
      <c r="L1" s="299"/>
      <c r="M1" s="300"/>
    </row>
    <row r="2" spans="1:13" s="303" customFormat="1" ht="15.75" customHeight="1" thickBot="1">
      <c r="A2" s="302"/>
      <c r="B2" s="408" t="s">
        <v>117</v>
      </c>
      <c r="C2" s="409"/>
      <c r="D2" s="410"/>
      <c r="E2" s="410"/>
      <c r="F2" s="410"/>
      <c r="G2" s="410"/>
      <c r="H2" s="410"/>
      <c r="I2" s="410"/>
      <c r="J2" s="411" t="s">
        <v>110</v>
      </c>
      <c r="K2" s="412"/>
      <c r="L2" s="412"/>
      <c r="M2" s="413"/>
    </row>
    <row r="3" spans="1:16" s="303" customFormat="1" ht="14.25" thickBot="1">
      <c r="A3" s="304"/>
      <c r="B3" s="318" t="s">
        <v>10</v>
      </c>
      <c r="C3" s="305" t="s">
        <v>46</v>
      </c>
      <c r="D3" s="318" t="s">
        <v>21</v>
      </c>
      <c r="E3" s="305" t="s">
        <v>46</v>
      </c>
      <c r="F3" s="318" t="s">
        <v>22</v>
      </c>
      <c r="G3" s="305" t="s">
        <v>46</v>
      </c>
      <c r="H3" s="318" t="s">
        <v>11</v>
      </c>
      <c r="I3" s="305" t="s">
        <v>46</v>
      </c>
      <c r="J3" s="263" t="s">
        <v>13</v>
      </c>
      <c r="K3" s="264" t="s">
        <v>14</v>
      </c>
      <c r="L3" s="264" t="s">
        <v>111</v>
      </c>
      <c r="M3" s="305" t="s">
        <v>107</v>
      </c>
      <c r="N3" s="306" t="s">
        <v>121</v>
      </c>
      <c r="O3" s="33" t="s">
        <v>21</v>
      </c>
      <c r="P3" s="33" t="s">
        <v>22</v>
      </c>
    </row>
    <row r="4" spans="1:16" ht="13.5">
      <c r="A4" s="327" t="s">
        <v>182</v>
      </c>
      <c r="B4" s="319">
        <v>1765</v>
      </c>
      <c r="C4" s="320">
        <v>0.08</v>
      </c>
      <c r="D4" s="319">
        <v>0</v>
      </c>
      <c r="E4" s="320">
        <v>0</v>
      </c>
      <c r="F4" s="319">
        <v>0</v>
      </c>
      <c r="G4" s="320">
        <v>0</v>
      </c>
      <c r="H4" s="319">
        <v>1765</v>
      </c>
      <c r="I4" s="322">
        <v>0.08</v>
      </c>
      <c r="J4" s="266">
        <v>6031.65</v>
      </c>
      <c r="K4" s="261">
        <v>6184.45</v>
      </c>
      <c r="L4" s="309">
        <f>J4-K4</f>
        <v>-152.80000000000018</v>
      </c>
      <c r="M4" s="310">
        <f>L4/K4*100</f>
        <v>-2.470712836226345</v>
      </c>
      <c r="N4" s="78">
        <f>Margins!B4</f>
        <v>100</v>
      </c>
      <c r="O4" s="25">
        <f>D4*N4</f>
        <v>0</v>
      </c>
      <c r="P4" s="25">
        <f>F4*N4</f>
        <v>0</v>
      </c>
    </row>
    <row r="5" spans="1:18" ht="14.25" thickBot="1">
      <c r="A5" s="328" t="s">
        <v>74</v>
      </c>
      <c r="B5" s="173">
        <v>57</v>
      </c>
      <c r="C5" s="307">
        <v>-0.51</v>
      </c>
      <c r="D5" s="173">
        <v>0</v>
      </c>
      <c r="E5" s="307">
        <v>0</v>
      </c>
      <c r="F5" s="173">
        <v>0</v>
      </c>
      <c r="G5" s="307">
        <v>0</v>
      </c>
      <c r="H5" s="173">
        <v>57</v>
      </c>
      <c r="I5" s="308">
        <v>-0.51</v>
      </c>
      <c r="J5" s="267">
        <v>5597.6</v>
      </c>
      <c r="K5" s="69">
        <v>5694.65</v>
      </c>
      <c r="L5" s="136">
        <f aca="true" t="shared" si="0" ref="L5:L68">J5-K5</f>
        <v>-97.04999999999927</v>
      </c>
      <c r="M5" s="311">
        <f aca="true" t="shared" si="1" ref="M5:M68">L5/K5*100</f>
        <v>-1.7042311643384453</v>
      </c>
      <c r="N5" s="78">
        <f>Margins!B5</f>
        <v>50</v>
      </c>
      <c r="O5" s="25">
        <f aca="true" t="shared" si="2" ref="O5:O68">D5*N5</f>
        <v>0</v>
      </c>
      <c r="P5" s="25">
        <f aca="true" t="shared" si="3" ref="P5:P68">F5*N5</f>
        <v>0</v>
      </c>
      <c r="R5" s="25"/>
    </row>
    <row r="6" spans="1:16" ht="13.5">
      <c r="A6" s="328" t="s">
        <v>9</v>
      </c>
      <c r="B6" s="173">
        <v>377913</v>
      </c>
      <c r="C6" s="307">
        <v>0.61</v>
      </c>
      <c r="D6" s="173">
        <v>84357</v>
      </c>
      <c r="E6" s="307">
        <v>1.42</v>
      </c>
      <c r="F6" s="173">
        <v>90792</v>
      </c>
      <c r="G6" s="307">
        <v>0.99</v>
      </c>
      <c r="H6" s="173">
        <v>553062</v>
      </c>
      <c r="I6" s="308">
        <v>0.75</v>
      </c>
      <c r="J6" s="266">
        <v>4058.3</v>
      </c>
      <c r="K6" s="69">
        <v>4187.4</v>
      </c>
      <c r="L6" s="136">
        <f t="shared" si="0"/>
        <v>-129.09999999999945</v>
      </c>
      <c r="M6" s="311">
        <f t="shared" si="1"/>
        <v>-3.083058699909239</v>
      </c>
      <c r="N6" s="78">
        <f>Margins!B6</f>
        <v>100</v>
      </c>
      <c r="O6" s="25">
        <f t="shared" si="2"/>
        <v>8435700</v>
      </c>
      <c r="P6" s="25">
        <f t="shared" si="3"/>
        <v>9079200</v>
      </c>
    </row>
    <row r="7" spans="1:16" ht="13.5">
      <c r="A7" s="196" t="s">
        <v>282</v>
      </c>
      <c r="B7" s="173">
        <v>849</v>
      </c>
      <c r="C7" s="307">
        <v>-0.44</v>
      </c>
      <c r="D7" s="173">
        <v>1</v>
      </c>
      <c r="E7" s="307">
        <v>0</v>
      </c>
      <c r="F7" s="173">
        <v>0</v>
      </c>
      <c r="G7" s="307">
        <v>0</v>
      </c>
      <c r="H7" s="173">
        <v>850</v>
      </c>
      <c r="I7" s="308">
        <v>-0.44</v>
      </c>
      <c r="J7" s="267">
        <v>1784.25</v>
      </c>
      <c r="K7" s="69">
        <v>1800</v>
      </c>
      <c r="L7" s="136">
        <f t="shared" si="0"/>
        <v>-15.75</v>
      </c>
      <c r="M7" s="311">
        <f t="shared" si="1"/>
        <v>-0.8750000000000001</v>
      </c>
      <c r="N7" s="78">
        <f>Margins!B7</f>
        <v>200</v>
      </c>
      <c r="O7" s="25">
        <f t="shared" si="2"/>
        <v>200</v>
      </c>
      <c r="P7" s="25">
        <f t="shared" si="3"/>
        <v>0</v>
      </c>
    </row>
    <row r="8" spans="1:18" ht="13.5">
      <c r="A8" s="196" t="s">
        <v>134</v>
      </c>
      <c r="B8" s="173">
        <v>2677</v>
      </c>
      <c r="C8" s="307">
        <v>-0.53</v>
      </c>
      <c r="D8" s="173">
        <v>6</v>
      </c>
      <c r="E8" s="307">
        <v>0</v>
      </c>
      <c r="F8" s="173">
        <v>0</v>
      </c>
      <c r="G8" s="307">
        <v>0</v>
      </c>
      <c r="H8" s="173">
        <v>2683</v>
      </c>
      <c r="I8" s="308">
        <v>-0.53</v>
      </c>
      <c r="J8" s="267">
        <v>3699.6</v>
      </c>
      <c r="K8" s="69">
        <v>3840.45</v>
      </c>
      <c r="L8" s="136">
        <f t="shared" si="0"/>
        <v>-140.8499999999999</v>
      </c>
      <c r="M8" s="311">
        <f t="shared" si="1"/>
        <v>-3.6675389602780903</v>
      </c>
      <c r="N8" s="78">
        <f>Margins!B8</f>
        <v>100</v>
      </c>
      <c r="O8" s="25">
        <f t="shared" si="2"/>
        <v>600</v>
      </c>
      <c r="P8" s="25">
        <f t="shared" si="3"/>
        <v>0</v>
      </c>
      <c r="R8" s="312"/>
    </row>
    <row r="9" spans="1:18" ht="13.5">
      <c r="A9" s="196" t="s">
        <v>0</v>
      </c>
      <c r="B9" s="173">
        <v>7355</v>
      </c>
      <c r="C9" s="307">
        <v>0.49</v>
      </c>
      <c r="D9" s="173">
        <v>71</v>
      </c>
      <c r="E9" s="307">
        <v>-0.3</v>
      </c>
      <c r="F9" s="173">
        <v>7</v>
      </c>
      <c r="G9" s="307">
        <v>-0.3</v>
      </c>
      <c r="H9" s="173">
        <v>7433</v>
      </c>
      <c r="I9" s="308">
        <v>0.47</v>
      </c>
      <c r="J9" s="267">
        <v>1016.5</v>
      </c>
      <c r="K9" s="69">
        <v>1035.05</v>
      </c>
      <c r="L9" s="136">
        <f t="shared" si="0"/>
        <v>-18.549999999999955</v>
      </c>
      <c r="M9" s="311">
        <f t="shared" si="1"/>
        <v>-1.79218395246606</v>
      </c>
      <c r="N9" s="78">
        <f>Margins!B9</f>
        <v>375</v>
      </c>
      <c r="O9" s="25">
        <f t="shared" si="2"/>
        <v>26625</v>
      </c>
      <c r="P9" s="25">
        <f t="shared" si="3"/>
        <v>2625</v>
      </c>
      <c r="R9" s="312"/>
    </row>
    <row r="10" spans="1:18" ht="13.5">
      <c r="A10" s="196" t="s">
        <v>135</v>
      </c>
      <c r="B10" s="321">
        <v>215</v>
      </c>
      <c r="C10" s="330">
        <v>1.15</v>
      </c>
      <c r="D10" s="173">
        <v>12</v>
      </c>
      <c r="E10" s="307">
        <v>0.71</v>
      </c>
      <c r="F10" s="173">
        <v>0</v>
      </c>
      <c r="G10" s="307">
        <v>-1</v>
      </c>
      <c r="H10" s="173">
        <v>227</v>
      </c>
      <c r="I10" s="308">
        <v>1.06</v>
      </c>
      <c r="J10" s="267">
        <v>82.35</v>
      </c>
      <c r="K10" s="69">
        <v>87.1</v>
      </c>
      <c r="L10" s="136">
        <f t="shared" si="0"/>
        <v>-4.75</v>
      </c>
      <c r="M10" s="311">
        <f t="shared" si="1"/>
        <v>-5.453501722158439</v>
      </c>
      <c r="N10" s="78">
        <f>Margins!B10</f>
        <v>4900</v>
      </c>
      <c r="O10" s="25">
        <f t="shared" si="2"/>
        <v>58800</v>
      </c>
      <c r="P10" s="25">
        <f t="shared" si="3"/>
        <v>0</v>
      </c>
      <c r="R10" s="25"/>
    </row>
    <row r="11" spans="1:18" ht="13.5">
      <c r="A11" s="196" t="s">
        <v>174</v>
      </c>
      <c r="B11" s="173">
        <v>167</v>
      </c>
      <c r="C11" s="307">
        <v>0.04</v>
      </c>
      <c r="D11" s="173">
        <v>7</v>
      </c>
      <c r="E11" s="307">
        <v>-0.42</v>
      </c>
      <c r="F11" s="173">
        <v>1</v>
      </c>
      <c r="G11" s="307">
        <v>0</v>
      </c>
      <c r="H11" s="173">
        <v>175</v>
      </c>
      <c r="I11" s="308">
        <v>0.01</v>
      </c>
      <c r="J11" s="267">
        <v>66.3</v>
      </c>
      <c r="K11" s="69">
        <v>69.5</v>
      </c>
      <c r="L11" s="136">
        <f t="shared" si="0"/>
        <v>-3.200000000000003</v>
      </c>
      <c r="M11" s="311">
        <f t="shared" si="1"/>
        <v>-4.604316546762594</v>
      </c>
      <c r="N11" s="78">
        <f>Margins!B11</f>
        <v>6700</v>
      </c>
      <c r="O11" s="25">
        <f t="shared" si="2"/>
        <v>46900</v>
      </c>
      <c r="P11" s="25">
        <f t="shared" si="3"/>
        <v>6700</v>
      </c>
      <c r="R11" s="312"/>
    </row>
    <row r="12" spans="1:16" ht="13.5">
      <c r="A12" s="196" t="s">
        <v>283</v>
      </c>
      <c r="B12" s="173">
        <v>773</v>
      </c>
      <c r="C12" s="307">
        <v>0.08</v>
      </c>
      <c r="D12" s="173">
        <v>1</v>
      </c>
      <c r="E12" s="307">
        <v>0</v>
      </c>
      <c r="F12" s="173">
        <v>0</v>
      </c>
      <c r="G12" s="307">
        <v>0</v>
      </c>
      <c r="H12" s="173">
        <v>774</v>
      </c>
      <c r="I12" s="308">
        <v>0.08</v>
      </c>
      <c r="J12" s="267">
        <v>388.6</v>
      </c>
      <c r="K12" s="69">
        <v>389.1</v>
      </c>
      <c r="L12" s="136">
        <f t="shared" si="0"/>
        <v>-0.5</v>
      </c>
      <c r="M12" s="311">
        <f t="shared" si="1"/>
        <v>-0.1285016705217168</v>
      </c>
      <c r="N12" s="78">
        <f>Margins!B12</f>
        <v>600</v>
      </c>
      <c r="O12" s="25">
        <f t="shared" si="2"/>
        <v>600</v>
      </c>
      <c r="P12" s="25">
        <f t="shared" si="3"/>
        <v>0</v>
      </c>
    </row>
    <row r="13" spans="1:16" ht="13.5">
      <c r="A13" s="196" t="s">
        <v>75</v>
      </c>
      <c r="B13" s="173">
        <v>314</v>
      </c>
      <c r="C13" s="307">
        <v>1.83</v>
      </c>
      <c r="D13" s="173">
        <v>15</v>
      </c>
      <c r="E13" s="307">
        <v>14</v>
      </c>
      <c r="F13" s="173">
        <v>3</v>
      </c>
      <c r="G13" s="307">
        <v>2</v>
      </c>
      <c r="H13" s="173">
        <v>332</v>
      </c>
      <c r="I13" s="308">
        <v>1.94</v>
      </c>
      <c r="J13" s="267">
        <v>84.15</v>
      </c>
      <c r="K13" s="69">
        <v>85.7</v>
      </c>
      <c r="L13" s="136">
        <f t="shared" si="0"/>
        <v>-1.5499999999999972</v>
      </c>
      <c r="M13" s="311">
        <f t="shared" si="1"/>
        <v>-1.8086347724620737</v>
      </c>
      <c r="N13" s="78">
        <f>Margins!B13</f>
        <v>4600</v>
      </c>
      <c r="O13" s="25">
        <f t="shared" si="2"/>
        <v>69000</v>
      </c>
      <c r="P13" s="25">
        <f t="shared" si="3"/>
        <v>13800</v>
      </c>
    </row>
    <row r="14" spans="1:18" ht="13.5">
      <c r="A14" s="196" t="s">
        <v>88</v>
      </c>
      <c r="B14" s="321">
        <v>509</v>
      </c>
      <c r="C14" s="330">
        <v>-0.12</v>
      </c>
      <c r="D14" s="173">
        <v>50</v>
      </c>
      <c r="E14" s="307">
        <v>-0.21</v>
      </c>
      <c r="F14" s="173">
        <v>29</v>
      </c>
      <c r="G14" s="307">
        <v>8.67</v>
      </c>
      <c r="H14" s="173">
        <v>588</v>
      </c>
      <c r="I14" s="308">
        <v>-0.09</v>
      </c>
      <c r="J14" s="267">
        <v>51.2</v>
      </c>
      <c r="K14" s="69">
        <v>56.1</v>
      </c>
      <c r="L14" s="136">
        <f t="shared" si="0"/>
        <v>-4.899999999999999</v>
      </c>
      <c r="M14" s="311">
        <f t="shared" si="1"/>
        <v>-8.734402852049907</v>
      </c>
      <c r="N14" s="78">
        <f>Margins!B14</f>
        <v>4300</v>
      </c>
      <c r="O14" s="25">
        <f t="shared" si="2"/>
        <v>215000</v>
      </c>
      <c r="P14" s="25">
        <f t="shared" si="3"/>
        <v>124700</v>
      </c>
      <c r="R14" s="25"/>
    </row>
    <row r="15" spans="1:16" ht="13.5">
      <c r="A15" s="196" t="s">
        <v>136</v>
      </c>
      <c r="B15" s="173">
        <v>1990</v>
      </c>
      <c r="C15" s="307">
        <v>0.22</v>
      </c>
      <c r="D15" s="173">
        <v>341</v>
      </c>
      <c r="E15" s="307">
        <v>-0.01</v>
      </c>
      <c r="F15" s="173">
        <v>85</v>
      </c>
      <c r="G15" s="307">
        <v>1.5</v>
      </c>
      <c r="H15" s="173">
        <v>2416</v>
      </c>
      <c r="I15" s="308">
        <v>0.2</v>
      </c>
      <c r="J15" s="267">
        <v>45.05</v>
      </c>
      <c r="K15" s="69">
        <v>47.6</v>
      </c>
      <c r="L15" s="136">
        <f t="shared" si="0"/>
        <v>-2.5500000000000043</v>
      </c>
      <c r="M15" s="311">
        <f t="shared" si="1"/>
        <v>-5.357142857142866</v>
      </c>
      <c r="N15" s="78">
        <f>Margins!B15</f>
        <v>9550</v>
      </c>
      <c r="O15" s="25">
        <f t="shared" si="2"/>
        <v>3256550</v>
      </c>
      <c r="P15" s="25">
        <f t="shared" si="3"/>
        <v>811750</v>
      </c>
    </row>
    <row r="16" spans="1:16" ht="13.5">
      <c r="A16" s="196" t="s">
        <v>157</v>
      </c>
      <c r="B16" s="173">
        <v>282</v>
      </c>
      <c r="C16" s="307">
        <v>-0.74</v>
      </c>
      <c r="D16" s="173">
        <v>0</v>
      </c>
      <c r="E16" s="307">
        <v>0</v>
      </c>
      <c r="F16" s="173">
        <v>0</v>
      </c>
      <c r="G16" s="307">
        <v>0</v>
      </c>
      <c r="H16" s="173">
        <v>282</v>
      </c>
      <c r="I16" s="308">
        <v>-0.74</v>
      </c>
      <c r="J16" s="267">
        <v>720.55</v>
      </c>
      <c r="K16" s="69">
        <v>749.25</v>
      </c>
      <c r="L16" s="136">
        <f t="shared" si="0"/>
        <v>-28.700000000000045</v>
      </c>
      <c r="M16" s="311">
        <f t="shared" si="1"/>
        <v>-3.830497163830503</v>
      </c>
      <c r="N16" s="78">
        <f>Margins!B16</f>
        <v>350</v>
      </c>
      <c r="O16" s="25">
        <f t="shared" si="2"/>
        <v>0</v>
      </c>
      <c r="P16" s="25">
        <f t="shared" si="3"/>
        <v>0</v>
      </c>
    </row>
    <row r="17" spans="1:16" ht="13.5">
      <c r="A17" s="196" t="s">
        <v>193</v>
      </c>
      <c r="B17" s="173">
        <v>3444</v>
      </c>
      <c r="C17" s="307">
        <v>-0.75</v>
      </c>
      <c r="D17" s="173">
        <v>30</v>
      </c>
      <c r="E17" s="307">
        <v>-0.87</v>
      </c>
      <c r="F17" s="173">
        <v>19</v>
      </c>
      <c r="G17" s="307">
        <v>0.19</v>
      </c>
      <c r="H17" s="173">
        <v>3493</v>
      </c>
      <c r="I17" s="308">
        <v>-0.75</v>
      </c>
      <c r="J17" s="267">
        <v>2948.45</v>
      </c>
      <c r="K17" s="69">
        <v>3060.8</v>
      </c>
      <c r="L17" s="136">
        <f t="shared" si="0"/>
        <v>-112.35000000000036</v>
      </c>
      <c r="M17" s="311">
        <f t="shared" si="1"/>
        <v>-3.6706089911134465</v>
      </c>
      <c r="N17" s="78">
        <f>Margins!B17</f>
        <v>100</v>
      </c>
      <c r="O17" s="25">
        <f t="shared" si="2"/>
        <v>3000</v>
      </c>
      <c r="P17" s="25">
        <f t="shared" si="3"/>
        <v>1900</v>
      </c>
    </row>
    <row r="18" spans="1:16" ht="13.5">
      <c r="A18" s="196" t="s">
        <v>284</v>
      </c>
      <c r="B18" s="173">
        <v>8383</v>
      </c>
      <c r="C18" s="307">
        <v>1.34</v>
      </c>
      <c r="D18" s="173">
        <v>239</v>
      </c>
      <c r="E18" s="307">
        <v>0.77</v>
      </c>
      <c r="F18" s="173">
        <v>8</v>
      </c>
      <c r="G18" s="307">
        <v>-0.27</v>
      </c>
      <c r="H18" s="173">
        <v>8630</v>
      </c>
      <c r="I18" s="308">
        <v>1.31</v>
      </c>
      <c r="J18" s="267">
        <v>142.95</v>
      </c>
      <c r="K18" s="69">
        <v>142.85</v>
      </c>
      <c r="L18" s="136">
        <f t="shared" si="0"/>
        <v>0.09999999999999432</v>
      </c>
      <c r="M18" s="311">
        <f t="shared" si="1"/>
        <v>0.07000350017500477</v>
      </c>
      <c r="N18" s="78">
        <f>Margins!B18</f>
        <v>950</v>
      </c>
      <c r="O18" s="25">
        <f t="shared" si="2"/>
        <v>227050</v>
      </c>
      <c r="P18" s="25">
        <f t="shared" si="3"/>
        <v>7600</v>
      </c>
    </row>
    <row r="19" spans="1:18" s="301" customFormat="1" ht="13.5">
      <c r="A19" s="196" t="s">
        <v>285</v>
      </c>
      <c r="B19" s="173">
        <v>3775</v>
      </c>
      <c r="C19" s="307">
        <v>1.22</v>
      </c>
      <c r="D19" s="173">
        <v>254</v>
      </c>
      <c r="E19" s="307">
        <v>0.94</v>
      </c>
      <c r="F19" s="173">
        <v>23</v>
      </c>
      <c r="G19" s="307">
        <v>0.1</v>
      </c>
      <c r="H19" s="173">
        <v>4052</v>
      </c>
      <c r="I19" s="308">
        <v>1.19</v>
      </c>
      <c r="J19" s="267">
        <v>61</v>
      </c>
      <c r="K19" s="69">
        <v>61.2</v>
      </c>
      <c r="L19" s="136">
        <f t="shared" si="0"/>
        <v>-0.20000000000000284</v>
      </c>
      <c r="M19" s="311">
        <f t="shared" si="1"/>
        <v>-0.3267973856209197</v>
      </c>
      <c r="N19" s="78">
        <f>Margins!B19</f>
        <v>2400</v>
      </c>
      <c r="O19" s="25">
        <f t="shared" si="2"/>
        <v>609600</v>
      </c>
      <c r="P19" s="25">
        <f t="shared" si="3"/>
        <v>55200</v>
      </c>
      <c r="R19" s="14"/>
    </row>
    <row r="20" spans="1:18" s="301" customFormat="1" ht="13.5">
      <c r="A20" s="196" t="s">
        <v>76</v>
      </c>
      <c r="B20" s="173">
        <v>621</v>
      </c>
      <c r="C20" s="307">
        <v>-0.22</v>
      </c>
      <c r="D20" s="173">
        <v>13</v>
      </c>
      <c r="E20" s="307">
        <v>-0.35</v>
      </c>
      <c r="F20" s="173">
        <v>0</v>
      </c>
      <c r="G20" s="307">
        <v>0</v>
      </c>
      <c r="H20" s="173">
        <v>634</v>
      </c>
      <c r="I20" s="308">
        <v>-0.22</v>
      </c>
      <c r="J20" s="267">
        <v>235.35</v>
      </c>
      <c r="K20" s="69">
        <v>239.15</v>
      </c>
      <c r="L20" s="136">
        <f t="shared" si="0"/>
        <v>-3.8000000000000114</v>
      </c>
      <c r="M20" s="311">
        <f t="shared" si="1"/>
        <v>-1.5889609031988339</v>
      </c>
      <c r="N20" s="78">
        <f>Margins!B20</f>
        <v>1400</v>
      </c>
      <c r="O20" s="25">
        <f t="shared" si="2"/>
        <v>18200</v>
      </c>
      <c r="P20" s="25">
        <f t="shared" si="3"/>
        <v>0</v>
      </c>
      <c r="R20" s="14"/>
    </row>
    <row r="21" spans="1:16" ht="13.5">
      <c r="A21" s="196" t="s">
        <v>77</v>
      </c>
      <c r="B21" s="173">
        <v>1862</v>
      </c>
      <c r="C21" s="307">
        <v>0.25</v>
      </c>
      <c r="D21" s="173">
        <v>13</v>
      </c>
      <c r="E21" s="307">
        <v>-0.59</v>
      </c>
      <c r="F21" s="173">
        <v>3</v>
      </c>
      <c r="G21" s="307">
        <v>-0.5</v>
      </c>
      <c r="H21" s="173">
        <v>1878</v>
      </c>
      <c r="I21" s="308">
        <v>0.23</v>
      </c>
      <c r="J21" s="267">
        <v>178.75</v>
      </c>
      <c r="K21" s="69">
        <v>187.35</v>
      </c>
      <c r="L21" s="136">
        <f t="shared" si="0"/>
        <v>-8.599999999999994</v>
      </c>
      <c r="M21" s="311">
        <f t="shared" si="1"/>
        <v>-4.5903389378169175</v>
      </c>
      <c r="N21" s="78">
        <f>Margins!B21</f>
        <v>3800</v>
      </c>
      <c r="O21" s="25">
        <f t="shared" si="2"/>
        <v>49400</v>
      </c>
      <c r="P21" s="25">
        <f t="shared" si="3"/>
        <v>11400</v>
      </c>
    </row>
    <row r="22" spans="1:18" ht="13.5">
      <c r="A22" s="196" t="s">
        <v>286</v>
      </c>
      <c r="B22" s="321">
        <v>737</v>
      </c>
      <c r="C22" s="330">
        <v>-0.06</v>
      </c>
      <c r="D22" s="173">
        <v>0</v>
      </c>
      <c r="E22" s="307">
        <v>-1</v>
      </c>
      <c r="F22" s="173">
        <v>0</v>
      </c>
      <c r="G22" s="307">
        <v>0</v>
      </c>
      <c r="H22" s="173">
        <v>737</v>
      </c>
      <c r="I22" s="308">
        <v>-0.06</v>
      </c>
      <c r="J22" s="267">
        <v>192.3</v>
      </c>
      <c r="K22" s="69">
        <v>215.65</v>
      </c>
      <c r="L22" s="136">
        <f t="shared" si="0"/>
        <v>-23.349999999999994</v>
      </c>
      <c r="M22" s="311">
        <f t="shared" si="1"/>
        <v>-10.827730118247157</v>
      </c>
      <c r="N22" s="78">
        <f>Margins!B22</f>
        <v>1050</v>
      </c>
      <c r="O22" s="25">
        <f t="shared" si="2"/>
        <v>0</v>
      </c>
      <c r="P22" s="25">
        <f t="shared" si="3"/>
        <v>0</v>
      </c>
      <c r="R22" s="25"/>
    </row>
    <row r="23" spans="1:18" ht="13.5">
      <c r="A23" s="196" t="s">
        <v>34</v>
      </c>
      <c r="B23" s="321">
        <v>2117</v>
      </c>
      <c r="C23" s="330">
        <v>-0.22</v>
      </c>
      <c r="D23" s="173">
        <v>0</v>
      </c>
      <c r="E23" s="307">
        <v>0</v>
      </c>
      <c r="F23" s="173">
        <v>1</v>
      </c>
      <c r="G23" s="307">
        <v>0</v>
      </c>
      <c r="H23" s="173">
        <v>2118</v>
      </c>
      <c r="I23" s="308">
        <v>-0.22</v>
      </c>
      <c r="J23" s="267">
        <v>1569.85</v>
      </c>
      <c r="K23" s="69">
        <v>1596.7</v>
      </c>
      <c r="L23" s="136">
        <f t="shared" si="0"/>
        <v>-26.850000000000136</v>
      </c>
      <c r="M23" s="311">
        <f t="shared" si="1"/>
        <v>-1.6815932861526983</v>
      </c>
      <c r="N23" s="78">
        <f>Margins!B23</f>
        <v>275</v>
      </c>
      <c r="O23" s="25">
        <f t="shared" si="2"/>
        <v>0</v>
      </c>
      <c r="P23" s="25">
        <f t="shared" si="3"/>
        <v>275</v>
      </c>
      <c r="R23" s="25"/>
    </row>
    <row r="24" spans="1:16" ht="13.5">
      <c r="A24" s="196" t="s">
        <v>287</v>
      </c>
      <c r="B24" s="173">
        <v>1008</v>
      </c>
      <c r="C24" s="307">
        <v>-0.45</v>
      </c>
      <c r="D24" s="173">
        <v>0</v>
      </c>
      <c r="E24" s="307">
        <v>-1</v>
      </c>
      <c r="F24" s="173">
        <v>0</v>
      </c>
      <c r="G24" s="307">
        <v>0</v>
      </c>
      <c r="H24" s="173">
        <v>1008</v>
      </c>
      <c r="I24" s="308">
        <v>-0.46</v>
      </c>
      <c r="J24" s="267">
        <v>1103.25</v>
      </c>
      <c r="K24" s="69">
        <v>1178.7</v>
      </c>
      <c r="L24" s="136">
        <f t="shared" si="0"/>
        <v>-75.45000000000005</v>
      </c>
      <c r="M24" s="311">
        <f t="shared" si="1"/>
        <v>-6.401119877831513</v>
      </c>
      <c r="N24" s="78">
        <f>Margins!B24</f>
        <v>250</v>
      </c>
      <c r="O24" s="25">
        <f t="shared" si="2"/>
        <v>0</v>
      </c>
      <c r="P24" s="25">
        <f t="shared" si="3"/>
        <v>0</v>
      </c>
    </row>
    <row r="25" spans="1:16" ht="13.5">
      <c r="A25" s="196" t="s">
        <v>137</v>
      </c>
      <c r="B25" s="173">
        <v>3151</v>
      </c>
      <c r="C25" s="307">
        <v>-0.5</v>
      </c>
      <c r="D25" s="173">
        <v>4</v>
      </c>
      <c r="E25" s="307">
        <v>-0.73</v>
      </c>
      <c r="F25" s="173">
        <v>0</v>
      </c>
      <c r="G25" s="307">
        <v>-1</v>
      </c>
      <c r="H25" s="173">
        <v>3155</v>
      </c>
      <c r="I25" s="308">
        <v>-0.5</v>
      </c>
      <c r="J25" s="267">
        <v>334.9</v>
      </c>
      <c r="K25" s="69">
        <v>352.75</v>
      </c>
      <c r="L25" s="136">
        <f t="shared" si="0"/>
        <v>-17.850000000000023</v>
      </c>
      <c r="M25" s="311">
        <f t="shared" si="1"/>
        <v>-5.060240963855428</v>
      </c>
      <c r="N25" s="78">
        <f>Margins!B25</f>
        <v>1000</v>
      </c>
      <c r="O25" s="25">
        <f t="shared" si="2"/>
        <v>4000</v>
      </c>
      <c r="P25" s="25">
        <f t="shared" si="3"/>
        <v>0</v>
      </c>
    </row>
    <row r="26" spans="1:16" ht="13.5">
      <c r="A26" s="196" t="s">
        <v>233</v>
      </c>
      <c r="B26" s="173">
        <v>15570</v>
      </c>
      <c r="C26" s="307">
        <v>1.92</v>
      </c>
      <c r="D26" s="173">
        <v>237</v>
      </c>
      <c r="E26" s="307">
        <v>1.96</v>
      </c>
      <c r="F26" s="173">
        <v>47</v>
      </c>
      <c r="G26" s="307">
        <v>1.61</v>
      </c>
      <c r="H26" s="173">
        <v>15854</v>
      </c>
      <c r="I26" s="308">
        <v>1.92</v>
      </c>
      <c r="J26" s="267">
        <v>726.1</v>
      </c>
      <c r="K26" s="69">
        <v>752</v>
      </c>
      <c r="L26" s="136">
        <f t="shared" si="0"/>
        <v>-25.899999999999977</v>
      </c>
      <c r="M26" s="311">
        <f t="shared" si="1"/>
        <v>-3.4441489361702096</v>
      </c>
      <c r="N26" s="78">
        <f>Margins!B26</f>
        <v>1000</v>
      </c>
      <c r="O26" s="25">
        <f t="shared" si="2"/>
        <v>237000</v>
      </c>
      <c r="P26" s="25">
        <f t="shared" si="3"/>
        <v>47000</v>
      </c>
    </row>
    <row r="27" spans="1:18" ht="13.5">
      <c r="A27" s="196" t="s">
        <v>1</v>
      </c>
      <c r="B27" s="321">
        <v>5064</v>
      </c>
      <c r="C27" s="330">
        <v>0.03</v>
      </c>
      <c r="D27" s="173">
        <v>65</v>
      </c>
      <c r="E27" s="307">
        <v>-0.34</v>
      </c>
      <c r="F27" s="173">
        <v>6</v>
      </c>
      <c r="G27" s="307">
        <v>5</v>
      </c>
      <c r="H27" s="173">
        <v>5135</v>
      </c>
      <c r="I27" s="308">
        <v>0.03</v>
      </c>
      <c r="J27" s="267">
        <v>2345.6</v>
      </c>
      <c r="K27" s="69">
        <v>2505.9</v>
      </c>
      <c r="L27" s="136">
        <f t="shared" si="0"/>
        <v>-160.30000000000018</v>
      </c>
      <c r="M27" s="311">
        <f t="shared" si="1"/>
        <v>-6.396903308192672</v>
      </c>
      <c r="N27" s="78">
        <f>Margins!B27</f>
        <v>150</v>
      </c>
      <c r="O27" s="25">
        <f t="shared" si="2"/>
        <v>9750</v>
      </c>
      <c r="P27" s="25">
        <f t="shared" si="3"/>
        <v>900</v>
      </c>
      <c r="R27" s="25"/>
    </row>
    <row r="28" spans="1:18" ht="13.5">
      <c r="A28" s="196" t="s">
        <v>158</v>
      </c>
      <c r="B28" s="321">
        <v>246</v>
      </c>
      <c r="C28" s="330">
        <v>0.07</v>
      </c>
      <c r="D28" s="173">
        <v>3</v>
      </c>
      <c r="E28" s="307">
        <v>-0.25</v>
      </c>
      <c r="F28" s="173">
        <v>6</v>
      </c>
      <c r="G28" s="307">
        <v>0</v>
      </c>
      <c r="H28" s="173">
        <v>255</v>
      </c>
      <c r="I28" s="308">
        <v>0.09</v>
      </c>
      <c r="J28" s="267">
        <v>114.85</v>
      </c>
      <c r="K28" s="69">
        <v>119.2</v>
      </c>
      <c r="L28" s="136">
        <f t="shared" si="0"/>
        <v>-4.3500000000000085</v>
      </c>
      <c r="M28" s="311">
        <f t="shared" si="1"/>
        <v>-3.64932885906041</v>
      </c>
      <c r="N28" s="78">
        <f>Margins!B28</f>
        <v>1900</v>
      </c>
      <c r="O28" s="25">
        <f t="shared" si="2"/>
        <v>5700</v>
      </c>
      <c r="P28" s="25">
        <f t="shared" si="3"/>
        <v>11400</v>
      </c>
      <c r="R28" s="25"/>
    </row>
    <row r="29" spans="1:16" ht="13.5">
      <c r="A29" s="196" t="s">
        <v>288</v>
      </c>
      <c r="B29" s="173">
        <v>924</v>
      </c>
      <c r="C29" s="307">
        <v>0.09</v>
      </c>
      <c r="D29" s="173">
        <v>0</v>
      </c>
      <c r="E29" s="307">
        <v>0</v>
      </c>
      <c r="F29" s="173">
        <v>0</v>
      </c>
      <c r="G29" s="307">
        <v>0</v>
      </c>
      <c r="H29" s="173">
        <v>924</v>
      </c>
      <c r="I29" s="308">
        <v>0.09</v>
      </c>
      <c r="J29" s="267">
        <v>593.55</v>
      </c>
      <c r="K29" s="69">
        <v>642.75</v>
      </c>
      <c r="L29" s="136">
        <f t="shared" si="0"/>
        <v>-49.200000000000045</v>
      </c>
      <c r="M29" s="311">
        <f t="shared" si="1"/>
        <v>-7.654609101516926</v>
      </c>
      <c r="N29" s="78">
        <f>Margins!B29</f>
        <v>300</v>
      </c>
      <c r="O29" s="25">
        <f t="shared" si="2"/>
        <v>0</v>
      </c>
      <c r="P29" s="25">
        <f t="shared" si="3"/>
        <v>0</v>
      </c>
    </row>
    <row r="30" spans="1:16" ht="13.5">
      <c r="A30" s="196" t="s">
        <v>159</v>
      </c>
      <c r="B30" s="173">
        <v>53</v>
      </c>
      <c r="C30" s="307">
        <v>0.02</v>
      </c>
      <c r="D30" s="173">
        <v>0</v>
      </c>
      <c r="E30" s="307">
        <v>-1</v>
      </c>
      <c r="F30" s="173">
        <v>0</v>
      </c>
      <c r="G30" s="307">
        <v>0</v>
      </c>
      <c r="H30" s="173">
        <v>53</v>
      </c>
      <c r="I30" s="308">
        <v>-0.13</v>
      </c>
      <c r="J30" s="267">
        <v>45.15</v>
      </c>
      <c r="K30" s="69">
        <v>47.15</v>
      </c>
      <c r="L30" s="136">
        <f t="shared" si="0"/>
        <v>-2</v>
      </c>
      <c r="M30" s="311">
        <f t="shared" si="1"/>
        <v>-4.241781548250265</v>
      </c>
      <c r="N30" s="78">
        <f>Margins!B30</f>
        <v>4500</v>
      </c>
      <c r="O30" s="25">
        <f t="shared" si="2"/>
        <v>0</v>
      </c>
      <c r="P30" s="25">
        <f t="shared" si="3"/>
        <v>0</v>
      </c>
    </row>
    <row r="31" spans="1:18" ht="13.5">
      <c r="A31" s="196" t="s">
        <v>2</v>
      </c>
      <c r="B31" s="321">
        <v>363</v>
      </c>
      <c r="C31" s="330">
        <v>0.38</v>
      </c>
      <c r="D31" s="173">
        <v>16</v>
      </c>
      <c r="E31" s="307">
        <v>3</v>
      </c>
      <c r="F31" s="173">
        <v>0</v>
      </c>
      <c r="G31" s="307">
        <v>0</v>
      </c>
      <c r="H31" s="173">
        <v>379</v>
      </c>
      <c r="I31" s="308">
        <v>0.41</v>
      </c>
      <c r="J31" s="267">
        <v>331.85</v>
      </c>
      <c r="K31" s="69">
        <v>344.2</v>
      </c>
      <c r="L31" s="136">
        <f t="shared" si="0"/>
        <v>-12.349999999999966</v>
      </c>
      <c r="M31" s="311">
        <f t="shared" si="1"/>
        <v>-3.5880302149912744</v>
      </c>
      <c r="N31" s="78">
        <f>Margins!B31</f>
        <v>1100</v>
      </c>
      <c r="O31" s="25">
        <f t="shared" si="2"/>
        <v>17600</v>
      </c>
      <c r="P31" s="25">
        <f t="shared" si="3"/>
        <v>0</v>
      </c>
      <c r="R31" s="25"/>
    </row>
    <row r="32" spans="1:18" ht="13.5">
      <c r="A32" s="196" t="s">
        <v>395</v>
      </c>
      <c r="B32" s="321">
        <v>1457</v>
      </c>
      <c r="C32" s="330">
        <v>-0.03</v>
      </c>
      <c r="D32" s="173">
        <v>85</v>
      </c>
      <c r="E32" s="307">
        <v>-0.41</v>
      </c>
      <c r="F32" s="173">
        <v>5</v>
      </c>
      <c r="G32" s="307">
        <v>-0.5</v>
      </c>
      <c r="H32" s="173">
        <v>1547</v>
      </c>
      <c r="I32" s="308">
        <v>-0.07</v>
      </c>
      <c r="J32" s="267">
        <v>133.35</v>
      </c>
      <c r="K32" s="69">
        <v>138.75</v>
      </c>
      <c r="L32" s="136">
        <f t="shared" si="0"/>
        <v>-5.400000000000006</v>
      </c>
      <c r="M32" s="311">
        <f t="shared" si="1"/>
        <v>-3.8918918918918957</v>
      </c>
      <c r="N32" s="78">
        <f>Margins!B32</f>
        <v>1250</v>
      </c>
      <c r="O32" s="25">
        <f t="shared" si="2"/>
        <v>106250</v>
      </c>
      <c r="P32" s="25">
        <f t="shared" si="3"/>
        <v>6250</v>
      </c>
      <c r="R32" s="25"/>
    </row>
    <row r="33" spans="1:16" ht="13.5">
      <c r="A33" s="196" t="s">
        <v>78</v>
      </c>
      <c r="B33" s="173">
        <v>672</v>
      </c>
      <c r="C33" s="307">
        <v>-0.42</v>
      </c>
      <c r="D33" s="173">
        <v>1</v>
      </c>
      <c r="E33" s="307">
        <v>-0.95</v>
      </c>
      <c r="F33" s="173">
        <v>0</v>
      </c>
      <c r="G33" s="307">
        <v>-1</v>
      </c>
      <c r="H33" s="173">
        <v>673</v>
      </c>
      <c r="I33" s="308">
        <v>-0.43</v>
      </c>
      <c r="J33" s="267">
        <v>223.15</v>
      </c>
      <c r="K33" s="69">
        <v>232.45</v>
      </c>
      <c r="L33" s="136">
        <f t="shared" si="0"/>
        <v>-9.299999999999983</v>
      </c>
      <c r="M33" s="311">
        <f t="shared" si="1"/>
        <v>-4.000860400086033</v>
      </c>
      <c r="N33" s="78">
        <f>Margins!B33</f>
        <v>1600</v>
      </c>
      <c r="O33" s="25">
        <f t="shared" si="2"/>
        <v>1600</v>
      </c>
      <c r="P33" s="25">
        <f t="shared" si="3"/>
        <v>0</v>
      </c>
    </row>
    <row r="34" spans="1:16" ht="13.5">
      <c r="A34" s="196" t="s">
        <v>138</v>
      </c>
      <c r="B34" s="173">
        <v>4095</v>
      </c>
      <c r="C34" s="307">
        <v>0.19</v>
      </c>
      <c r="D34" s="173">
        <v>7</v>
      </c>
      <c r="E34" s="307">
        <v>-0.76</v>
      </c>
      <c r="F34" s="173">
        <v>0</v>
      </c>
      <c r="G34" s="307">
        <v>-1</v>
      </c>
      <c r="H34" s="173">
        <v>4102</v>
      </c>
      <c r="I34" s="308">
        <v>0.18</v>
      </c>
      <c r="J34" s="267">
        <v>558.4</v>
      </c>
      <c r="K34" s="69">
        <v>632.8</v>
      </c>
      <c r="L34" s="136">
        <f t="shared" si="0"/>
        <v>-74.39999999999998</v>
      </c>
      <c r="M34" s="311">
        <f t="shared" si="1"/>
        <v>-11.75726927939317</v>
      </c>
      <c r="N34" s="78">
        <f>Margins!B34</f>
        <v>850</v>
      </c>
      <c r="O34" s="25">
        <f t="shared" si="2"/>
        <v>5950</v>
      </c>
      <c r="P34" s="25">
        <f t="shared" si="3"/>
        <v>0</v>
      </c>
    </row>
    <row r="35" spans="1:18" ht="13.5">
      <c r="A35" s="196" t="s">
        <v>160</v>
      </c>
      <c r="B35" s="321">
        <v>235</v>
      </c>
      <c r="C35" s="330">
        <v>0.11</v>
      </c>
      <c r="D35" s="173">
        <v>0</v>
      </c>
      <c r="E35" s="307">
        <v>0</v>
      </c>
      <c r="F35" s="173">
        <v>0</v>
      </c>
      <c r="G35" s="307">
        <v>0</v>
      </c>
      <c r="H35" s="173">
        <v>235</v>
      </c>
      <c r="I35" s="308">
        <v>0.11</v>
      </c>
      <c r="J35" s="267">
        <v>343.15</v>
      </c>
      <c r="K35" s="69">
        <v>360.1</v>
      </c>
      <c r="L35" s="136">
        <f t="shared" si="0"/>
        <v>-16.950000000000045</v>
      </c>
      <c r="M35" s="311">
        <f t="shared" si="1"/>
        <v>-4.707025826159413</v>
      </c>
      <c r="N35" s="78">
        <f>Margins!B35</f>
        <v>1100</v>
      </c>
      <c r="O35" s="25">
        <f t="shared" si="2"/>
        <v>0</v>
      </c>
      <c r="P35" s="25">
        <f t="shared" si="3"/>
        <v>0</v>
      </c>
      <c r="R35" s="25"/>
    </row>
    <row r="36" spans="1:16" ht="13.5">
      <c r="A36" s="196" t="s">
        <v>161</v>
      </c>
      <c r="B36" s="173">
        <v>208</v>
      </c>
      <c r="C36" s="307">
        <v>0.78</v>
      </c>
      <c r="D36" s="173">
        <v>13</v>
      </c>
      <c r="E36" s="307">
        <v>-0.52</v>
      </c>
      <c r="F36" s="173">
        <v>1</v>
      </c>
      <c r="G36" s="307">
        <v>0</v>
      </c>
      <c r="H36" s="173">
        <v>222</v>
      </c>
      <c r="I36" s="308">
        <v>0.53</v>
      </c>
      <c r="J36" s="267">
        <v>35.3</v>
      </c>
      <c r="K36" s="69">
        <v>36.85</v>
      </c>
      <c r="L36" s="136">
        <f t="shared" si="0"/>
        <v>-1.5500000000000043</v>
      </c>
      <c r="M36" s="311">
        <f t="shared" si="1"/>
        <v>-4.206241519674367</v>
      </c>
      <c r="N36" s="78">
        <f>Margins!B36</f>
        <v>6950</v>
      </c>
      <c r="O36" s="25">
        <f t="shared" si="2"/>
        <v>90350</v>
      </c>
      <c r="P36" s="25">
        <f t="shared" si="3"/>
        <v>6950</v>
      </c>
    </row>
    <row r="37" spans="1:16" ht="13.5">
      <c r="A37" s="196" t="s">
        <v>398</v>
      </c>
      <c r="B37" s="173">
        <v>20</v>
      </c>
      <c r="C37" s="307">
        <v>2.33</v>
      </c>
      <c r="D37" s="173">
        <v>0</v>
      </c>
      <c r="E37" s="307">
        <v>0</v>
      </c>
      <c r="F37" s="173">
        <v>0</v>
      </c>
      <c r="G37" s="307">
        <v>0</v>
      </c>
      <c r="H37" s="173">
        <v>20</v>
      </c>
      <c r="I37" s="308">
        <v>2.33</v>
      </c>
      <c r="J37" s="267">
        <v>203.05</v>
      </c>
      <c r="K37" s="69">
        <v>206.25</v>
      </c>
      <c r="L37" s="136">
        <f t="shared" si="0"/>
        <v>-3.1999999999999886</v>
      </c>
      <c r="M37" s="311">
        <f t="shared" si="1"/>
        <v>-1.551515151515146</v>
      </c>
      <c r="N37" s="78">
        <f>Margins!B37</f>
        <v>900</v>
      </c>
      <c r="O37" s="25">
        <f t="shared" si="2"/>
        <v>0</v>
      </c>
      <c r="P37" s="25">
        <f t="shared" si="3"/>
        <v>0</v>
      </c>
    </row>
    <row r="38" spans="1:18" ht="13.5">
      <c r="A38" s="196" t="s">
        <v>3</v>
      </c>
      <c r="B38" s="321">
        <v>680</v>
      </c>
      <c r="C38" s="330">
        <v>0.22</v>
      </c>
      <c r="D38" s="173">
        <v>4</v>
      </c>
      <c r="E38" s="307">
        <v>-0.33</v>
      </c>
      <c r="F38" s="173">
        <v>0</v>
      </c>
      <c r="G38" s="307">
        <v>-1</v>
      </c>
      <c r="H38" s="173">
        <v>684</v>
      </c>
      <c r="I38" s="308">
        <v>0.19</v>
      </c>
      <c r="J38" s="267">
        <v>248.35</v>
      </c>
      <c r="K38" s="69">
        <v>252.5</v>
      </c>
      <c r="L38" s="136">
        <f t="shared" si="0"/>
        <v>-4.150000000000006</v>
      </c>
      <c r="M38" s="311">
        <f t="shared" si="1"/>
        <v>-1.6435643564356457</v>
      </c>
      <c r="N38" s="78">
        <f>Margins!B38</f>
        <v>1250</v>
      </c>
      <c r="O38" s="25">
        <f t="shared" si="2"/>
        <v>5000</v>
      </c>
      <c r="P38" s="25">
        <f t="shared" si="3"/>
        <v>0</v>
      </c>
      <c r="R38" s="25"/>
    </row>
    <row r="39" spans="1:18" ht="13.5">
      <c r="A39" s="196" t="s">
        <v>219</v>
      </c>
      <c r="B39" s="321">
        <v>392</v>
      </c>
      <c r="C39" s="330">
        <v>-0.57</v>
      </c>
      <c r="D39" s="173">
        <v>12</v>
      </c>
      <c r="E39" s="307">
        <v>0</v>
      </c>
      <c r="F39" s="173">
        <v>0</v>
      </c>
      <c r="G39" s="307">
        <v>0</v>
      </c>
      <c r="H39" s="173">
        <v>404</v>
      </c>
      <c r="I39" s="308">
        <v>-0.56</v>
      </c>
      <c r="J39" s="267">
        <v>333.05</v>
      </c>
      <c r="K39" s="69">
        <v>344.05</v>
      </c>
      <c r="L39" s="136">
        <f t="shared" si="0"/>
        <v>-11</v>
      </c>
      <c r="M39" s="311">
        <f t="shared" si="1"/>
        <v>-3.197209707891295</v>
      </c>
      <c r="N39" s="78">
        <f>Margins!B39</f>
        <v>525</v>
      </c>
      <c r="O39" s="25">
        <f t="shared" si="2"/>
        <v>6300</v>
      </c>
      <c r="P39" s="25">
        <f t="shared" si="3"/>
        <v>0</v>
      </c>
      <c r="R39" s="25"/>
    </row>
    <row r="40" spans="1:18" ht="13.5">
      <c r="A40" s="196" t="s">
        <v>162</v>
      </c>
      <c r="B40" s="321">
        <v>185</v>
      </c>
      <c r="C40" s="330">
        <v>0.03</v>
      </c>
      <c r="D40" s="173">
        <v>2</v>
      </c>
      <c r="E40" s="307">
        <v>0</v>
      </c>
      <c r="F40" s="173">
        <v>0</v>
      </c>
      <c r="G40" s="307">
        <v>0</v>
      </c>
      <c r="H40" s="173">
        <v>187</v>
      </c>
      <c r="I40" s="308">
        <v>0.04</v>
      </c>
      <c r="J40" s="267">
        <v>294.2</v>
      </c>
      <c r="K40" s="69">
        <v>301.9</v>
      </c>
      <c r="L40" s="136">
        <f t="shared" si="0"/>
        <v>-7.699999999999989</v>
      </c>
      <c r="M40" s="311">
        <f t="shared" si="1"/>
        <v>-2.5505134150380884</v>
      </c>
      <c r="N40" s="78">
        <f>Margins!B40</f>
        <v>1200</v>
      </c>
      <c r="O40" s="25">
        <f t="shared" si="2"/>
        <v>2400</v>
      </c>
      <c r="P40" s="25">
        <f t="shared" si="3"/>
        <v>0</v>
      </c>
      <c r="R40" s="25"/>
    </row>
    <row r="41" spans="1:16" ht="13.5">
      <c r="A41" s="196" t="s">
        <v>289</v>
      </c>
      <c r="B41" s="173">
        <v>553</v>
      </c>
      <c r="C41" s="307">
        <v>-0.53</v>
      </c>
      <c r="D41" s="173">
        <v>0</v>
      </c>
      <c r="E41" s="307">
        <v>0</v>
      </c>
      <c r="F41" s="173">
        <v>0</v>
      </c>
      <c r="G41" s="307">
        <v>0</v>
      </c>
      <c r="H41" s="173">
        <v>553</v>
      </c>
      <c r="I41" s="308">
        <v>-0.53</v>
      </c>
      <c r="J41" s="267">
        <v>200</v>
      </c>
      <c r="K41" s="69">
        <v>205.25</v>
      </c>
      <c r="L41" s="136">
        <f t="shared" si="0"/>
        <v>-5.25</v>
      </c>
      <c r="M41" s="311">
        <f t="shared" si="1"/>
        <v>-2.5578562728380025</v>
      </c>
      <c r="N41" s="78">
        <f>Margins!B41</f>
        <v>1000</v>
      </c>
      <c r="O41" s="25">
        <f t="shared" si="2"/>
        <v>0</v>
      </c>
      <c r="P41" s="25">
        <f t="shared" si="3"/>
        <v>0</v>
      </c>
    </row>
    <row r="42" spans="1:16" ht="13.5">
      <c r="A42" s="196" t="s">
        <v>183</v>
      </c>
      <c r="B42" s="173">
        <v>2284</v>
      </c>
      <c r="C42" s="307">
        <v>-0.57</v>
      </c>
      <c r="D42" s="173">
        <v>46</v>
      </c>
      <c r="E42" s="307">
        <v>0.02</v>
      </c>
      <c r="F42" s="173">
        <v>8</v>
      </c>
      <c r="G42" s="307">
        <v>3</v>
      </c>
      <c r="H42" s="173">
        <v>2338</v>
      </c>
      <c r="I42" s="308">
        <v>-0.56</v>
      </c>
      <c r="J42" s="267">
        <v>275</v>
      </c>
      <c r="K42" s="69">
        <v>287.8</v>
      </c>
      <c r="L42" s="136">
        <f t="shared" si="0"/>
        <v>-12.800000000000011</v>
      </c>
      <c r="M42" s="311">
        <f t="shared" si="1"/>
        <v>-4.447533009034055</v>
      </c>
      <c r="N42" s="78">
        <f>Margins!B42</f>
        <v>1900</v>
      </c>
      <c r="O42" s="25">
        <f t="shared" si="2"/>
        <v>87400</v>
      </c>
      <c r="P42" s="25">
        <f t="shared" si="3"/>
        <v>15200</v>
      </c>
    </row>
    <row r="43" spans="1:16" ht="13.5">
      <c r="A43" s="196" t="s">
        <v>220</v>
      </c>
      <c r="B43" s="173">
        <v>804</v>
      </c>
      <c r="C43" s="307">
        <v>1.37</v>
      </c>
      <c r="D43" s="173">
        <v>15</v>
      </c>
      <c r="E43" s="307">
        <v>1.14</v>
      </c>
      <c r="F43" s="173">
        <v>6</v>
      </c>
      <c r="G43" s="307">
        <v>0</v>
      </c>
      <c r="H43" s="173">
        <v>825</v>
      </c>
      <c r="I43" s="308">
        <v>1.38</v>
      </c>
      <c r="J43" s="267">
        <v>101.6</v>
      </c>
      <c r="K43" s="69">
        <v>103.8</v>
      </c>
      <c r="L43" s="136">
        <f t="shared" si="0"/>
        <v>-2.200000000000003</v>
      </c>
      <c r="M43" s="311">
        <f t="shared" si="1"/>
        <v>-2.1194605009633936</v>
      </c>
      <c r="N43" s="78">
        <f>Margins!B43</f>
        <v>2700</v>
      </c>
      <c r="O43" s="25">
        <f t="shared" si="2"/>
        <v>40500</v>
      </c>
      <c r="P43" s="25">
        <f t="shared" si="3"/>
        <v>16200</v>
      </c>
    </row>
    <row r="44" spans="1:16" ht="13.5">
      <c r="A44" s="196" t="s">
        <v>163</v>
      </c>
      <c r="B44" s="173">
        <v>3009</v>
      </c>
      <c r="C44" s="307">
        <v>0.26</v>
      </c>
      <c r="D44" s="173">
        <v>93</v>
      </c>
      <c r="E44" s="307">
        <v>1.51</v>
      </c>
      <c r="F44" s="173">
        <v>0</v>
      </c>
      <c r="G44" s="307">
        <v>0</v>
      </c>
      <c r="H44" s="173">
        <v>3102</v>
      </c>
      <c r="I44" s="308">
        <v>0.28</v>
      </c>
      <c r="J44" s="267">
        <v>3293.1</v>
      </c>
      <c r="K44" s="69">
        <v>3388.7</v>
      </c>
      <c r="L44" s="136">
        <f t="shared" si="0"/>
        <v>-95.59999999999991</v>
      </c>
      <c r="M44" s="311">
        <f t="shared" si="1"/>
        <v>-2.8211408504736304</v>
      </c>
      <c r="N44" s="78">
        <f>Margins!B44</f>
        <v>250</v>
      </c>
      <c r="O44" s="25">
        <f t="shared" si="2"/>
        <v>23250</v>
      </c>
      <c r="P44" s="25">
        <f t="shared" si="3"/>
        <v>0</v>
      </c>
    </row>
    <row r="45" spans="1:18" ht="13.5">
      <c r="A45" s="196" t="s">
        <v>194</v>
      </c>
      <c r="B45" s="173">
        <v>1798</v>
      </c>
      <c r="C45" s="307">
        <v>0.24</v>
      </c>
      <c r="D45" s="173">
        <v>7</v>
      </c>
      <c r="E45" s="307">
        <v>-0.56</v>
      </c>
      <c r="F45" s="173">
        <v>0</v>
      </c>
      <c r="G45" s="307">
        <v>-1</v>
      </c>
      <c r="H45" s="173">
        <v>1805</v>
      </c>
      <c r="I45" s="308">
        <v>0.23</v>
      </c>
      <c r="J45" s="267">
        <v>725.2</v>
      </c>
      <c r="K45" s="69">
        <v>731.65</v>
      </c>
      <c r="L45" s="136">
        <f t="shared" si="0"/>
        <v>-6.449999999999932</v>
      </c>
      <c r="M45" s="311">
        <f t="shared" si="1"/>
        <v>-0.8815690562427296</v>
      </c>
      <c r="N45" s="78">
        <f>Margins!B45</f>
        <v>400</v>
      </c>
      <c r="O45" s="25">
        <f t="shared" si="2"/>
        <v>2800</v>
      </c>
      <c r="P45" s="25">
        <f t="shared" si="3"/>
        <v>0</v>
      </c>
      <c r="R45" s="25"/>
    </row>
    <row r="46" spans="1:16" ht="13.5">
      <c r="A46" s="196" t="s">
        <v>221</v>
      </c>
      <c r="B46" s="173">
        <v>2400</v>
      </c>
      <c r="C46" s="307">
        <v>-0.08</v>
      </c>
      <c r="D46" s="173">
        <v>110</v>
      </c>
      <c r="E46" s="307">
        <v>1</v>
      </c>
      <c r="F46" s="173">
        <v>15</v>
      </c>
      <c r="G46" s="307">
        <v>1.14</v>
      </c>
      <c r="H46" s="173">
        <v>2525</v>
      </c>
      <c r="I46" s="308">
        <v>-0.06</v>
      </c>
      <c r="J46" s="267">
        <v>126.25</v>
      </c>
      <c r="K46" s="69">
        <v>139.95</v>
      </c>
      <c r="L46" s="136">
        <f t="shared" si="0"/>
        <v>-13.699999999999989</v>
      </c>
      <c r="M46" s="311">
        <f t="shared" si="1"/>
        <v>-9.789210432297242</v>
      </c>
      <c r="N46" s="78">
        <f>Margins!B46</f>
        <v>4800</v>
      </c>
      <c r="O46" s="25">
        <f t="shared" si="2"/>
        <v>528000</v>
      </c>
      <c r="P46" s="25">
        <f t="shared" si="3"/>
        <v>72000</v>
      </c>
    </row>
    <row r="47" spans="1:18" ht="13.5">
      <c r="A47" s="196" t="s">
        <v>164</v>
      </c>
      <c r="B47" s="173">
        <v>187</v>
      </c>
      <c r="C47" s="307">
        <v>0.36</v>
      </c>
      <c r="D47" s="173">
        <v>5</v>
      </c>
      <c r="E47" s="307">
        <v>-0.17</v>
      </c>
      <c r="F47" s="173">
        <v>0</v>
      </c>
      <c r="G47" s="307">
        <v>-1</v>
      </c>
      <c r="H47" s="173">
        <v>192</v>
      </c>
      <c r="I47" s="308">
        <v>0.32</v>
      </c>
      <c r="J47" s="267">
        <v>55.25</v>
      </c>
      <c r="K47" s="69">
        <v>56.35</v>
      </c>
      <c r="L47" s="136">
        <f t="shared" si="0"/>
        <v>-1.1000000000000014</v>
      </c>
      <c r="M47" s="311">
        <f t="shared" si="1"/>
        <v>-1.952085181898849</v>
      </c>
      <c r="N47" s="78">
        <f>Margins!B47</f>
        <v>5650</v>
      </c>
      <c r="O47" s="25">
        <f t="shared" si="2"/>
        <v>28250</v>
      </c>
      <c r="P47" s="25">
        <f t="shared" si="3"/>
        <v>0</v>
      </c>
      <c r="R47" s="104"/>
    </row>
    <row r="48" spans="1:16" ht="13.5">
      <c r="A48" s="196" t="s">
        <v>165</v>
      </c>
      <c r="B48" s="173">
        <v>397</v>
      </c>
      <c r="C48" s="307">
        <v>0.23</v>
      </c>
      <c r="D48" s="173">
        <v>0</v>
      </c>
      <c r="E48" s="307">
        <v>-1</v>
      </c>
      <c r="F48" s="173">
        <v>2</v>
      </c>
      <c r="G48" s="307">
        <v>0</v>
      </c>
      <c r="H48" s="173">
        <v>399</v>
      </c>
      <c r="I48" s="308">
        <v>0.23</v>
      </c>
      <c r="J48" s="267">
        <v>238.15</v>
      </c>
      <c r="K48" s="69">
        <v>251.1</v>
      </c>
      <c r="L48" s="136">
        <f t="shared" si="0"/>
        <v>-12.949999999999989</v>
      </c>
      <c r="M48" s="311">
        <f t="shared" si="1"/>
        <v>-5.157307845479884</v>
      </c>
      <c r="N48" s="78">
        <f>Margins!B48</f>
        <v>1300</v>
      </c>
      <c r="O48" s="25">
        <f t="shared" si="2"/>
        <v>0</v>
      </c>
      <c r="P48" s="25">
        <f t="shared" si="3"/>
        <v>2600</v>
      </c>
    </row>
    <row r="49" spans="1:16" ht="13.5">
      <c r="A49" s="196" t="s">
        <v>89</v>
      </c>
      <c r="B49" s="173">
        <v>1561</v>
      </c>
      <c r="C49" s="307">
        <v>1.97</v>
      </c>
      <c r="D49" s="173">
        <v>70</v>
      </c>
      <c r="E49" s="307">
        <v>3.38</v>
      </c>
      <c r="F49" s="173">
        <v>3</v>
      </c>
      <c r="G49" s="307">
        <v>0.5</v>
      </c>
      <c r="H49" s="173">
        <v>1634</v>
      </c>
      <c r="I49" s="308">
        <v>2</v>
      </c>
      <c r="J49" s="267">
        <v>293.8</v>
      </c>
      <c r="K49" s="69">
        <v>294.3</v>
      </c>
      <c r="L49" s="136">
        <f t="shared" si="0"/>
        <v>-0.5</v>
      </c>
      <c r="M49" s="311">
        <f t="shared" si="1"/>
        <v>-0.16989466530750932</v>
      </c>
      <c r="N49" s="78">
        <f>Margins!B49</f>
        <v>1500</v>
      </c>
      <c r="O49" s="25">
        <f t="shared" si="2"/>
        <v>105000</v>
      </c>
      <c r="P49" s="25">
        <f t="shared" si="3"/>
        <v>4500</v>
      </c>
    </row>
    <row r="50" spans="1:16" ht="13.5">
      <c r="A50" s="196" t="s">
        <v>290</v>
      </c>
      <c r="B50" s="173">
        <v>597</v>
      </c>
      <c r="C50" s="307">
        <v>-0.12</v>
      </c>
      <c r="D50" s="173">
        <v>26</v>
      </c>
      <c r="E50" s="307">
        <v>0.73</v>
      </c>
      <c r="F50" s="173">
        <v>0</v>
      </c>
      <c r="G50" s="307">
        <v>0</v>
      </c>
      <c r="H50" s="173">
        <v>623</v>
      </c>
      <c r="I50" s="308">
        <v>-0.1</v>
      </c>
      <c r="J50" s="267">
        <v>170.55</v>
      </c>
      <c r="K50" s="69">
        <v>185.9</v>
      </c>
      <c r="L50" s="136">
        <f t="shared" si="0"/>
        <v>-15.349999999999994</v>
      </c>
      <c r="M50" s="311">
        <f t="shared" si="1"/>
        <v>-8.257127487896716</v>
      </c>
      <c r="N50" s="78">
        <f>Margins!B50</f>
        <v>1000</v>
      </c>
      <c r="O50" s="25">
        <f t="shared" si="2"/>
        <v>26000</v>
      </c>
      <c r="P50" s="25">
        <f t="shared" si="3"/>
        <v>0</v>
      </c>
    </row>
    <row r="51" spans="1:16" ht="13.5">
      <c r="A51" s="196" t="s">
        <v>272</v>
      </c>
      <c r="B51" s="173">
        <v>610</v>
      </c>
      <c r="C51" s="307">
        <v>-0.67</v>
      </c>
      <c r="D51" s="173">
        <v>47</v>
      </c>
      <c r="E51" s="307">
        <v>-0.08</v>
      </c>
      <c r="F51" s="173">
        <v>0</v>
      </c>
      <c r="G51" s="307">
        <v>0</v>
      </c>
      <c r="H51" s="173">
        <v>657</v>
      </c>
      <c r="I51" s="308">
        <v>-0.65</v>
      </c>
      <c r="J51" s="267">
        <v>207</v>
      </c>
      <c r="K51" s="69">
        <v>211</v>
      </c>
      <c r="L51" s="136">
        <f t="shared" si="0"/>
        <v>-4</v>
      </c>
      <c r="M51" s="311">
        <f t="shared" si="1"/>
        <v>-1.8957345971563981</v>
      </c>
      <c r="N51" s="78">
        <f>Margins!B51</f>
        <v>1350</v>
      </c>
      <c r="O51" s="25">
        <f t="shared" si="2"/>
        <v>63450</v>
      </c>
      <c r="P51" s="25">
        <f t="shared" si="3"/>
        <v>0</v>
      </c>
    </row>
    <row r="52" spans="1:16" ht="13.5">
      <c r="A52" s="196" t="s">
        <v>222</v>
      </c>
      <c r="B52" s="173">
        <v>448</v>
      </c>
      <c r="C52" s="307">
        <v>0.15</v>
      </c>
      <c r="D52" s="173">
        <v>0</v>
      </c>
      <c r="E52" s="307">
        <v>0</v>
      </c>
      <c r="F52" s="173">
        <v>1</v>
      </c>
      <c r="G52" s="307">
        <v>0</v>
      </c>
      <c r="H52" s="173">
        <v>449</v>
      </c>
      <c r="I52" s="308">
        <v>0.15</v>
      </c>
      <c r="J52" s="267">
        <v>1125.8</v>
      </c>
      <c r="K52" s="69">
        <v>1165.1</v>
      </c>
      <c r="L52" s="136">
        <f t="shared" si="0"/>
        <v>-39.299999999999955</v>
      </c>
      <c r="M52" s="311">
        <f t="shared" si="1"/>
        <v>-3.373101021371552</v>
      </c>
      <c r="N52" s="78">
        <f>Margins!B52</f>
        <v>300</v>
      </c>
      <c r="O52" s="25">
        <f t="shared" si="2"/>
        <v>0</v>
      </c>
      <c r="P52" s="25">
        <f t="shared" si="3"/>
        <v>300</v>
      </c>
    </row>
    <row r="53" spans="1:16" ht="13.5">
      <c r="A53" s="196" t="s">
        <v>234</v>
      </c>
      <c r="B53" s="173">
        <v>7096</v>
      </c>
      <c r="C53" s="307">
        <v>-0.16</v>
      </c>
      <c r="D53" s="173">
        <v>100</v>
      </c>
      <c r="E53" s="307">
        <v>0.32</v>
      </c>
      <c r="F53" s="173">
        <v>39</v>
      </c>
      <c r="G53" s="307">
        <v>0.95</v>
      </c>
      <c r="H53" s="173">
        <v>7235</v>
      </c>
      <c r="I53" s="308">
        <v>-0.16</v>
      </c>
      <c r="J53" s="267">
        <v>397.5</v>
      </c>
      <c r="K53" s="69">
        <v>417</v>
      </c>
      <c r="L53" s="136">
        <f t="shared" si="0"/>
        <v>-19.5</v>
      </c>
      <c r="M53" s="311">
        <f t="shared" si="1"/>
        <v>-4.676258992805756</v>
      </c>
      <c r="N53" s="78">
        <f>Margins!B53</f>
        <v>1000</v>
      </c>
      <c r="O53" s="25">
        <f t="shared" si="2"/>
        <v>100000</v>
      </c>
      <c r="P53" s="25">
        <f t="shared" si="3"/>
        <v>39000</v>
      </c>
    </row>
    <row r="54" spans="1:16" ht="13.5">
      <c r="A54" s="196" t="s">
        <v>166</v>
      </c>
      <c r="B54" s="173">
        <v>185</v>
      </c>
      <c r="C54" s="307">
        <v>-0.35</v>
      </c>
      <c r="D54" s="173">
        <v>9</v>
      </c>
      <c r="E54" s="307">
        <v>-0.55</v>
      </c>
      <c r="F54" s="173">
        <v>7</v>
      </c>
      <c r="G54" s="307">
        <v>0</v>
      </c>
      <c r="H54" s="173">
        <v>201</v>
      </c>
      <c r="I54" s="308">
        <v>-0.34</v>
      </c>
      <c r="J54" s="267">
        <v>102.1</v>
      </c>
      <c r="K54" s="69">
        <v>105.65</v>
      </c>
      <c r="L54" s="136">
        <f t="shared" si="0"/>
        <v>-3.5500000000000114</v>
      </c>
      <c r="M54" s="311">
        <f t="shared" si="1"/>
        <v>-3.3601514434453494</v>
      </c>
      <c r="N54" s="78">
        <f>Margins!B54</f>
        <v>2950</v>
      </c>
      <c r="O54" s="25">
        <f t="shared" si="2"/>
        <v>26550</v>
      </c>
      <c r="P54" s="25">
        <f t="shared" si="3"/>
        <v>20650</v>
      </c>
    </row>
    <row r="55" spans="1:16" ht="13.5">
      <c r="A55" s="196" t="s">
        <v>223</v>
      </c>
      <c r="B55" s="173">
        <v>900</v>
      </c>
      <c r="C55" s="307">
        <v>-0.19</v>
      </c>
      <c r="D55" s="173">
        <v>0</v>
      </c>
      <c r="E55" s="307">
        <v>0</v>
      </c>
      <c r="F55" s="173">
        <v>0</v>
      </c>
      <c r="G55" s="307">
        <v>0</v>
      </c>
      <c r="H55" s="173">
        <v>900</v>
      </c>
      <c r="I55" s="308">
        <v>-0.19</v>
      </c>
      <c r="J55" s="267">
        <v>2756.95</v>
      </c>
      <c r="K55" s="69">
        <v>2842.3</v>
      </c>
      <c r="L55" s="136">
        <f t="shared" si="0"/>
        <v>-85.35000000000036</v>
      </c>
      <c r="M55" s="311">
        <f t="shared" si="1"/>
        <v>-3.002849804735614</v>
      </c>
      <c r="N55" s="78">
        <f>Margins!B55</f>
        <v>175</v>
      </c>
      <c r="O55" s="25">
        <f t="shared" si="2"/>
        <v>0</v>
      </c>
      <c r="P55" s="25">
        <f t="shared" si="3"/>
        <v>0</v>
      </c>
    </row>
    <row r="56" spans="1:16" ht="13.5">
      <c r="A56" s="196" t="s">
        <v>291</v>
      </c>
      <c r="B56" s="173">
        <v>889</v>
      </c>
      <c r="C56" s="307">
        <v>-0.32</v>
      </c>
      <c r="D56" s="173">
        <v>45</v>
      </c>
      <c r="E56" s="307">
        <v>-0.68</v>
      </c>
      <c r="F56" s="173">
        <v>6</v>
      </c>
      <c r="G56" s="307">
        <v>0.5</v>
      </c>
      <c r="H56" s="173">
        <v>940</v>
      </c>
      <c r="I56" s="308">
        <v>-0.35</v>
      </c>
      <c r="J56" s="267">
        <v>146.65</v>
      </c>
      <c r="K56" s="69">
        <v>155.4</v>
      </c>
      <c r="L56" s="136">
        <f t="shared" si="0"/>
        <v>-8.75</v>
      </c>
      <c r="M56" s="311">
        <f t="shared" si="1"/>
        <v>-5.63063063063063</v>
      </c>
      <c r="N56" s="78">
        <f>Margins!B56</f>
        <v>1500</v>
      </c>
      <c r="O56" s="25">
        <f t="shared" si="2"/>
        <v>67500</v>
      </c>
      <c r="P56" s="25">
        <f t="shared" si="3"/>
        <v>9000</v>
      </c>
    </row>
    <row r="57" spans="1:16" ht="13.5">
      <c r="A57" s="196" t="s">
        <v>292</v>
      </c>
      <c r="B57" s="173">
        <v>189</v>
      </c>
      <c r="C57" s="307">
        <v>0.2</v>
      </c>
      <c r="D57" s="173">
        <v>0</v>
      </c>
      <c r="E57" s="307">
        <v>0</v>
      </c>
      <c r="F57" s="173">
        <v>0</v>
      </c>
      <c r="G57" s="307">
        <v>-1</v>
      </c>
      <c r="H57" s="173">
        <v>189</v>
      </c>
      <c r="I57" s="308">
        <v>0.09</v>
      </c>
      <c r="J57" s="267">
        <v>133.9</v>
      </c>
      <c r="K57" s="69">
        <v>137.75</v>
      </c>
      <c r="L57" s="136">
        <f t="shared" si="0"/>
        <v>-3.8499999999999943</v>
      </c>
      <c r="M57" s="311">
        <f t="shared" si="1"/>
        <v>-2.794918330308526</v>
      </c>
      <c r="N57" s="78">
        <f>Margins!B57</f>
        <v>1400</v>
      </c>
      <c r="O57" s="25">
        <f t="shared" si="2"/>
        <v>0</v>
      </c>
      <c r="P57" s="25">
        <f t="shared" si="3"/>
        <v>0</v>
      </c>
    </row>
    <row r="58" spans="1:16" ht="13.5">
      <c r="A58" s="196" t="s">
        <v>195</v>
      </c>
      <c r="B58" s="173">
        <v>5017</v>
      </c>
      <c r="C58" s="307">
        <v>1.06</v>
      </c>
      <c r="D58" s="173">
        <v>173</v>
      </c>
      <c r="E58" s="307">
        <v>0.48</v>
      </c>
      <c r="F58" s="173">
        <v>18</v>
      </c>
      <c r="G58" s="307">
        <v>-0.18</v>
      </c>
      <c r="H58" s="173">
        <v>5208</v>
      </c>
      <c r="I58" s="308">
        <v>1.02</v>
      </c>
      <c r="J58" s="267">
        <v>132.4</v>
      </c>
      <c r="K58" s="69">
        <v>138.85</v>
      </c>
      <c r="L58" s="136">
        <f t="shared" si="0"/>
        <v>-6.449999999999989</v>
      </c>
      <c r="M58" s="311">
        <f t="shared" si="1"/>
        <v>-4.645300684191565</v>
      </c>
      <c r="N58" s="78">
        <f>Margins!B58</f>
        <v>2062</v>
      </c>
      <c r="O58" s="25">
        <f t="shared" si="2"/>
        <v>356726</v>
      </c>
      <c r="P58" s="25">
        <f t="shared" si="3"/>
        <v>37116</v>
      </c>
    </row>
    <row r="59" spans="1:18" ht="13.5">
      <c r="A59" s="196" t="s">
        <v>293</v>
      </c>
      <c r="B59" s="173">
        <v>1988</v>
      </c>
      <c r="C59" s="307">
        <v>-0.31</v>
      </c>
      <c r="D59" s="173">
        <v>52</v>
      </c>
      <c r="E59" s="307">
        <v>-0.31</v>
      </c>
      <c r="F59" s="173">
        <v>0</v>
      </c>
      <c r="G59" s="307">
        <v>-1</v>
      </c>
      <c r="H59" s="173">
        <v>2040</v>
      </c>
      <c r="I59" s="308">
        <v>-0.31</v>
      </c>
      <c r="J59" s="267">
        <v>124.1</v>
      </c>
      <c r="K59" s="69">
        <v>133.7</v>
      </c>
      <c r="L59" s="136">
        <f t="shared" si="0"/>
        <v>-9.599999999999994</v>
      </c>
      <c r="M59" s="311">
        <f t="shared" si="1"/>
        <v>-7.180254300673145</v>
      </c>
      <c r="N59" s="78">
        <f>Margins!B59</f>
        <v>1400</v>
      </c>
      <c r="O59" s="25">
        <f t="shared" si="2"/>
        <v>72800</v>
      </c>
      <c r="P59" s="25">
        <f t="shared" si="3"/>
        <v>0</v>
      </c>
      <c r="R59" s="25"/>
    </row>
    <row r="60" spans="1:16" ht="13.5">
      <c r="A60" s="196" t="s">
        <v>197</v>
      </c>
      <c r="B60" s="173">
        <v>859</v>
      </c>
      <c r="C60" s="307">
        <v>0.08</v>
      </c>
      <c r="D60" s="173">
        <v>0</v>
      </c>
      <c r="E60" s="307">
        <v>-1</v>
      </c>
      <c r="F60" s="173">
        <v>0</v>
      </c>
      <c r="G60" s="307">
        <v>0</v>
      </c>
      <c r="H60" s="173">
        <v>859</v>
      </c>
      <c r="I60" s="308">
        <v>0.08</v>
      </c>
      <c r="J60" s="267">
        <v>642.5</v>
      </c>
      <c r="K60" s="69">
        <v>659.8</v>
      </c>
      <c r="L60" s="136">
        <f t="shared" si="0"/>
        <v>-17.299999999999955</v>
      </c>
      <c r="M60" s="311">
        <f t="shared" si="1"/>
        <v>-2.6220066686874746</v>
      </c>
      <c r="N60" s="78">
        <f>Margins!B60</f>
        <v>650</v>
      </c>
      <c r="O60" s="25">
        <f t="shared" si="2"/>
        <v>0</v>
      </c>
      <c r="P60" s="25">
        <f t="shared" si="3"/>
        <v>0</v>
      </c>
    </row>
    <row r="61" spans="1:18" ht="13.5">
      <c r="A61" s="196" t="s">
        <v>4</v>
      </c>
      <c r="B61" s="173">
        <v>1622</v>
      </c>
      <c r="C61" s="307">
        <v>0.48</v>
      </c>
      <c r="D61" s="173">
        <v>0</v>
      </c>
      <c r="E61" s="307">
        <v>0</v>
      </c>
      <c r="F61" s="173">
        <v>0</v>
      </c>
      <c r="G61" s="307">
        <v>0</v>
      </c>
      <c r="H61" s="173">
        <v>1622</v>
      </c>
      <c r="I61" s="308">
        <v>0.48</v>
      </c>
      <c r="J61" s="267">
        <v>1758.95</v>
      </c>
      <c r="K61" s="69">
        <v>1816.75</v>
      </c>
      <c r="L61" s="136">
        <f t="shared" si="0"/>
        <v>-57.799999999999955</v>
      </c>
      <c r="M61" s="311">
        <f t="shared" si="1"/>
        <v>-3.1815054355304775</v>
      </c>
      <c r="N61" s="78">
        <f>Margins!B61</f>
        <v>300</v>
      </c>
      <c r="O61" s="25">
        <f t="shared" si="2"/>
        <v>0</v>
      </c>
      <c r="P61" s="25">
        <f t="shared" si="3"/>
        <v>0</v>
      </c>
      <c r="R61" s="25"/>
    </row>
    <row r="62" spans="1:18" ht="13.5">
      <c r="A62" s="196" t="s">
        <v>79</v>
      </c>
      <c r="B62" s="173">
        <v>1594</v>
      </c>
      <c r="C62" s="307">
        <v>-0.13</v>
      </c>
      <c r="D62" s="173">
        <v>1</v>
      </c>
      <c r="E62" s="307">
        <v>0</v>
      </c>
      <c r="F62" s="173">
        <v>0</v>
      </c>
      <c r="G62" s="307">
        <v>0</v>
      </c>
      <c r="H62" s="173">
        <v>1595</v>
      </c>
      <c r="I62" s="308">
        <v>-0.13</v>
      </c>
      <c r="J62" s="267">
        <v>1096.05</v>
      </c>
      <c r="K62" s="69">
        <v>1113.8</v>
      </c>
      <c r="L62" s="136">
        <f t="shared" si="0"/>
        <v>-17.75</v>
      </c>
      <c r="M62" s="311">
        <f t="shared" si="1"/>
        <v>-1.5936433830131083</v>
      </c>
      <c r="N62" s="78">
        <f>Margins!B62</f>
        <v>400</v>
      </c>
      <c r="O62" s="25">
        <f t="shared" si="2"/>
        <v>400</v>
      </c>
      <c r="P62" s="25">
        <f t="shared" si="3"/>
        <v>0</v>
      </c>
      <c r="R62" s="25"/>
    </row>
    <row r="63" spans="1:16" ht="13.5">
      <c r="A63" s="196" t="s">
        <v>196</v>
      </c>
      <c r="B63" s="173">
        <v>864</v>
      </c>
      <c r="C63" s="307">
        <v>0.61</v>
      </c>
      <c r="D63" s="173">
        <v>0</v>
      </c>
      <c r="E63" s="307">
        <v>0</v>
      </c>
      <c r="F63" s="173">
        <v>0</v>
      </c>
      <c r="G63" s="307">
        <v>0</v>
      </c>
      <c r="H63" s="173">
        <v>864</v>
      </c>
      <c r="I63" s="308">
        <v>0.61</v>
      </c>
      <c r="J63" s="267">
        <v>733.25</v>
      </c>
      <c r="K63" s="69">
        <v>726.1</v>
      </c>
      <c r="L63" s="136">
        <f t="shared" si="0"/>
        <v>7.149999999999977</v>
      </c>
      <c r="M63" s="311">
        <f t="shared" si="1"/>
        <v>0.9847128494697668</v>
      </c>
      <c r="N63" s="78">
        <f>Margins!B63</f>
        <v>400</v>
      </c>
      <c r="O63" s="25">
        <f t="shared" si="2"/>
        <v>0</v>
      </c>
      <c r="P63" s="25">
        <f t="shared" si="3"/>
        <v>0</v>
      </c>
    </row>
    <row r="64" spans="1:16" ht="13.5">
      <c r="A64" s="196" t="s">
        <v>5</v>
      </c>
      <c r="B64" s="173">
        <v>25582</v>
      </c>
      <c r="C64" s="307">
        <v>0.97</v>
      </c>
      <c r="D64" s="173">
        <v>2763</v>
      </c>
      <c r="E64" s="307">
        <v>2.07</v>
      </c>
      <c r="F64" s="173">
        <v>475</v>
      </c>
      <c r="G64" s="307">
        <v>1</v>
      </c>
      <c r="H64" s="173">
        <v>28820</v>
      </c>
      <c r="I64" s="308">
        <v>1.04</v>
      </c>
      <c r="J64" s="267">
        <v>149.2</v>
      </c>
      <c r="K64" s="69">
        <v>173.75</v>
      </c>
      <c r="L64" s="136">
        <f t="shared" si="0"/>
        <v>-24.55000000000001</v>
      </c>
      <c r="M64" s="311">
        <f t="shared" si="1"/>
        <v>-14.129496402877702</v>
      </c>
      <c r="N64" s="78">
        <f>Margins!B64</f>
        <v>1595</v>
      </c>
      <c r="O64" s="25">
        <f t="shared" si="2"/>
        <v>4406985</v>
      </c>
      <c r="P64" s="25">
        <f t="shared" si="3"/>
        <v>757625</v>
      </c>
    </row>
    <row r="65" spans="1:16" ht="13.5">
      <c r="A65" s="196" t="s">
        <v>198</v>
      </c>
      <c r="B65" s="173">
        <v>5196</v>
      </c>
      <c r="C65" s="307">
        <v>0.49</v>
      </c>
      <c r="D65" s="173">
        <v>648</v>
      </c>
      <c r="E65" s="307">
        <v>-0.07</v>
      </c>
      <c r="F65" s="173">
        <v>92</v>
      </c>
      <c r="G65" s="307">
        <v>0.28</v>
      </c>
      <c r="H65" s="173">
        <v>5936</v>
      </c>
      <c r="I65" s="308">
        <v>0.39</v>
      </c>
      <c r="J65" s="267">
        <v>203.35</v>
      </c>
      <c r="K65" s="69">
        <v>202.7</v>
      </c>
      <c r="L65" s="136">
        <f t="shared" si="0"/>
        <v>0.6500000000000057</v>
      </c>
      <c r="M65" s="311">
        <f t="shared" si="1"/>
        <v>0.3206709422792332</v>
      </c>
      <c r="N65" s="78">
        <f>Margins!B65</f>
        <v>1000</v>
      </c>
      <c r="O65" s="25">
        <f t="shared" si="2"/>
        <v>648000</v>
      </c>
      <c r="P65" s="25">
        <f t="shared" si="3"/>
        <v>92000</v>
      </c>
    </row>
    <row r="66" spans="1:16" ht="13.5">
      <c r="A66" s="196" t="s">
        <v>199</v>
      </c>
      <c r="B66" s="173">
        <v>468</v>
      </c>
      <c r="C66" s="307">
        <v>0.3</v>
      </c>
      <c r="D66" s="173">
        <v>9</v>
      </c>
      <c r="E66" s="307">
        <v>-0.47</v>
      </c>
      <c r="F66" s="173">
        <v>0</v>
      </c>
      <c r="G66" s="307">
        <v>0</v>
      </c>
      <c r="H66" s="173">
        <v>477</v>
      </c>
      <c r="I66" s="308">
        <v>0.27</v>
      </c>
      <c r="J66" s="267">
        <v>281.3</v>
      </c>
      <c r="K66" s="69">
        <v>289.85</v>
      </c>
      <c r="L66" s="136">
        <f t="shared" si="0"/>
        <v>-8.550000000000011</v>
      </c>
      <c r="M66" s="311">
        <f t="shared" si="1"/>
        <v>-2.94980162152838</v>
      </c>
      <c r="N66" s="78">
        <f>Margins!B66</f>
        <v>1300</v>
      </c>
      <c r="O66" s="25">
        <f t="shared" si="2"/>
        <v>11700</v>
      </c>
      <c r="P66" s="25">
        <f t="shared" si="3"/>
        <v>0</v>
      </c>
    </row>
    <row r="67" spans="1:16" ht="13.5">
      <c r="A67" s="196" t="s">
        <v>294</v>
      </c>
      <c r="B67" s="173">
        <v>424</v>
      </c>
      <c r="C67" s="307">
        <v>-0.37</v>
      </c>
      <c r="D67" s="173">
        <v>0</v>
      </c>
      <c r="E67" s="307">
        <v>0</v>
      </c>
      <c r="F67" s="173">
        <v>0</v>
      </c>
      <c r="G67" s="307">
        <v>0</v>
      </c>
      <c r="H67" s="173">
        <v>424</v>
      </c>
      <c r="I67" s="308">
        <v>-0.37</v>
      </c>
      <c r="J67" s="267">
        <v>614.45</v>
      </c>
      <c r="K67" s="69">
        <v>657.3</v>
      </c>
      <c r="L67" s="136">
        <f t="shared" si="0"/>
        <v>-42.84999999999991</v>
      </c>
      <c r="M67" s="311">
        <f t="shared" si="1"/>
        <v>-6.519093260307304</v>
      </c>
      <c r="N67" s="78">
        <f>Margins!B67</f>
        <v>300</v>
      </c>
      <c r="O67" s="25">
        <f t="shared" si="2"/>
        <v>0</v>
      </c>
      <c r="P67" s="25">
        <f t="shared" si="3"/>
        <v>0</v>
      </c>
    </row>
    <row r="68" spans="1:18" ht="13.5">
      <c r="A68" s="196" t="s">
        <v>43</v>
      </c>
      <c r="B68" s="173">
        <v>326</v>
      </c>
      <c r="C68" s="307">
        <v>0.22</v>
      </c>
      <c r="D68" s="173">
        <v>0</v>
      </c>
      <c r="E68" s="307">
        <v>0</v>
      </c>
      <c r="F68" s="173">
        <v>0</v>
      </c>
      <c r="G68" s="307">
        <v>0</v>
      </c>
      <c r="H68" s="173">
        <v>326</v>
      </c>
      <c r="I68" s="308">
        <v>0.22</v>
      </c>
      <c r="J68" s="267">
        <v>1926.1</v>
      </c>
      <c r="K68" s="69">
        <v>1947.3</v>
      </c>
      <c r="L68" s="136">
        <f t="shared" si="0"/>
        <v>-21.200000000000045</v>
      </c>
      <c r="M68" s="311">
        <f t="shared" si="1"/>
        <v>-1.0886868998099957</v>
      </c>
      <c r="N68" s="78">
        <f>Margins!B68</f>
        <v>300</v>
      </c>
      <c r="O68" s="25">
        <f t="shared" si="2"/>
        <v>0</v>
      </c>
      <c r="P68" s="25">
        <f t="shared" si="3"/>
        <v>0</v>
      </c>
      <c r="R68" s="25"/>
    </row>
    <row r="69" spans="1:18" ht="13.5">
      <c r="A69" s="196" t="s">
        <v>200</v>
      </c>
      <c r="B69" s="173">
        <v>10690</v>
      </c>
      <c r="C69" s="307">
        <v>0.11</v>
      </c>
      <c r="D69" s="173">
        <v>280</v>
      </c>
      <c r="E69" s="307">
        <v>0.02</v>
      </c>
      <c r="F69" s="173">
        <v>36</v>
      </c>
      <c r="G69" s="307">
        <v>-0.48</v>
      </c>
      <c r="H69" s="173">
        <v>11006</v>
      </c>
      <c r="I69" s="308">
        <v>0.1</v>
      </c>
      <c r="J69" s="267">
        <v>966.15</v>
      </c>
      <c r="K69" s="69">
        <v>996.15</v>
      </c>
      <c r="L69" s="136">
        <f aca="true" t="shared" si="4" ref="L69:L132">J69-K69</f>
        <v>-30</v>
      </c>
      <c r="M69" s="311">
        <f aca="true" t="shared" si="5" ref="M69:M132">L69/K69*100</f>
        <v>-3.011594639361542</v>
      </c>
      <c r="N69" s="78">
        <f>Margins!B69</f>
        <v>700</v>
      </c>
      <c r="O69" s="25">
        <f aca="true" t="shared" si="6" ref="O69:O132">D69*N69</f>
        <v>196000</v>
      </c>
      <c r="P69" s="25">
        <f aca="true" t="shared" si="7" ref="P69:P132">F69*N69</f>
        <v>25200</v>
      </c>
      <c r="R69" s="25"/>
    </row>
    <row r="70" spans="1:16" ht="13.5">
      <c r="A70" s="196" t="s">
        <v>141</v>
      </c>
      <c r="B70" s="173">
        <v>6299</v>
      </c>
      <c r="C70" s="307">
        <v>-0.28</v>
      </c>
      <c r="D70" s="173">
        <v>399</v>
      </c>
      <c r="E70" s="307">
        <v>-0.51</v>
      </c>
      <c r="F70" s="173">
        <v>129</v>
      </c>
      <c r="G70" s="307">
        <v>-0.29</v>
      </c>
      <c r="H70" s="173">
        <v>6827</v>
      </c>
      <c r="I70" s="308">
        <v>-0.3</v>
      </c>
      <c r="J70" s="267">
        <v>86.9</v>
      </c>
      <c r="K70" s="69">
        <v>97.75</v>
      </c>
      <c r="L70" s="136">
        <f t="shared" si="4"/>
        <v>-10.849999999999994</v>
      </c>
      <c r="M70" s="311">
        <f t="shared" si="5"/>
        <v>-11.099744245524292</v>
      </c>
      <c r="N70" s="78">
        <f>Margins!B70</f>
        <v>4800</v>
      </c>
      <c r="O70" s="25">
        <f t="shared" si="6"/>
        <v>1915200</v>
      </c>
      <c r="P70" s="25">
        <f t="shared" si="7"/>
        <v>619200</v>
      </c>
    </row>
    <row r="71" spans="1:16" ht="13.5">
      <c r="A71" s="196" t="s">
        <v>184</v>
      </c>
      <c r="B71" s="173">
        <v>3672</v>
      </c>
      <c r="C71" s="307">
        <v>-0.28</v>
      </c>
      <c r="D71" s="173">
        <v>302</v>
      </c>
      <c r="E71" s="307">
        <v>-0.41</v>
      </c>
      <c r="F71" s="173">
        <v>58</v>
      </c>
      <c r="G71" s="307">
        <v>0.04</v>
      </c>
      <c r="H71" s="173">
        <v>4032</v>
      </c>
      <c r="I71" s="308">
        <v>-0.29</v>
      </c>
      <c r="J71" s="267">
        <v>95.7</v>
      </c>
      <c r="K71" s="69">
        <v>100.45</v>
      </c>
      <c r="L71" s="136">
        <f t="shared" si="4"/>
        <v>-4.75</v>
      </c>
      <c r="M71" s="311">
        <f t="shared" si="5"/>
        <v>-4.7287207565953215</v>
      </c>
      <c r="N71" s="78">
        <f>Margins!B71</f>
        <v>5900</v>
      </c>
      <c r="O71" s="25">
        <f t="shared" si="6"/>
        <v>1781800</v>
      </c>
      <c r="P71" s="25">
        <f t="shared" si="7"/>
        <v>342200</v>
      </c>
    </row>
    <row r="72" spans="1:16" ht="13.5">
      <c r="A72" s="196" t="s">
        <v>175</v>
      </c>
      <c r="B72" s="173">
        <v>3540</v>
      </c>
      <c r="C72" s="307">
        <v>0.24</v>
      </c>
      <c r="D72" s="173">
        <v>189</v>
      </c>
      <c r="E72" s="307">
        <v>0.36</v>
      </c>
      <c r="F72" s="173">
        <v>47</v>
      </c>
      <c r="G72" s="307">
        <v>0.57</v>
      </c>
      <c r="H72" s="173">
        <v>3776</v>
      </c>
      <c r="I72" s="308">
        <v>0.25</v>
      </c>
      <c r="J72" s="267">
        <v>26.05</v>
      </c>
      <c r="K72" s="69">
        <v>29.1</v>
      </c>
      <c r="L72" s="136">
        <f t="shared" si="4"/>
        <v>-3.0500000000000007</v>
      </c>
      <c r="M72" s="311">
        <f t="shared" si="5"/>
        <v>-10.48109965635739</v>
      </c>
      <c r="N72" s="78">
        <f>Margins!B72</f>
        <v>31500</v>
      </c>
      <c r="O72" s="25">
        <f t="shared" si="6"/>
        <v>5953500</v>
      </c>
      <c r="P72" s="25">
        <f t="shared" si="7"/>
        <v>1480500</v>
      </c>
    </row>
    <row r="73" spans="1:18" ht="13.5">
      <c r="A73" s="196" t="s">
        <v>142</v>
      </c>
      <c r="B73" s="173">
        <v>1139</v>
      </c>
      <c r="C73" s="307">
        <v>0.79</v>
      </c>
      <c r="D73" s="173">
        <v>13</v>
      </c>
      <c r="E73" s="307">
        <v>-0.35</v>
      </c>
      <c r="F73" s="173">
        <v>0</v>
      </c>
      <c r="G73" s="307">
        <v>0</v>
      </c>
      <c r="H73" s="173">
        <v>1152</v>
      </c>
      <c r="I73" s="308">
        <v>0.76</v>
      </c>
      <c r="J73" s="267">
        <v>145.35</v>
      </c>
      <c r="K73" s="69">
        <v>153.3</v>
      </c>
      <c r="L73" s="136">
        <f t="shared" si="4"/>
        <v>-7.950000000000017</v>
      </c>
      <c r="M73" s="311">
        <f t="shared" si="5"/>
        <v>-5.185909980430539</v>
      </c>
      <c r="N73" s="78">
        <f>Margins!B73</f>
        <v>1750</v>
      </c>
      <c r="O73" s="25">
        <f t="shared" si="6"/>
        <v>22750</v>
      </c>
      <c r="P73" s="25">
        <f t="shared" si="7"/>
        <v>0</v>
      </c>
      <c r="R73" s="25"/>
    </row>
    <row r="74" spans="1:18" ht="13.5">
      <c r="A74" s="196" t="s">
        <v>176</v>
      </c>
      <c r="B74" s="173">
        <v>6393</v>
      </c>
      <c r="C74" s="307">
        <v>-0.59</v>
      </c>
      <c r="D74" s="173">
        <v>172</v>
      </c>
      <c r="E74" s="307">
        <v>-0.83</v>
      </c>
      <c r="F74" s="173">
        <v>88</v>
      </c>
      <c r="G74" s="307">
        <v>-0.35</v>
      </c>
      <c r="H74" s="173">
        <v>6653</v>
      </c>
      <c r="I74" s="308">
        <v>-0.6</v>
      </c>
      <c r="J74" s="267">
        <v>194.85</v>
      </c>
      <c r="K74" s="69">
        <v>206.3</v>
      </c>
      <c r="L74" s="136">
        <f t="shared" si="4"/>
        <v>-11.450000000000017</v>
      </c>
      <c r="M74" s="311">
        <f t="shared" si="5"/>
        <v>-5.5501696558410165</v>
      </c>
      <c r="N74" s="78">
        <f>Margins!B74</f>
        <v>1450</v>
      </c>
      <c r="O74" s="25">
        <f t="shared" si="6"/>
        <v>249400</v>
      </c>
      <c r="P74" s="25">
        <f t="shared" si="7"/>
        <v>127600</v>
      </c>
      <c r="R74" s="25"/>
    </row>
    <row r="75" spans="1:16" ht="13.5">
      <c r="A75" s="196" t="s">
        <v>167</v>
      </c>
      <c r="B75" s="173">
        <v>1131</v>
      </c>
      <c r="C75" s="307">
        <v>-0.42</v>
      </c>
      <c r="D75" s="173">
        <v>55</v>
      </c>
      <c r="E75" s="307">
        <v>-0.35</v>
      </c>
      <c r="F75" s="173">
        <v>6</v>
      </c>
      <c r="G75" s="307">
        <v>0.5</v>
      </c>
      <c r="H75" s="173">
        <v>1192</v>
      </c>
      <c r="I75" s="308">
        <v>-0.42</v>
      </c>
      <c r="J75" s="267">
        <v>52.05</v>
      </c>
      <c r="K75" s="69">
        <v>56.3</v>
      </c>
      <c r="L75" s="136">
        <f t="shared" si="4"/>
        <v>-4.25</v>
      </c>
      <c r="M75" s="311">
        <f t="shared" si="5"/>
        <v>-7.548845470692718</v>
      </c>
      <c r="N75" s="78">
        <f>Margins!B75</f>
        <v>7700</v>
      </c>
      <c r="O75" s="25">
        <f t="shared" si="6"/>
        <v>423500</v>
      </c>
      <c r="P75" s="25">
        <f t="shared" si="7"/>
        <v>46200</v>
      </c>
    </row>
    <row r="76" spans="1:16" ht="13.5">
      <c r="A76" s="196" t="s">
        <v>201</v>
      </c>
      <c r="B76" s="173">
        <v>6007</v>
      </c>
      <c r="C76" s="307">
        <v>0.15</v>
      </c>
      <c r="D76" s="173">
        <v>329</v>
      </c>
      <c r="E76" s="307">
        <v>-0.12</v>
      </c>
      <c r="F76" s="173">
        <v>110</v>
      </c>
      <c r="G76" s="307">
        <v>0.69</v>
      </c>
      <c r="H76" s="173">
        <v>6446</v>
      </c>
      <c r="I76" s="308">
        <v>0.14</v>
      </c>
      <c r="J76" s="267">
        <v>2351.25</v>
      </c>
      <c r="K76" s="25">
        <v>2361.25</v>
      </c>
      <c r="L76" s="136">
        <f t="shared" si="4"/>
        <v>-10</v>
      </c>
      <c r="M76" s="311">
        <f t="shared" si="5"/>
        <v>-0.42350449973530974</v>
      </c>
      <c r="N76" s="78">
        <f>Margins!B76</f>
        <v>200</v>
      </c>
      <c r="O76" s="25">
        <f t="shared" si="6"/>
        <v>65800</v>
      </c>
      <c r="P76" s="25">
        <f t="shared" si="7"/>
        <v>22000</v>
      </c>
    </row>
    <row r="77" spans="1:16" ht="13.5">
      <c r="A77" s="196" t="s">
        <v>143</v>
      </c>
      <c r="B77" s="173">
        <v>60</v>
      </c>
      <c r="C77" s="307">
        <v>-0.1</v>
      </c>
      <c r="D77" s="173">
        <v>0</v>
      </c>
      <c r="E77" s="307">
        <v>0</v>
      </c>
      <c r="F77" s="173">
        <v>8</v>
      </c>
      <c r="G77" s="307">
        <v>0</v>
      </c>
      <c r="H77" s="173">
        <v>68</v>
      </c>
      <c r="I77" s="308">
        <v>0.01</v>
      </c>
      <c r="J77" s="267">
        <v>113</v>
      </c>
      <c r="K77" s="69">
        <v>118</v>
      </c>
      <c r="L77" s="136">
        <f t="shared" si="4"/>
        <v>-5</v>
      </c>
      <c r="M77" s="311">
        <f t="shared" si="5"/>
        <v>-4.23728813559322</v>
      </c>
      <c r="N77" s="78">
        <f>Margins!B77</f>
        <v>2950</v>
      </c>
      <c r="O77" s="25">
        <f t="shared" si="6"/>
        <v>0</v>
      </c>
      <c r="P77" s="25">
        <f t="shared" si="7"/>
        <v>23600</v>
      </c>
    </row>
    <row r="78" spans="1:16" ht="13.5">
      <c r="A78" s="196" t="s">
        <v>90</v>
      </c>
      <c r="B78" s="173">
        <v>222</v>
      </c>
      <c r="C78" s="307">
        <v>0.6</v>
      </c>
      <c r="D78" s="173">
        <v>0</v>
      </c>
      <c r="E78" s="307">
        <v>-1</v>
      </c>
      <c r="F78" s="173">
        <v>0</v>
      </c>
      <c r="G78" s="307">
        <v>0</v>
      </c>
      <c r="H78" s="173">
        <v>222</v>
      </c>
      <c r="I78" s="308">
        <v>0.59</v>
      </c>
      <c r="J78" s="267">
        <v>444.6</v>
      </c>
      <c r="K78" s="69">
        <v>463.8</v>
      </c>
      <c r="L78" s="136">
        <f t="shared" si="4"/>
        <v>-19.19999999999999</v>
      </c>
      <c r="M78" s="311">
        <f t="shared" si="5"/>
        <v>-4.139715394566621</v>
      </c>
      <c r="N78" s="78">
        <f>Margins!B78</f>
        <v>600</v>
      </c>
      <c r="O78" s="25">
        <f t="shared" si="6"/>
        <v>0</v>
      </c>
      <c r="P78" s="25">
        <f t="shared" si="7"/>
        <v>0</v>
      </c>
    </row>
    <row r="79" spans="1:18" ht="13.5">
      <c r="A79" s="196" t="s">
        <v>35</v>
      </c>
      <c r="B79" s="173">
        <v>1235</v>
      </c>
      <c r="C79" s="307">
        <v>0.22</v>
      </c>
      <c r="D79" s="173">
        <v>44</v>
      </c>
      <c r="E79" s="307">
        <v>-0.21</v>
      </c>
      <c r="F79" s="173">
        <v>6</v>
      </c>
      <c r="G79" s="307">
        <v>-0.33</v>
      </c>
      <c r="H79" s="173">
        <v>1285</v>
      </c>
      <c r="I79" s="308">
        <v>0.2</v>
      </c>
      <c r="J79" s="267">
        <v>264.55</v>
      </c>
      <c r="K79" s="69">
        <v>268.35</v>
      </c>
      <c r="L79" s="136">
        <f t="shared" si="4"/>
        <v>-3.8000000000000114</v>
      </c>
      <c r="M79" s="311">
        <f t="shared" si="5"/>
        <v>-1.4160611142165123</v>
      </c>
      <c r="N79" s="78">
        <f>Margins!B79</f>
        <v>1100</v>
      </c>
      <c r="O79" s="25">
        <f t="shared" si="6"/>
        <v>48400</v>
      </c>
      <c r="P79" s="25">
        <f t="shared" si="7"/>
        <v>6600</v>
      </c>
      <c r="R79" s="25"/>
    </row>
    <row r="80" spans="1:16" ht="13.5">
      <c r="A80" s="196" t="s">
        <v>6</v>
      </c>
      <c r="B80" s="173">
        <v>3320</v>
      </c>
      <c r="C80" s="307">
        <v>0.15</v>
      </c>
      <c r="D80" s="173">
        <v>272</v>
      </c>
      <c r="E80" s="307">
        <v>0.53</v>
      </c>
      <c r="F80" s="173">
        <v>37</v>
      </c>
      <c r="G80" s="307">
        <v>0.95</v>
      </c>
      <c r="H80" s="173">
        <v>3629</v>
      </c>
      <c r="I80" s="308">
        <v>0.17</v>
      </c>
      <c r="J80" s="267">
        <v>175.35</v>
      </c>
      <c r="K80" s="69">
        <v>176.4</v>
      </c>
      <c r="L80" s="136">
        <f t="shared" si="4"/>
        <v>-1.0500000000000114</v>
      </c>
      <c r="M80" s="311">
        <f t="shared" si="5"/>
        <v>-0.5952380952381017</v>
      </c>
      <c r="N80" s="78">
        <f>Margins!B80</f>
        <v>1125</v>
      </c>
      <c r="O80" s="25">
        <f t="shared" si="6"/>
        <v>306000</v>
      </c>
      <c r="P80" s="25">
        <f t="shared" si="7"/>
        <v>41625</v>
      </c>
    </row>
    <row r="81" spans="1:16" ht="13.5">
      <c r="A81" s="196" t="s">
        <v>177</v>
      </c>
      <c r="B81" s="173">
        <v>9881</v>
      </c>
      <c r="C81" s="307">
        <v>-0.36</v>
      </c>
      <c r="D81" s="173">
        <v>320</v>
      </c>
      <c r="E81" s="307">
        <v>-0.34</v>
      </c>
      <c r="F81" s="173">
        <v>21</v>
      </c>
      <c r="G81" s="307">
        <v>-0.34</v>
      </c>
      <c r="H81" s="173">
        <v>10222</v>
      </c>
      <c r="I81" s="308">
        <v>-0.36</v>
      </c>
      <c r="J81" s="267">
        <v>382.05</v>
      </c>
      <c r="K81" s="69">
        <v>405.65</v>
      </c>
      <c r="L81" s="136">
        <f t="shared" si="4"/>
        <v>-23.599999999999966</v>
      </c>
      <c r="M81" s="311">
        <f t="shared" si="5"/>
        <v>-5.8178232466411846</v>
      </c>
      <c r="N81" s="78">
        <f>Margins!B81</f>
        <v>1000</v>
      </c>
      <c r="O81" s="25">
        <f t="shared" si="6"/>
        <v>320000</v>
      </c>
      <c r="P81" s="25">
        <f t="shared" si="7"/>
        <v>21000</v>
      </c>
    </row>
    <row r="82" spans="1:18" ht="13.5">
      <c r="A82" s="196" t="s">
        <v>168</v>
      </c>
      <c r="B82" s="173">
        <v>52</v>
      </c>
      <c r="C82" s="307">
        <v>0.41</v>
      </c>
      <c r="D82" s="173">
        <v>0</v>
      </c>
      <c r="E82" s="307">
        <v>0</v>
      </c>
      <c r="F82" s="173">
        <v>0</v>
      </c>
      <c r="G82" s="307">
        <v>0</v>
      </c>
      <c r="H82" s="173">
        <v>52</v>
      </c>
      <c r="I82" s="308">
        <v>0.41</v>
      </c>
      <c r="J82" s="267">
        <v>638.8</v>
      </c>
      <c r="K82" s="69">
        <v>679.4</v>
      </c>
      <c r="L82" s="136">
        <f t="shared" si="4"/>
        <v>-40.60000000000002</v>
      </c>
      <c r="M82" s="311">
        <f t="shared" si="5"/>
        <v>-5.975861053871066</v>
      </c>
      <c r="N82" s="78">
        <f>Margins!B82</f>
        <v>600</v>
      </c>
      <c r="O82" s="25">
        <f t="shared" si="6"/>
        <v>0</v>
      </c>
      <c r="P82" s="25">
        <f t="shared" si="7"/>
        <v>0</v>
      </c>
      <c r="R82" s="25"/>
    </row>
    <row r="83" spans="1:16" ht="13.5">
      <c r="A83" s="196" t="s">
        <v>132</v>
      </c>
      <c r="B83" s="173">
        <v>1218</v>
      </c>
      <c r="C83" s="307">
        <v>-0.03</v>
      </c>
      <c r="D83" s="173">
        <v>2</v>
      </c>
      <c r="E83" s="307">
        <v>1</v>
      </c>
      <c r="F83" s="173">
        <v>0</v>
      </c>
      <c r="G83" s="307">
        <v>0</v>
      </c>
      <c r="H83" s="173">
        <v>1220</v>
      </c>
      <c r="I83" s="308">
        <v>-0.03</v>
      </c>
      <c r="J83" s="267">
        <v>758.15</v>
      </c>
      <c r="K83" s="69">
        <v>776.95</v>
      </c>
      <c r="L83" s="136">
        <f t="shared" si="4"/>
        <v>-18.800000000000068</v>
      </c>
      <c r="M83" s="311">
        <f t="shared" si="5"/>
        <v>-2.4197181285797114</v>
      </c>
      <c r="N83" s="78">
        <f>Margins!B83</f>
        <v>400</v>
      </c>
      <c r="O83" s="25">
        <f t="shared" si="6"/>
        <v>800</v>
      </c>
      <c r="P83" s="25">
        <f t="shared" si="7"/>
        <v>0</v>
      </c>
    </row>
    <row r="84" spans="1:16" ht="13.5">
      <c r="A84" s="196" t="s">
        <v>144</v>
      </c>
      <c r="B84" s="173">
        <v>162</v>
      </c>
      <c r="C84" s="307">
        <v>-0.19</v>
      </c>
      <c r="D84" s="173">
        <v>0</v>
      </c>
      <c r="E84" s="307">
        <v>0</v>
      </c>
      <c r="F84" s="173">
        <v>0</v>
      </c>
      <c r="G84" s="307">
        <v>0</v>
      </c>
      <c r="H84" s="173">
        <v>162</v>
      </c>
      <c r="I84" s="308">
        <v>-0.19</v>
      </c>
      <c r="J84" s="267">
        <v>2351.15</v>
      </c>
      <c r="K84" s="69">
        <v>2443.85</v>
      </c>
      <c r="L84" s="136">
        <f t="shared" si="4"/>
        <v>-92.69999999999982</v>
      </c>
      <c r="M84" s="311">
        <f t="shared" si="5"/>
        <v>-3.7931951633692664</v>
      </c>
      <c r="N84" s="78">
        <f>Margins!B84</f>
        <v>250</v>
      </c>
      <c r="O84" s="25">
        <f t="shared" si="6"/>
        <v>0</v>
      </c>
      <c r="P84" s="25">
        <f t="shared" si="7"/>
        <v>0</v>
      </c>
    </row>
    <row r="85" spans="1:18" ht="13.5">
      <c r="A85" s="196" t="s">
        <v>295</v>
      </c>
      <c r="B85" s="173">
        <v>2020</v>
      </c>
      <c r="C85" s="307">
        <v>0.4</v>
      </c>
      <c r="D85" s="173">
        <v>0</v>
      </c>
      <c r="E85" s="307">
        <v>-1</v>
      </c>
      <c r="F85" s="173">
        <v>0</v>
      </c>
      <c r="G85" s="307">
        <v>0</v>
      </c>
      <c r="H85" s="173">
        <v>2020</v>
      </c>
      <c r="I85" s="308">
        <v>0.4</v>
      </c>
      <c r="J85" s="267">
        <v>655.9</v>
      </c>
      <c r="K85" s="69">
        <v>659.5</v>
      </c>
      <c r="L85" s="136">
        <f t="shared" si="4"/>
        <v>-3.6000000000000227</v>
      </c>
      <c r="M85" s="311">
        <f t="shared" si="5"/>
        <v>-0.5458680818802157</v>
      </c>
      <c r="N85" s="78">
        <f>Margins!B85</f>
        <v>300</v>
      </c>
      <c r="O85" s="25">
        <f t="shared" si="6"/>
        <v>0</v>
      </c>
      <c r="P85" s="25">
        <f t="shared" si="7"/>
        <v>0</v>
      </c>
      <c r="R85" s="25"/>
    </row>
    <row r="86" spans="1:16" ht="13.5">
      <c r="A86" s="196" t="s">
        <v>133</v>
      </c>
      <c r="B86" s="173">
        <v>260</v>
      </c>
      <c r="C86" s="307">
        <v>-0.35</v>
      </c>
      <c r="D86" s="173">
        <v>6</v>
      </c>
      <c r="E86" s="307">
        <v>-0.6</v>
      </c>
      <c r="F86" s="173">
        <v>2</v>
      </c>
      <c r="G86" s="307">
        <v>0</v>
      </c>
      <c r="H86" s="173">
        <v>268</v>
      </c>
      <c r="I86" s="308">
        <v>-0.35</v>
      </c>
      <c r="J86" s="267">
        <v>30.75</v>
      </c>
      <c r="K86" s="69">
        <v>32.45</v>
      </c>
      <c r="L86" s="136">
        <f t="shared" si="4"/>
        <v>-1.7000000000000028</v>
      </c>
      <c r="M86" s="311">
        <f t="shared" si="5"/>
        <v>-5.238828967642535</v>
      </c>
      <c r="N86" s="78">
        <f>Margins!B86</f>
        <v>12500</v>
      </c>
      <c r="O86" s="25">
        <f t="shared" si="6"/>
        <v>75000</v>
      </c>
      <c r="P86" s="25">
        <f t="shared" si="7"/>
        <v>25000</v>
      </c>
    </row>
    <row r="87" spans="1:18" ht="13.5">
      <c r="A87" s="196" t="s">
        <v>169</v>
      </c>
      <c r="B87" s="173">
        <v>362</v>
      </c>
      <c r="C87" s="307">
        <v>0.07</v>
      </c>
      <c r="D87" s="173">
        <v>1</v>
      </c>
      <c r="E87" s="307">
        <v>-0.5</v>
      </c>
      <c r="F87" s="173">
        <v>7</v>
      </c>
      <c r="G87" s="307">
        <v>0</v>
      </c>
      <c r="H87" s="173">
        <v>370</v>
      </c>
      <c r="I87" s="308">
        <v>0.09</v>
      </c>
      <c r="J87" s="267">
        <v>115.8</v>
      </c>
      <c r="K87" s="69">
        <v>120.85</v>
      </c>
      <c r="L87" s="136">
        <f t="shared" si="4"/>
        <v>-5.049999999999997</v>
      </c>
      <c r="M87" s="311">
        <f t="shared" si="5"/>
        <v>-4.178733967728587</v>
      </c>
      <c r="N87" s="78">
        <f>Margins!B87</f>
        <v>4000</v>
      </c>
      <c r="O87" s="25">
        <f t="shared" si="6"/>
        <v>4000</v>
      </c>
      <c r="P87" s="25">
        <f t="shared" si="7"/>
        <v>28000</v>
      </c>
      <c r="R87" s="25"/>
    </row>
    <row r="88" spans="1:16" ht="13.5">
      <c r="A88" s="196" t="s">
        <v>296</v>
      </c>
      <c r="B88" s="173">
        <v>920</v>
      </c>
      <c r="C88" s="307">
        <v>-0.22</v>
      </c>
      <c r="D88" s="173">
        <v>0</v>
      </c>
      <c r="E88" s="307">
        <v>0</v>
      </c>
      <c r="F88" s="173">
        <v>0</v>
      </c>
      <c r="G88" s="307">
        <v>0</v>
      </c>
      <c r="H88" s="173">
        <v>920</v>
      </c>
      <c r="I88" s="308">
        <v>-0.22</v>
      </c>
      <c r="J88" s="267">
        <v>432.1</v>
      </c>
      <c r="K88" s="69">
        <v>446.55</v>
      </c>
      <c r="L88" s="136">
        <f t="shared" si="4"/>
        <v>-14.449999999999989</v>
      </c>
      <c r="M88" s="311">
        <f t="shared" si="5"/>
        <v>-3.23591982980629</v>
      </c>
      <c r="N88" s="78">
        <f>Margins!B88</f>
        <v>550</v>
      </c>
      <c r="O88" s="25">
        <f t="shared" si="6"/>
        <v>0</v>
      </c>
      <c r="P88" s="25">
        <f t="shared" si="7"/>
        <v>0</v>
      </c>
    </row>
    <row r="89" spans="1:16" ht="13.5">
      <c r="A89" s="196" t="s">
        <v>297</v>
      </c>
      <c r="B89" s="173">
        <v>1327</v>
      </c>
      <c r="C89" s="307">
        <v>-0.32</v>
      </c>
      <c r="D89" s="173">
        <v>2</v>
      </c>
      <c r="E89" s="307">
        <v>1</v>
      </c>
      <c r="F89" s="173">
        <v>0</v>
      </c>
      <c r="G89" s="307">
        <v>0</v>
      </c>
      <c r="H89" s="173">
        <v>1329</v>
      </c>
      <c r="I89" s="308">
        <v>-0.32</v>
      </c>
      <c r="J89" s="267">
        <v>472.3</v>
      </c>
      <c r="K89" s="69">
        <v>505.15</v>
      </c>
      <c r="L89" s="136">
        <f t="shared" si="4"/>
        <v>-32.849999999999966</v>
      </c>
      <c r="M89" s="311">
        <f t="shared" si="5"/>
        <v>-6.5030189052756535</v>
      </c>
      <c r="N89" s="78">
        <f>Margins!B89</f>
        <v>550</v>
      </c>
      <c r="O89" s="25">
        <f t="shared" si="6"/>
        <v>1100</v>
      </c>
      <c r="P89" s="25">
        <f t="shared" si="7"/>
        <v>0</v>
      </c>
    </row>
    <row r="90" spans="1:16" ht="13.5">
      <c r="A90" s="196" t="s">
        <v>178</v>
      </c>
      <c r="B90" s="173">
        <v>1331</v>
      </c>
      <c r="C90" s="307">
        <v>0.18</v>
      </c>
      <c r="D90" s="173">
        <v>11</v>
      </c>
      <c r="E90" s="307">
        <v>-0.15</v>
      </c>
      <c r="F90" s="173">
        <v>9</v>
      </c>
      <c r="G90" s="307">
        <v>0</v>
      </c>
      <c r="H90" s="173">
        <v>1351</v>
      </c>
      <c r="I90" s="308">
        <v>0.19</v>
      </c>
      <c r="J90" s="267">
        <v>180.55</v>
      </c>
      <c r="K90" s="69">
        <v>186.35</v>
      </c>
      <c r="L90" s="136">
        <f t="shared" si="4"/>
        <v>-5.799999999999983</v>
      </c>
      <c r="M90" s="311">
        <f t="shared" si="5"/>
        <v>-3.1124228602092745</v>
      </c>
      <c r="N90" s="78">
        <f>Margins!B90</f>
        <v>2500</v>
      </c>
      <c r="O90" s="25">
        <f t="shared" si="6"/>
        <v>27500</v>
      </c>
      <c r="P90" s="25">
        <f t="shared" si="7"/>
        <v>22500</v>
      </c>
    </row>
    <row r="91" spans="1:16" ht="13.5">
      <c r="A91" s="196" t="s">
        <v>145</v>
      </c>
      <c r="B91" s="173">
        <v>384</v>
      </c>
      <c r="C91" s="307">
        <v>-0.64</v>
      </c>
      <c r="D91" s="173">
        <v>6</v>
      </c>
      <c r="E91" s="307">
        <v>-0.77</v>
      </c>
      <c r="F91" s="173">
        <v>0</v>
      </c>
      <c r="G91" s="307">
        <v>-1</v>
      </c>
      <c r="H91" s="173">
        <v>390</v>
      </c>
      <c r="I91" s="308">
        <v>-0.64</v>
      </c>
      <c r="J91" s="267">
        <v>159.9</v>
      </c>
      <c r="K91" s="69">
        <v>167.6</v>
      </c>
      <c r="L91" s="136">
        <f t="shared" si="4"/>
        <v>-7.699999999999989</v>
      </c>
      <c r="M91" s="311">
        <f t="shared" si="5"/>
        <v>-4.594272076372309</v>
      </c>
      <c r="N91" s="78">
        <f>Margins!B91</f>
        <v>1700</v>
      </c>
      <c r="O91" s="25">
        <f t="shared" si="6"/>
        <v>10200</v>
      </c>
      <c r="P91" s="25">
        <f t="shared" si="7"/>
        <v>0</v>
      </c>
    </row>
    <row r="92" spans="1:18" ht="13.5">
      <c r="A92" s="196" t="s">
        <v>273</v>
      </c>
      <c r="B92" s="173">
        <v>3154</v>
      </c>
      <c r="C92" s="307">
        <v>0.32</v>
      </c>
      <c r="D92" s="173">
        <v>42</v>
      </c>
      <c r="E92" s="307">
        <v>-0.68</v>
      </c>
      <c r="F92" s="173">
        <v>3</v>
      </c>
      <c r="G92" s="307">
        <v>-0.63</v>
      </c>
      <c r="H92" s="173">
        <v>3199</v>
      </c>
      <c r="I92" s="308">
        <v>0.26</v>
      </c>
      <c r="J92" s="267">
        <v>190.8</v>
      </c>
      <c r="K92" s="69">
        <v>215.75</v>
      </c>
      <c r="L92" s="136">
        <f t="shared" si="4"/>
        <v>-24.94999999999999</v>
      </c>
      <c r="M92" s="311">
        <f t="shared" si="5"/>
        <v>-11.564310544611814</v>
      </c>
      <c r="N92" s="78">
        <f>Margins!B92</f>
        <v>850</v>
      </c>
      <c r="O92" s="25">
        <f t="shared" si="6"/>
        <v>35700</v>
      </c>
      <c r="P92" s="25">
        <f t="shared" si="7"/>
        <v>2550</v>
      </c>
      <c r="R92" s="25"/>
    </row>
    <row r="93" spans="1:16" ht="13.5">
      <c r="A93" s="196" t="s">
        <v>210</v>
      </c>
      <c r="B93" s="173">
        <v>3955</v>
      </c>
      <c r="C93" s="307">
        <v>-0.29</v>
      </c>
      <c r="D93" s="173">
        <v>75</v>
      </c>
      <c r="E93" s="307">
        <v>-0.18</v>
      </c>
      <c r="F93" s="173">
        <v>16</v>
      </c>
      <c r="G93" s="307">
        <v>4.33</v>
      </c>
      <c r="H93" s="173">
        <v>4046</v>
      </c>
      <c r="I93" s="308">
        <v>-0.29</v>
      </c>
      <c r="J93" s="267">
        <v>1660.6</v>
      </c>
      <c r="K93" s="69">
        <v>1716.15</v>
      </c>
      <c r="L93" s="136">
        <f t="shared" si="4"/>
        <v>-55.55000000000018</v>
      </c>
      <c r="M93" s="311">
        <f t="shared" si="5"/>
        <v>-3.236896541677603</v>
      </c>
      <c r="N93" s="78">
        <f>Margins!B93</f>
        <v>200</v>
      </c>
      <c r="O93" s="25">
        <f t="shared" si="6"/>
        <v>15000</v>
      </c>
      <c r="P93" s="25">
        <f t="shared" si="7"/>
        <v>3200</v>
      </c>
    </row>
    <row r="94" spans="1:16" ht="13.5">
      <c r="A94" s="196" t="s">
        <v>298</v>
      </c>
      <c r="B94" s="173">
        <v>174</v>
      </c>
      <c r="C94" s="307">
        <v>-0.43</v>
      </c>
      <c r="D94" s="173">
        <v>0</v>
      </c>
      <c r="E94" s="307">
        <v>0</v>
      </c>
      <c r="F94" s="173">
        <v>0</v>
      </c>
      <c r="G94" s="307">
        <v>0</v>
      </c>
      <c r="H94" s="173">
        <v>174</v>
      </c>
      <c r="I94" s="308">
        <v>-0.43</v>
      </c>
      <c r="J94" s="267">
        <v>589.6</v>
      </c>
      <c r="K94" s="267">
        <v>609.05</v>
      </c>
      <c r="L94" s="136">
        <f t="shared" si="4"/>
        <v>-19.449999999999932</v>
      </c>
      <c r="M94" s="311">
        <f t="shared" si="5"/>
        <v>-3.193498070765936</v>
      </c>
      <c r="N94" s="78">
        <f>Margins!B94</f>
        <v>350</v>
      </c>
      <c r="O94" s="25">
        <f t="shared" si="6"/>
        <v>0</v>
      </c>
      <c r="P94" s="25">
        <f t="shared" si="7"/>
        <v>0</v>
      </c>
    </row>
    <row r="95" spans="1:16" ht="13.5">
      <c r="A95" s="196" t="s">
        <v>7</v>
      </c>
      <c r="B95" s="173">
        <v>2171</v>
      </c>
      <c r="C95" s="307">
        <v>0.03</v>
      </c>
      <c r="D95" s="173">
        <v>23</v>
      </c>
      <c r="E95" s="307">
        <v>-0.12</v>
      </c>
      <c r="F95" s="173">
        <v>2</v>
      </c>
      <c r="G95" s="307">
        <v>0</v>
      </c>
      <c r="H95" s="173">
        <v>2196</v>
      </c>
      <c r="I95" s="308">
        <v>0.03</v>
      </c>
      <c r="J95" s="267">
        <v>880.8</v>
      </c>
      <c r="K95" s="69">
        <v>920.05</v>
      </c>
      <c r="L95" s="136">
        <f t="shared" si="4"/>
        <v>-39.25</v>
      </c>
      <c r="M95" s="311">
        <f t="shared" si="5"/>
        <v>-4.266072496059997</v>
      </c>
      <c r="N95" s="78">
        <f>Margins!B95</f>
        <v>650</v>
      </c>
      <c r="O95" s="25">
        <f t="shared" si="6"/>
        <v>14950</v>
      </c>
      <c r="P95" s="25">
        <f t="shared" si="7"/>
        <v>1300</v>
      </c>
    </row>
    <row r="96" spans="1:16" ht="13.5">
      <c r="A96" s="196" t="s">
        <v>170</v>
      </c>
      <c r="B96" s="173">
        <v>383</v>
      </c>
      <c r="C96" s="307">
        <v>-0.3</v>
      </c>
      <c r="D96" s="173">
        <v>0</v>
      </c>
      <c r="E96" s="307">
        <v>0</v>
      </c>
      <c r="F96" s="173">
        <v>0</v>
      </c>
      <c r="G96" s="307">
        <v>0</v>
      </c>
      <c r="H96" s="173">
        <v>383</v>
      </c>
      <c r="I96" s="308">
        <v>-0.3</v>
      </c>
      <c r="J96" s="267">
        <v>514.35</v>
      </c>
      <c r="K96" s="69">
        <v>523.3</v>
      </c>
      <c r="L96" s="136">
        <f t="shared" si="4"/>
        <v>-8.949999999999932</v>
      </c>
      <c r="M96" s="311">
        <f t="shared" si="5"/>
        <v>-1.7103000191094846</v>
      </c>
      <c r="N96" s="78">
        <f>Margins!B96</f>
        <v>1200</v>
      </c>
      <c r="O96" s="25">
        <f t="shared" si="6"/>
        <v>0</v>
      </c>
      <c r="P96" s="25">
        <f t="shared" si="7"/>
        <v>0</v>
      </c>
    </row>
    <row r="97" spans="1:16" ht="13.5">
      <c r="A97" s="196" t="s">
        <v>224</v>
      </c>
      <c r="B97" s="173">
        <v>1632</v>
      </c>
      <c r="C97" s="307">
        <v>-0.01</v>
      </c>
      <c r="D97" s="173">
        <v>19</v>
      </c>
      <c r="E97" s="307">
        <v>3.75</v>
      </c>
      <c r="F97" s="173">
        <v>4</v>
      </c>
      <c r="G97" s="307">
        <v>0</v>
      </c>
      <c r="H97" s="173">
        <v>1655</v>
      </c>
      <c r="I97" s="308">
        <v>0</v>
      </c>
      <c r="J97" s="267">
        <v>912</v>
      </c>
      <c r="K97" s="69">
        <v>941.7</v>
      </c>
      <c r="L97" s="136">
        <f t="shared" si="4"/>
        <v>-29.700000000000045</v>
      </c>
      <c r="M97" s="311">
        <f t="shared" si="5"/>
        <v>-3.153870659445688</v>
      </c>
      <c r="N97" s="78">
        <f>Margins!B97</f>
        <v>400</v>
      </c>
      <c r="O97" s="25">
        <f t="shared" si="6"/>
        <v>7600</v>
      </c>
      <c r="P97" s="25">
        <f t="shared" si="7"/>
        <v>1600</v>
      </c>
    </row>
    <row r="98" spans="1:16" ht="13.5">
      <c r="A98" s="196" t="s">
        <v>207</v>
      </c>
      <c r="B98" s="173">
        <v>924</v>
      </c>
      <c r="C98" s="307">
        <v>0.5</v>
      </c>
      <c r="D98" s="173">
        <v>37</v>
      </c>
      <c r="E98" s="307">
        <v>0.37</v>
      </c>
      <c r="F98" s="173">
        <v>4</v>
      </c>
      <c r="G98" s="307">
        <v>0</v>
      </c>
      <c r="H98" s="173">
        <v>965</v>
      </c>
      <c r="I98" s="308">
        <v>0.51</v>
      </c>
      <c r="J98" s="267">
        <v>206.5</v>
      </c>
      <c r="K98" s="69">
        <v>221.25</v>
      </c>
      <c r="L98" s="136">
        <f t="shared" si="4"/>
        <v>-14.75</v>
      </c>
      <c r="M98" s="311">
        <f t="shared" si="5"/>
        <v>-6.666666666666667</v>
      </c>
      <c r="N98" s="78">
        <f>Margins!B98</f>
        <v>1250</v>
      </c>
      <c r="O98" s="25">
        <f t="shared" si="6"/>
        <v>46250</v>
      </c>
      <c r="P98" s="25">
        <f t="shared" si="7"/>
        <v>5000</v>
      </c>
    </row>
    <row r="99" spans="1:16" ht="13.5">
      <c r="A99" s="196" t="s">
        <v>299</v>
      </c>
      <c r="B99" s="173">
        <v>582</v>
      </c>
      <c r="C99" s="307">
        <v>-0.2</v>
      </c>
      <c r="D99" s="173">
        <v>0</v>
      </c>
      <c r="E99" s="307">
        <v>-1</v>
      </c>
      <c r="F99" s="173">
        <v>0</v>
      </c>
      <c r="G99" s="307">
        <v>0</v>
      </c>
      <c r="H99" s="173">
        <v>582</v>
      </c>
      <c r="I99" s="308">
        <v>-0.2</v>
      </c>
      <c r="J99" s="267">
        <v>842.9</v>
      </c>
      <c r="K99" s="69">
        <v>882.8</v>
      </c>
      <c r="L99" s="136">
        <f t="shared" si="4"/>
        <v>-39.89999999999998</v>
      </c>
      <c r="M99" s="311">
        <f t="shared" si="5"/>
        <v>-4.5197100135931105</v>
      </c>
      <c r="N99" s="78">
        <f>Margins!B99</f>
        <v>250</v>
      </c>
      <c r="O99" s="25">
        <f t="shared" si="6"/>
        <v>0</v>
      </c>
      <c r="P99" s="25">
        <f t="shared" si="7"/>
        <v>0</v>
      </c>
    </row>
    <row r="100" spans="1:16" ht="13.5">
      <c r="A100" s="196" t="s">
        <v>279</v>
      </c>
      <c r="B100" s="173">
        <v>3956</v>
      </c>
      <c r="C100" s="307">
        <v>-0.38</v>
      </c>
      <c r="D100" s="173">
        <v>88</v>
      </c>
      <c r="E100" s="307">
        <v>-0.54</v>
      </c>
      <c r="F100" s="173">
        <v>8</v>
      </c>
      <c r="G100" s="307">
        <v>-0.33</v>
      </c>
      <c r="H100" s="173">
        <v>4052</v>
      </c>
      <c r="I100" s="308">
        <v>-0.38</v>
      </c>
      <c r="J100" s="267">
        <v>276.5</v>
      </c>
      <c r="K100" s="69">
        <v>294.25</v>
      </c>
      <c r="L100" s="136">
        <f t="shared" si="4"/>
        <v>-17.75</v>
      </c>
      <c r="M100" s="311">
        <f t="shared" si="5"/>
        <v>-6.032285471537808</v>
      </c>
      <c r="N100" s="78">
        <f>Margins!B100</f>
        <v>1600</v>
      </c>
      <c r="O100" s="25">
        <f t="shared" si="6"/>
        <v>140800</v>
      </c>
      <c r="P100" s="25">
        <f t="shared" si="7"/>
        <v>12800</v>
      </c>
    </row>
    <row r="101" spans="1:16" ht="13.5">
      <c r="A101" s="196" t="s">
        <v>146</v>
      </c>
      <c r="B101" s="173">
        <v>214</v>
      </c>
      <c r="C101" s="307">
        <v>0.34</v>
      </c>
      <c r="D101" s="173">
        <v>5</v>
      </c>
      <c r="E101" s="307">
        <v>-0.29</v>
      </c>
      <c r="F101" s="173">
        <v>1</v>
      </c>
      <c r="G101" s="307">
        <v>0</v>
      </c>
      <c r="H101" s="173">
        <v>220</v>
      </c>
      <c r="I101" s="308">
        <v>0.31</v>
      </c>
      <c r="J101" s="267">
        <v>39.6</v>
      </c>
      <c r="K101" s="69">
        <v>41.7</v>
      </c>
      <c r="L101" s="136">
        <f t="shared" si="4"/>
        <v>-2.1000000000000014</v>
      </c>
      <c r="M101" s="311">
        <f t="shared" si="5"/>
        <v>-5.035971223021586</v>
      </c>
      <c r="N101" s="78">
        <f>Margins!B101</f>
        <v>8900</v>
      </c>
      <c r="O101" s="25">
        <f t="shared" si="6"/>
        <v>44500</v>
      </c>
      <c r="P101" s="25">
        <f t="shared" si="7"/>
        <v>8900</v>
      </c>
    </row>
    <row r="102" spans="1:16" ht="13.5">
      <c r="A102" s="196" t="s">
        <v>8</v>
      </c>
      <c r="B102" s="173">
        <v>8684</v>
      </c>
      <c r="C102" s="307">
        <v>0.44</v>
      </c>
      <c r="D102" s="173">
        <v>844</v>
      </c>
      <c r="E102" s="307">
        <v>-0.29</v>
      </c>
      <c r="F102" s="173">
        <v>124</v>
      </c>
      <c r="G102" s="307">
        <v>0.1</v>
      </c>
      <c r="H102" s="173">
        <v>9652</v>
      </c>
      <c r="I102" s="308">
        <v>0.32</v>
      </c>
      <c r="J102" s="267">
        <v>143.95</v>
      </c>
      <c r="K102" s="69">
        <v>157.7</v>
      </c>
      <c r="L102" s="136">
        <f t="shared" si="4"/>
        <v>-13.75</v>
      </c>
      <c r="M102" s="311">
        <f t="shared" si="5"/>
        <v>-8.719086873811035</v>
      </c>
      <c r="N102" s="78">
        <f>Margins!B102</f>
        <v>1600</v>
      </c>
      <c r="O102" s="25">
        <f t="shared" si="6"/>
        <v>1350400</v>
      </c>
      <c r="P102" s="25">
        <f t="shared" si="7"/>
        <v>198400</v>
      </c>
    </row>
    <row r="103" spans="1:16" ht="13.5">
      <c r="A103" s="196" t="s">
        <v>300</v>
      </c>
      <c r="B103" s="173">
        <v>1797</v>
      </c>
      <c r="C103" s="307">
        <v>-0.44</v>
      </c>
      <c r="D103" s="173">
        <v>4</v>
      </c>
      <c r="E103" s="307">
        <v>0</v>
      </c>
      <c r="F103" s="173">
        <v>0</v>
      </c>
      <c r="G103" s="307">
        <v>0</v>
      </c>
      <c r="H103" s="173">
        <v>1801</v>
      </c>
      <c r="I103" s="308">
        <v>-0.44</v>
      </c>
      <c r="J103" s="267">
        <v>206.6</v>
      </c>
      <c r="K103" s="69">
        <v>220.35</v>
      </c>
      <c r="L103" s="136">
        <f t="shared" si="4"/>
        <v>-13.75</v>
      </c>
      <c r="M103" s="311">
        <f t="shared" si="5"/>
        <v>-6.240072611754028</v>
      </c>
      <c r="N103" s="78">
        <f>Margins!B103</f>
        <v>1000</v>
      </c>
      <c r="O103" s="25">
        <f t="shared" si="6"/>
        <v>4000</v>
      </c>
      <c r="P103" s="25">
        <f t="shared" si="7"/>
        <v>0</v>
      </c>
    </row>
    <row r="104" spans="1:16" ht="13.5">
      <c r="A104" s="196" t="s">
        <v>179</v>
      </c>
      <c r="B104" s="173">
        <v>207</v>
      </c>
      <c r="C104" s="307">
        <v>0.23</v>
      </c>
      <c r="D104" s="173">
        <v>26</v>
      </c>
      <c r="E104" s="307">
        <v>-0.1</v>
      </c>
      <c r="F104" s="173">
        <v>0</v>
      </c>
      <c r="G104" s="307">
        <v>0</v>
      </c>
      <c r="H104" s="173">
        <v>233</v>
      </c>
      <c r="I104" s="308">
        <v>0.18</v>
      </c>
      <c r="J104" s="267">
        <v>15.55</v>
      </c>
      <c r="K104" s="69">
        <v>16.65</v>
      </c>
      <c r="L104" s="136">
        <f t="shared" si="4"/>
        <v>-1.0999999999999979</v>
      </c>
      <c r="M104" s="311">
        <f t="shared" si="5"/>
        <v>-6.606606606606594</v>
      </c>
      <c r="N104" s="78">
        <f>Margins!B104</f>
        <v>28000</v>
      </c>
      <c r="O104" s="25">
        <f t="shared" si="6"/>
        <v>728000</v>
      </c>
      <c r="P104" s="25">
        <f t="shared" si="7"/>
        <v>0</v>
      </c>
    </row>
    <row r="105" spans="1:16" ht="13.5">
      <c r="A105" s="196" t="s">
        <v>202</v>
      </c>
      <c r="B105" s="173">
        <v>615</v>
      </c>
      <c r="C105" s="307">
        <v>0.14</v>
      </c>
      <c r="D105" s="173">
        <v>9</v>
      </c>
      <c r="E105" s="307">
        <v>0.5</v>
      </c>
      <c r="F105" s="173">
        <v>0</v>
      </c>
      <c r="G105" s="307">
        <v>0</v>
      </c>
      <c r="H105" s="173">
        <v>624</v>
      </c>
      <c r="I105" s="308">
        <v>0.14</v>
      </c>
      <c r="J105" s="267">
        <v>221.05</v>
      </c>
      <c r="K105" s="69">
        <v>233.2</v>
      </c>
      <c r="L105" s="136">
        <f t="shared" si="4"/>
        <v>-12.149999999999977</v>
      </c>
      <c r="M105" s="311">
        <f t="shared" si="5"/>
        <v>-5.210120068610625</v>
      </c>
      <c r="N105" s="78">
        <f>Margins!B105</f>
        <v>1150</v>
      </c>
      <c r="O105" s="25">
        <f t="shared" si="6"/>
        <v>10350</v>
      </c>
      <c r="P105" s="25">
        <f t="shared" si="7"/>
        <v>0</v>
      </c>
    </row>
    <row r="106" spans="1:16" ht="13.5">
      <c r="A106" s="196" t="s">
        <v>171</v>
      </c>
      <c r="B106" s="173">
        <v>1228</v>
      </c>
      <c r="C106" s="307">
        <v>-0.03</v>
      </c>
      <c r="D106" s="173">
        <v>4</v>
      </c>
      <c r="E106" s="307">
        <v>0.33</v>
      </c>
      <c r="F106" s="173">
        <v>1</v>
      </c>
      <c r="G106" s="307">
        <v>-0.67</v>
      </c>
      <c r="H106" s="173">
        <v>1233</v>
      </c>
      <c r="I106" s="308">
        <v>-0.03</v>
      </c>
      <c r="J106" s="267">
        <v>290.65</v>
      </c>
      <c r="K106" s="69">
        <v>310.2</v>
      </c>
      <c r="L106" s="136">
        <f t="shared" si="4"/>
        <v>-19.55000000000001</v>
      </c>
      <c r="M106" s="311">
        <f t="shared" si="5"/>
        <v>-6.302385557704711</v>
      </c>
      <c r="N106" s="78">
        <f>Margins!B106</f>
        <v>2200</v>
      </c>
      <c r="O106" s="25">
        <f t="shared" si="6"/>
        <v>8800</v>
      </c>
      <c r="P106" s="25">
        <f t="shared" si="7"/>
        <v>2200</v>
      </c>
    </row>
    <row r="107" spans="1:16" ht="13.5">
      <c r="A107" s="196" t="s">
        <v>147</v>
      </c>
      <c r="B107" s="173">
        <v>364</v>
      </c>
      <c r="C107" s="307">
        <v>-0.63</v>
      </c>
      <c r="D107" s="173">
        <v>15</v>
      </c>
      <c r="E107" s="307">
        <v>-0.8</v>
      </c>
      <c r="F107" s="173">
        <v>0</v>
      </c>
      <c r="G107" s="307">
        <v>-1</v>
      </c>
      <c r="H107" s="173">
        <v>379</v>
      </c>
      <c r="I107" s="308">
        <v>-0.65</v>
      </c>
      <c r="J107" s="267">
        <v>57.25</v>
      </c>
      <c r="K107" s="69">
        <v>62.15</v>
      </c>
      <c r="L107" s="136">
        <f t="shared" si="4"/>
        <v>-4.899999999999999</v>
      </c>
      <c r="M107" s="311">
        <f t="shared" si="5"/>
        <v>-7.884151246983103</v>
      </c>
      <c r="N107" s="78">
        <f>Margins!B107</f>
        <v>5900</v>
      </c>
      <c r="O107" s="25">
        <f t="shared" si="6"/>
        <v>88500</v>
      </c>
      <c r="P107" s="25">
        <f t="shared" si="7"/>
        <v>0</v>
      </c>
    </row>
    <row r="108" spans="1:16" ht="13.5">
      <c r="A108" s="196" t="s">
        <v>148</v>
      </c>
      <c r="B108" s="173">
        <v>72</v>
      </c>
      <c r="C108" s="307">
        <v>-0.65</v>
      </c>
      <c r="D108" s="173">
        <v>0</v>
      </c>
      <c r="E108" s="307">
        <v>0</v>
      </c>
      <c r="F108" s="173">
        <v>0</v>
      </c>
      <c r="G108" s="307">
        <v>0</v>
      </c>
      <c r="H108" s="173">
        <v>72</v>
      </c>
      <c r="I108" s="308">
        <v>-0.65</v>
      </c>
      <c r="J108" s="267">
        <v>242.2</v>
      </c>
      <c r="K108" s="69">
        <v>255.5</v>
      </c>
      <c r="L108" s="136">
        <f t="shared" si="4"/>
        <v>-13.300000000000011</v>
      </c>
      <c r="M108" s="311">
        <f t="shared" si="5"/>
        <v>-5.2054794520547985</v>
      </c>
      <c r="N108" s="78">
        <f>Margins!B108</f>
        <v>2090</v>
      </c>
      <c r="O108" s="25">
        <f t="shared" si="6"/>
        <v>0</v>
      </c>
      <c r="P108" s="25">
        <f t="shared" si="7"/>
        <v>0</v>
      </c>
    </row>
    <row r="109" spans="1:18" ht="13.5">
      <c r="A109" s="196" t="s">
        <v>122</v>
      </c>
      <c r="B109" s="173">
        <v>4766</v>
      </c>
      <c r="C109" s="307">
        <v>-0.09</v>
      </c>
      <c r="D109" s="173">
        <v>879</v>
      </c>
      <c r="E109" s="307">
        <v>0.23</v>
      </c>
      <c r="F109" s="173">
        <v>120</v>
      </c>
      <c r="G109" s="307">
        <v>0.33</v>
      </c>
      <c r="H109" s="173">
        <v>5765</v>
      </c>
      <c r="I109" s="308">
        <v>-0.05</v>
      </c>
      <c r="J109" s="267">
        <v>144</v>
      </c>
      <c r="K109" s="69">
        <v>145.1</v>
      </c>
      <c r="L109" s="136">
        <f t="shared" si="4"/>
        <v>-1.0999999999999943</v>
      </c>
      <c r="M109" s="311">
        <f t="shared" si="5"/>
        <v>-0.7580978635423807</v>
      </c>
      <c r="N109" s="78">
        <f>Margins!B109</f>
        <v>3250</v>
      </c>
      <c r="O109" s="25">
        <f t="shared" si="6"/>
        <v>2856750</v>
      </c>
      <c r="P109" s="25">
        <f t="shared" si="7"/>
        <v>390000</v>
      </c>
      <c r="R109" s="25"/>
    </row>
    <row r="110" spans="1:18" ht="13.5">
      <c r="A110" s="204" t="s">
        <v>36</v>
      </c>
      <c r="B110" s="173">
        <v>3741</v>
      </c>
      <c r="C110" s="307">
        <v>-0.1</v>
      </c>
      <c r="D110" s="173">
        <v>116</v>
      </c>
      <c r="E110" s="307">
        <v>-0.27</v>
      </c>
      <c r="F110" s="173">
        <v>4</v>
      </c>
      <c r="G110" s="307">
        <v>3</v>
      </c>
      <c r="H110" s="173">
        <v>3861</v>
      </c>
      <c r="I110" s="308">
        <v>-0.11</v>
      </c>
      <c r="J110" s="267">
        <v>866.8</v>
      </c>
      <c r="K110" s="69">
        <v>883.9</v>
      </c>
      <c r="L110" s="136">
        <f t="shared" si="4"/>
        <v>-17.100000000000023</v>
      </c>
      <c r="M110" s="311">
        <f t="shared" si="5"/>
        <v>-1.934607987328886</v>
      </c>
      <c r="N110" s="78">
        <f>Margins!B110</f>
        <v>450</v>
      </c>
      <c r="O110" s="25">
        <f t="shared" si="6"/>
        <v>52200</v>
      </c>
      <c r="P110" s="25">
        <f t="shared" si="7"/>
        <v>1800</v>
      </c>
      <c r="R110" s="25"/>
    </row>
    <row r="111" spans="1:18" ht="13.5">
      <c r="A111" s="196" t="s">
        <v>172</v>
      </c>
      <c r="B111" s="173">
        <v>3387</v>
      </c>
      <c r="C111" s="307">
        <v>0.68</v>
      </c>
      <c r="D111" s="173">
        <v>22</v>
      </c>
      <c r="E111" s="307">
        <v>2.14</v>
      </c>
      <c r="F111" s="173">
        <v>1</v>
      </c>
      <c r="G111" s="307">
        <v>0</v>
      </c>
      <c r="H111" s="173">
        <v>3410</v>
      </c>
      <c r="I111" s="308">
        <v>0.69</v>
      </c>
      <c r="J111" s="267">
        <v>267.95</v>
      </c>
      <c r="K111" s="69">
        <v>265.15</v>
      </c>
      <c r="L111" s="136">
        <f t="shared" si="4"/>
        <v>2.8000000000000114</v>
      </c>
      <c r="M111" s="311">
        <f t="shared" si="5"/>
        <v>1.0560060343202005</v>
      </c>
      <c r="N111" s="78">
        <f>Margins!B111</f>
        <v>1050</v>
      </c>
      <c r="O111" s="25">
        <f t="shared" si="6"/>
        <v>23100</v>
      </c>
      <c r="P111" s="25">
        <f t="shared" si="7"/>
        <v>1050</v>
      </c>
      <c r="R111" s="25"/>
    </row>
    <row r="112" spans="1:16" ht="13.5">
      <c r="A112" s="196" t="s">
        <v>80</v>
      </c>
      <c r="B112" s="173">
        <v>1014</v>
      </c>
      <c r="C112" s="307">
        <v>-0.17</v>
      </c>
      <c r="D112" s="173">
        <v>11</v>
      </c>
      <c r="E112" s="307">
        <v>-0.15</v>
      </c>
      <c r="F112" s="173">
        <v>1</v>
      </c>
      <c r="G112" s="307">
        <v>0</v>
      </c>
      <c r="H112" s="173">
        <v>1026</v>
      </c>
      <c r="I112" s="308">
        <v>-0.17</v>
      </c>
      <c r="J112" s="267">
        <v>235.35</v>
      </c>
      <c r="K112" s="69">
        <v>232.55</v>
      </c>
      <c r="L112" s="136">
        <f t="shared" si="4"/>
        <v>2.799999999999983</v>
      </c>
      <c r="M112" s="311">
        <f t="shared" si="5"/>
        <v>1.2040421414749443</v>
      </c>
      <c r="N112" s="78">
        <f>Margins!B112</f>
        <v>1200</v>
      </c>
      <c r="O112" s="25">
        <f t="shared" si="6"/>
        <v>13200</v>
      </c>
      <c r="P112" s="25">
        <f t="shared" si="7"/>
        <v>1200</v>
      </c>
    </row>
    <row r="113" spans="1:16" ht="13.5">
      <c r="A113" s="196" t="s">
        <v>275</v>
      </c>
      <c r="B113" s="173">
        <v>1882</v>
      </c>
      <c r="C113" s="307">
        <v>0.68</v>
      </c>
      <c r="D113" s="173">
        <v>4</v>
      </c>
      <c r="E113" s="307">
        <v>-0.43</v>
      </c>
      <c r="F113" s="173">
        <v>0</v>
      </c>
      <c r="G113" s="307">
        <v>0</v>
      </c>
      <c r="H113" s="173">
        <v>1886</v>
      </c>
      <c r="I113" s="308">
        <v>0.67</v>
      </c>
      <c r="J113" s="267">
        <v>301.55</v>
      </c>
      <c r="K113" s="69">
        <v>338.8</v>
      </c>
      <c r="L113" s="136">
        <f t="shared" si="4"/>
        <v>-37.25</v>
      </c>
      <c r="M113" s="311">
        <f t="shared" si="5"/>
        <v>-10.994687131050767</v>
      </c>
      <c r="N113" s="78">
        <f>Margins!B113</f>
        <v>700</v>
      </c>
      <c r="O113" s="25">
        <f t="shared" si="6"/>
        <v>2800</v>
      </c>
      <c r="P113" s="25">
        <f t="shared" si="7"/>
        <v>0</v>
      </c>
    </row>
    <row r="114" spans="1:16" ht="13.5">
      <c r="A114" s="196" t="s">
        <v>225</v>
      </c>
      <c r="B114" s="173">
        <v>276</v>
      </c>
      <c r="C114" s="307">
        <v>-0.52</v>
      </c>
      <c r="D114" s="173">
        <v>0</v>
      </c>
      <c r="E114" s="307">
        <v>0</v>
      </c>
      <c r="F114" s="173">
        <v>0</v>
      </c>
      <c r="G114" s="307">
        <v>0</v>
      </c>
      <c r="H114" s="173">
        <v>276</v>
      </c>
      <c r="I114" s="308">
        <v>-0.52</v>
      </c>
      <c r="J114" s="267">
        <v>424.85</v>
      </c>
      <c r="K114" s="69">
        <v>438.05</v>
      </c>
      <c r="L114" s="136">
        <f t="shared" si="4"/>
        <v>-13.199999999999989</v>
      </c>
      <c r="M114" s="311">
        <f t="shared" si="5"/>
        <v>-3.0133546398812894</v>
      </c>
      <c r="N114" s="78">
        <f>Margins!B114</f>
        <v>650</v>
      </c>
      <c r="O114" s="25">
        <f t="shared" si="6"/>
        <v>0</v>
      </c>
      <c r="P114" s="25">
        <f t="shared" si="7"/>
        <v>0</v>
      </c>
    </row>
    <row r="115" spans="1:16" ht="13.5">
      <c r="A115" s="196" t="s">
        <v>81</v>
      </c>
      <c r="B115" s="173">
        <v>1230</v>
      </c>
      <c r="C115" s="307">
        <v>-0.18</v>
      </c>
      <c r="D115" s="173">
        <v>1</v>
      </c>
      <c r="E115" s="307">
        <v>0</v>
      </c>
      <c r="F115" s="173">
        <v>0</v>
      </c>
      <c r="G115" s="307">
        <v>0</v>
      </c>
      <c r="H115" s="173">
        <v>1231</v>
      </c>
      <c r="I115" s="308">
        <v>-0.18</v>
      </c>
      <c r="J115" s="267">
        <v>491.5</v>
      </c>
      <c r="K115" s="69">
        <v>505.45</v>
      </c>
      <c r="L115" s="136">
        <f t="shared" si="4"/>
        <v>-13.949999999999989</v>
      </c>
      <c r="M115" s="311">
        <f t="shared" si="5"/>
        <v>-2.759916905727567</v>
      </c>
      <c r="N115" s="78">
        <f>Margins!B115</f>
        <v>1200</v>
      </c>
      <c r="O115" s="25">
        <f t="shared" si="6"/>
        <v>1200</v>
      </c>
      <c r="P115" s="25">
        <f t="shared" si="7"/>
        <v>0</v>
      </c>
    </row>
    <row r="116" spans="1:16" ht="13.5">
      <c r="A116" s="196" t="s">
        <v>226</v>
      </c>
      <c r="B116" s="173">
        <v>3352</v>
      </c>
      <c r="C116" s="307">
        <v>0.17</v>
      </c>
      <c r="D116" s="173">
        <v>129</v>
      </c>
      <c r="E116" s="307">
        <v>0.7</v>
      </c>
      <c r="F116" s="173">
        <v>18</v>
      </c>
      <c r="G116" s="307">
        <v>1</v>
      </c>
      <c r="H116" s="173">
        <v>3499</v>
      </c>
      <c r="I116" s="308">
        <v>0.19</v>
      </c>
      <c r="J116" s="267">
        <v>202.2</v>
      </c>
      <c r="K116" s="69">
        <v>220.3</v>
      </c>
      <c r="L116" s="136">
        <f t="shared" si="4"/>
        <v>-18.100000000000023</v>
      </c>
      <c r="M116" s="311">
        <f t="shared" si="5"/>
        <v>-8.216068996822525</v>
      </c>
      <c r="N116" s="78">
        <f>Margins!B116</f>
        <v>2800</v>
      </c>
      <c r="O116" s="25">
        <f t="shared" si="6"/>
        <v>361200</v>
      </c>
      <c r="P116" s="25">
        <f t="shared" si="7"/>
        <v>50400</v>
      </c>
    </row>
    <row r="117" spans="1:16" ht="13.5">
      <c r="A117" s="196" t="s">
        <v>301</v>
      </c>
      <c r="B117" s="173">
        <v>4310</v>
      </c>
      <c r="C117" s="307">
        <v>-0.54</v>
      </c>
      <c r="D117" s="173">
        <v>10</v>
      </c>
      <c r="E117" s="307">
        <v>-0.5</v>
      </c>
      <c r="F117" s="173">
        <v>1</v>
      </c>
      <c r="G117" s="307">
        <v>0</v>
      </c>
      <c r="H117" s="173">
        <v>4321</v>
      </c>
      <c r="I117" s="308">
        <v>-0.54</v>
      </c>
      <c r="J117" s="267">
        <v>350.55</v>
      </c>
      <c r="K117" s="69">
        <v>368.25</v>
      </c>
      <c r="L117" s="136">
        <f t="shared" si="4"/>
        <v>-17.69999999999999</v>
      </c>
      <c r="M117" s="311">
        <f t="shared" si="5"/>
        <v>-4.806517311608959</v>
      </c>
      <c r="N117" s="78">
        <f>Margins!B117</f>
        <v>1100</v>
      </c>
      <c r="O117" s="25">
        <f t="shared" si="6"/>
        <v>11000</v>
      </c>
      <c r="P117" s="25">
        <f t="shared" si="7"/>
        <v>1100</v>
      </c>
    </row>
    <row r="118" spans="1:16" ht="13.5">
      <c r="A118" s="196" t="s">
        <v>227</v>
      </c>
      <c r="B118" s="173">
        <v>7211</v>
      </c>
      <c r="C118" s="307">
        <v>-0.6</v>
      </c>
      <c r="D118" s="173">
        <v>11</v>
      </c>
      <c r="E118" s="307">
        <v>-0.59</v>
      </c>
      <c r="F118" s="173">
        <v>0</v>
      </c>
      <c r="G118" s="307">
        <v>0</v>
      </c>
      <c r="H118" s="173">
        <v>7222</v>
      </c>
      <c r="I118" s="308">
        <v>-0.6</v>
      </c>
      <c r="J118" s="267">
        <v>1007.9</v>
      </c>
      <c r="K118" s="69">
        <v>1066.05</v>
      </c>
      <c r="L118" s="136">
        <f t="shared" si="4"/>
        <v>-58.14999999999998</v>
      </c>
      <c r="M118" s="311">
        <f t="shared" si="5"/>
        <v>-5.454716007691944</v>
      </c>
      <c r="N118" s="78">
        <f>Margins!B118</f>
        <v>300</v>
      </c>
      <c r="O118" s="25">
        <f t="shared" si="6"/>
        <v>3300</v>
      </c>
      <c r="P118" s="25">
        <f t="shared" si="7"/>
        <v>0</v>
      </c>
    </row>
    <row r="119" spans="1:16" ht="13.5">
      <c r="A119" s="196" t="s">
        <v>228</v>
      </c>
      <c r="B119" s="173">
        <v>1800</v>
      </c>
      <c r="C119" s="307">
        <v>0.16</v>
      </c>
      <c r="D119" s="173">
        <v>62</v>
      </c>
      <c r="E119" s="307">
        <v>-0.23</v>
      </c>
      <c r="F119" s="173">
        <v>26</v>
      </c>
      <c r="G119" s="307">
        <v>4.2</v>
      </c>
      <c r="H119" s="173">
        <v>1888</v>
      </c>
      <c r="I119" s="308">
        <v>0.16</v>
      </c>
      <c r="J119" s="267">
        <v>409.15</v>
      </c>
      <c r="K119" s="69">
        <v>416.75</v>
      </c>
      <c r="L119" s="136">
        <f t="shared" si="4"/>
        <v>-7.600000000000023</v>
      </c>
      <c r="M119" s="311">
        <f t="shared" si="5"/>
        <v>-1.8236352729454164</v>
      </c>
      <c r="N119" s="78">
        <f>Margins!B119</f>
        <v>800</v>
      </c>
      <c r="O119" s="25">
        <f t="shared" si="6"/>
        <v>49600</v>
      </c>
      <c r="P119" s="25">
        <f t="shared" si="7"/>
        <v>20800</v>
      </c>
    </row>
    <row r="120" spans="1:16" ht="13.5">
      <c r="A120" s="196" t="s">
        <v>235</v>
      </c>
      <c r="B120" s="173">
        <v>25014</v>
      </c>
      <c r="C120" s="307">
        <v>0.19</v>
      </c>
      <c r="D120" s="173">
        <v>1284</v>
      </c>
      <c r="E120" s="307">
        <v>0.2</v>
      </c>
      <c r="F120" s="173">
        <v>422</v>
      </c>
      <c r="G120" s="307">
        <v>1.04</v>
      </c>
      <c r="H120" s="173">
        <v>26720</v>
      </c>
      <c r="I120" s="308">
        <v>0.2</v>
      </c>
      <c r="J120" s="267">
        <v>455.15</v>
      </c>
      <c r="K120" s="69">
        <v>476.2</v>
      </c>
      <c r="L120" s="136">
        <f t="shared" si="4"/>
        <v>-21.05000000000001</v>
      </c>
      <c r="M120" s="311">
        <f t="shared" si="5"/>
        <v>-4.420411591768167</v>
      </c>
      <c r="N120" s="78">
        <f>Margins!B120</f>
        <v>700</v>
      </c>
      <c r="O120" s="25">
        <f t="shared" si="6"/>
        <v>898800</v>
      </c>
      <c r="P120" s="25">
        <f t="shared" si="7"/>
        <v>295400</v>
      </c>
    </row>
    <row r="121" spans="1:16" ht="13.5">
      <c r="A121" s="196" t="s">
        <v>98</v>
      </c>
      <c r="B121" s="173">
        <v>2993</v>
      </c>
      <c r="C121" s="307">
        <v>-0.08</v>
      </c>
      <c r="D121" s="173">
        <v>74</v>
      </c>
      <c r="E121" s="307">
        <v>0.35</v>
      </c>
      <c r="F121" s="173">
        <v>31</v>
      </c>
      <c r="G121" s="307">
        <v>2.88</v>
      </c>
      <c r="H121" s="173">
        <v>3098</v>
      </c>
      <c r="I121" s="308">
        <v>-0.07</v>
      </c>
      <c r="J121" s="267">
        <v>534.85</v>
      </c>
      <c r="K121" s="69">
        <v>555.35</v>
      </c>
      <c r="L121" s="136">
        <f t="shared" si="4"/>
        <v>-20.5</v>
      </c>
      <c r="M121" s="311">
        <f t="shared" si="5"/>
        <v>-3.6913658053479783</v>
      </c>
      <c r="N121" s="78">
        <f>Margins!B121</f>
        <v>550</v>
      </c>
      <c r="O121" s="25">
        <f t="shared" si="6"/>
        <v>40700</v>
      </c>
      <c r="P121" s="25">
        <f t="shared" si="7"/>
        <v>17050</v>
      </c>
    </row>
    <row r="122" spans="1:16" ht="13.5">
      <c r="A122" s="196" t="s">
        <v>149</v>
      </c>
      <c r="B122" s="173">
        <v>7788</v>
      </c>
      <c r="C122" s="307">
        <v>-0.13</v>
      </c>
      <c r="D122" s="173">
        <v>253</v>
      </c>
      <c r="E122" s="307">
        <v>0.85</v>
      </c>
      <c r="F122" s="173">
        <v>101</v>
      </c>
      <c r="G122" s="307">
        <v>1.73</v>
      </c>
      <c r="H122" s="173">
        <v>8142</v>
      </c>
      <c r="I122" s="308">
        <v>-0.11</v>
      </c>
      <c r="J122" s="267">
        <v>674.4</v>
      </c>
      <c r="K122" s="69">
        <v>708.4</v>
      </c>
      <c r="L122" s="136">
        <f t="shared" si="4"/>
        <v>-34</v>
      </c>
      <c r="M122" s="311">
        <f t="shared" si="5"/>
        <v>-4.799548277809147</v>
      </c>
      <c r="N122" s="78">
        <f>Margins!B122</f>
        <v>550</v>
      </c>
      <c r="O122" s="25">
        <f t="shared" si="6"/>
        <v>139150</v>
      </c>
      <c r="P122" s="25">
        <f t="shared" si="7"/>
        <v>55550</v>
      </c>
    </row>
    <row r="123" spans="1:18" ht="13.5">
      <c r="A123" s="196" t="s">
        <v>203</v>
      </c>
      <c r="B123" s="173">
        <v>19836</v>
      </c>
      <c r="C123" s="307">
        <v>-0.24</v>
      </c>
      <c r="D123" s="173">
        <v>2004</v>
      </c>
      <c r="E123" s="307">
        <v>-0.01</v>
      </c>
      <c r="F123" s="173">
        <v>544</v>
      </c>
      <c r="G123" s="307">
        <v>0.11</v>
      </c>
      <c r="H123" s="173">
        <v>22384</v>
      </c>
      <c r="I123" s="308">
        <v>-0.22</v>
      </c>
      <c r="J123" s="267">
        <v>1358.95</v>
      </c>
      <c r="K123" s="69">
        <v>1391.8</v>
      </c>
      <c r="L123" s="136">
        <f t="shared" si="4"/>
        <v>-32.84999999999991</v>
      </c>
      <c r="M123" s="311">
        <f t="shared" si="5"/>
        <v>-2.3602529099008414</v>
      </c>
      <c r="N123" s="78">
        <f>Margins!B123</f>
        <v>300</v>
      </c>
      <c r="O123" s="25">
        <f t="shared" si="6"/>
        <v>601200</v>
      </c>
      <c r="P123" s="25">
        <f t="shared" si="7"/>
        <v>163200</v>
      </c>
      <c r="R123" s="25"/>
    </row>
    <row r="124" spans="1:18" ht="13.5">
      <c r="A124" s="196" t="s">
        <v>302</v>
      </c>
      <c r="B124" s="173">
        <v>1683</v>
      </c>
      <c r="C124" s="307">
        <v>1.05</v>
      </c>
      <c r="D124" s="173">
        <v>3</v>
      </c>
      <c r="E124" s="307">
        <v>0</v>
      </c>
      <c r="F124" s="173">
        <v>0</v>
      </c>
      <c r="G124" s="307">
        <v>0</v>
      </c>
      <c r="H124" s="173">
        <v>1686</v>
      </c>
      <c r="I124" s="308">
        <v>1.05</v>
      </c>
      <c r="J124" s="267">
        <v>306.75</v>
      </c>
      <c r="K124" s="69">
        <v>304.8</v>
      </c>
      <c r="L124" s="136">
        <f t="shared" si="4"/>
        <v>1.9499999999999886</v>
      </c>
      <c r="M124" s="311">
        <f t="shared" si="5"/>
        <v>0.6397637795275554</v>
      </c>
      <c r="N124" s="78">
        <f>Margins!B124</f>
        <v>500</v>
      </c>
      <c r="O124" s="25">
        <f t="shared" si="6"/>
        <v>1500</v>
      </c>
      <c r="P124" s="25">
        <f t="shared" si="7"/>
        <v>0</v>
      </c>
      <c r="R124" s="25"/>
    </row>
    <row r="125" spans="1:16" ht="13.5">
      <c r="A125" s="196" t="s">
        <v>217</v>
      </c>
      <c r="B125" s="173">
        <v>2972</v>
      </c>
      <c r="C125" s="307">
        <v>0.81</v>
      </c>
      <c r="D125" s="173">
        <v>223</v>
      </c>
      <c r="E125" s="307">
        <v>0.1</v>
      </c>
      <c r="F125" s="173">
        <v>63</v>
      </c>
      <c r="G125" s="307">
        <v>0.75</v>
      </c>
      <c r="H125" s="173">
        <v>3258</v>
      </c>
      <c r="I125" s="308">
        <v>0.73</v>
      </c>
      <c r="J125" s="267">
        <v>66.25</v>
      </c>
      <c r="K125" s="69">
        <v>67.65</v>
      </c>
      <c r="L125" s="136">
        <f t="shared" si="4"/>
        <v>-1.4000000000000057</v>
      </c>
      <c r="M125" s="311">
        <f t="shared" si="5"/>
        <v>-2.069475240206956</v>
      </c>
      <c r="N125" s="78">
        <f>Margins!B125</f>
        <v>3350</v>
      </c>
      <c r="O125" s="25">
        <f t="shared" si="6"/>
        <v>747050</v>
      </c>
      <c r="P125" s="25">
        <f t="shared" si="7"/>
        <v>211050</v>
      </c>
    </row>
    <row r="126" spans="1:16" ht="13.5">
      <c r="A126" s="196" t="s">
        <v>236</v>
      </c>
      <c r="B126" s="173">
        <v>7980</v>
      </c>
      <c r="C126" s="307">
        <v>0.11</v>
      </c>
      <c r="D126" s="173">
        <v>886</v>
      </c>
      <c r="E126" s="307">
        <v>0.82</v>
      </c>
      <c r="F126" s="173">
        <v>517</v>
      </c>
      <c r="G126" s="307">
        <v>1.49</v>
      </c>
      <c r="H126" s="173">
        <v>9383</v>
      </c>
      <c r="I126" s="308">
        <v>0.19</v>
      </c>
      <c r="J126" s="267">
        <v>107.5</v>
      </c>
      <c r="K126" s="69">
        <v>113.55</v>
      </c>
      <c r="L126" s="136">
        <f t="shared" si="4"/>
        <v>-6.049999999999997</v>
      </c>
      <c r="M126" s="311">
        <f t="shared" si="5"/>
        <v>-5.328049317481284</v>
      </c>
      <c r="N126" s="78">
        <f>Margins!B126</f>
        <v>2700</v>
      </c>
      <c r="O126" s="25">
        <f t="shared" si="6"/>
        <v>2392200</v>
      </c>
      <c r="P126" s="25">
        <f t="shared" si="7"/>
        <v>1395900</v>
      </c>
    </row>
    <row r="127" spans="1:16" ht="13.5">
      <c r="A127" s="196" t="s">
        <v>204</v>
      </c>
      <c r="B127" s="173">
        <v>7969</v>
      </c>
      <c r="C127" s="307">
        <v>0.03</v>
      </c>
      <c r="D127" s="173">
        <v>598</v>
      </c>
      <c r="E127" s="307">
        <v>-0.27</v>
      </c>
      <c r="F127" s="173">
        <v>93</v>
      </c>
      <c r="G127" s="307">
        <v>-0.3</v>
      </c>
      <c r="H127" s="173">
        <v>8660</v>
      </c>
      <c r="I127" s="308">
        <v>0</v>
      </c>
      <c r="J127" s="267">
        <v>463.3</v>
      </c>
      <c r="K127" s="69">
        <v>468.8</v>
      </c>
      <c r="L127" s="136">
        <f t="shared" si="4"/>
        <v>-5.5</v>
      </c>
      <c r="M127" s="311">
        <f t="shared" si="5"/>
        <v>-1.1732081911262797</v>
      </c>
      <c r="N127" s="78">
        <f>Margins!B127</f>
        <v>600</v>
      </c>
      <c r="O127" s="25">
        <f t="shared" si="6"/>
        <v>358800</v>
      </c>
      <c r="P127" s="25">
        <f t="shared" si="7"/>
        <v>55800</v>
      </c>
    </row>
    <row r="128" spans="1:16" ht="13.5">
      <c r="A128" s="196" t="s">
        <v>205</v>
      </c>
      <c r="B128" s="173">
        <v>11064</v>
      </c>
      <c r="C128" s="307">
        <v>-0.11</v>
      </c>
      <c r="D128" s="173">
        <v>690</v>
      </c>
      <c r="E128" s="307">
        <v>-0.14</v>
      </c>
      <c r="F128" s="173">
        <v>179</v>
      </c>
      <c r="G128" s="307">
        <v>0.04</v>
      </c>
      <c r="H128" s="173">
        <v>11933</v>
      </c>
      <c r="I128" s="308">
        <v>-0.11</v>
      </c>
      <c r="J128" s="267">
        <v>1183.7</v>
      </c>
      <c r="K128" s="69">
        <v>1199.65</v>
      </c>
      <c r="L128" s="136">
        <f t="shared" si="4"/>
        <v>-15.950000000000045</v>
      </c>
      <c r="M128" s="311">
        <f t="shared" si="5"/>
        <v>-1.3295544533822403</v>
      </c>
      <c r="N128" s="78">
        <f>Margins!B128</f>
        <v>500</v>
      </c>
      <c r="O128" s="25">
        <f t="shared" si="6"/>
        <v>345000</v>
      </c>
      <c r="P128" s="25">
        <f t="shared" si="7"/>
        <v>89500</v>
      </c>
    </row>
    <row r="129" spans="1:16" ht="13.5">
      <c r="A129" s="196" t="s">
        <v>37</v>
      </c>
      <c r="B129" s="173">
        <v>1658</v>
      </c>
      <c r="C129" s="307">
        <v>-0.79</v>
      </c>
      <c r="D129" s="173">
        <v>102</v>
      </c>
      <c r="E129" s="307">
        <v>-0.04</v>
      </c>
      <c r="F129" s="173">
        <v>10</v>
      </c>
      <c r="G129" s="307">
        <v>-0.09</v>
      </c>
      <c r="H129" s="173">
        <v>1770</v>
      </c>
      <c r="I129" s="308">
        <v>-0.78</v>
      </c>
      <c r="J129" s="267">
        <v>183.2</v>
      </c>
      <c r="K129" s="69">
        <v>200.4</v>
      </c>
      <c r="L129" s="136">
        <f t="shared" si="4"/>
        <v>-17.200000000000017</v>
      </c>
      <c r="M129" s="311">
        <f t="shared" si="5"/>
        <v>-8.582834331337335</v>
      </c>
      <c r="N129" s="78">
        <f>Margins!B129</f>
        <v>1600</v>
      </c>
      <c r="O129" s="25">
        <f t="shared" si="6"/>
        <v>163200</v>
      </c>
      <c r="P129" s="25">
        <f t="shared" si="7"/>
        <v>16000</v>
      </c>
    </row>
    <row r="130" spans="1:16" ht="13.5">
      <c r="A130" s="196" t="s">
        <v>303</v>
      </c>
      <c r="B130" s="173">
        <v>6117</v>
      </c>
      <c r="C130" s="307">
        <v>1.08</v>
      </c>
      <c r="D130" s="173">
        <v>6</v>
      </c>
      <c r="E130" s="307">
        <v>-0.14</v>
      </c>
      <c r="F130" s="173">
        <v>2</v>
      </c>
      <c r="G130" s="307">
        <v>0</v>
      </c>
      <c r="H130" s="173">
        <v>6125</v>
      </c>
      <c r="I130" s="308">
        <v>1.08</v>
      </c>
      <c r="J130" s="267">
        <v>1818.65</v>
      </c>
      <c r="K130" s="69">
        <v>1830.65</v>
      </c>
      <c r="L130" s="136">
        <f t="shared" si="4"/>
        <v>-12</v>
      </c>
      <c r="M130" s="311">
        <f t="shared" si="5"/>
        <v>-0.6555048753175101</v>
      </c>
      <c r="N130" s="78">
        <f>Margins!B130</f>
        <v>150</v>
      </c>
      <c r="O130" s="25">
        <f t="shared" si="6"/>
        <v>900</v>
      </c>
      <c r="P130" s="25">
        <f t="shared" si="7"/>
        <v>300</v>
      </c>
    </row>
    <row r="131" spans="1:17" ht="15" customHeight="1">
      <c r="A131" s="196" t="s">
        <v>229</v>
      </c>
      <c r="B131" s="173">
        <v>5185</v>
      </c>
      <c r="C131" s="307">
        <v>-0.37</v>
      </c>
      <c r="D131" s="173">
        <v>40</v>
      </c>
      <c r="E131" s="307">
        <v>0.03</v>
      </c>
      <c r="F131" s="173">
        <v>1</v>
      </c>
      <c r="G131" s="307">
        <v>-0.5</v>
      </c>
      <c r="H131" s="173">
        <v>5226</v>
      </c>
      <c r="I131" s="308">
        <v>-0.37</v>
      </c>
      <c r="J131" s="267">
        <v>1132.55</v>
      </c>
      <c r="K131" s="69">
        <v>1189.75</v>
      </c>
      <c r="L131" s="136">
        <f t="shared" si="4"/>
        <v>-57.200000000000045</v>
      </c>
      <c r="M131" s="311">
        <f t="shared" si="5"/>
        <v>-4.807732716957347</v>
      </c>
      <c r="N131" s="78">
        <f>Margins!B131</f>
        <v>375</v>
      </c>
      <c r="O131" s="25">
        <f t="shared" si="6"/>
        <v>15000</v>
      </c>
      <c r="P131" s="25">
        <f t="shared" si="7"/>
        <v>375</v>
      </c>
      <c r="Q131" s="69"/>
    </row>
    <row r="132" spans="1:17" ht="15" customHeight="1">
      <c r="A132" s="196" t="s">
        <v>278</v>
      </c>
      <c r="B132" s="173">
        <v>3316</v>
      </c>
      <c r="C132" s="307">
        <v>0.1</v>
      </c>
      <c r="D132" s="173">
        <v>2</v>
      </c>
      <c r="E132" s="307">
        <v>0</v>
      </c>
      <c r="F132" s="173">
        <v>2</v>
      </c>
      <c r="G132" s="307">
        <v>-0.71</v>
      </c>
      <c r="H132" s="173">
        <v>3320</v>
      </c>
      <c r="I132" s="308">
        <v>0.1</v>
      </c>
      <c r="J132" s="267">
        <v>825.7</v>
      </c>
      <c r="K132" s="69">
        <v>912.15</v>
      </c>
      <c r="L132" s="136">
        <f t="shared" si="4"/>
        <v>-86.44999999999993</v>
      </c>
      <c r="M132" s="311">
        <f t="shared" si="5"/>
        <v>-9.477607849586136</v>
      </c>
      <c r="N132" s="78">
        <f>Margins!B132</f>
        <v>350</v>
      </c>
      <c r="O132" s="25">
        <f t="shared" si="6"/>
        <v>700</v>
      </c>
      <c r="P132" s="25">
        <f t="shared" si="7"/>
        <v>700</v>
      </c>
      <c r="Q132" s="69"/>
    </row>
    <row r="133" spans="1:17" ht="15" customHeight="1">
      <c r="A133" s="196" t="s">
        <v>180</v>
      </c>
      <c r="B133" s="173">
        <v>725</v>
      </c>
      <c r="C133" s="307">
        <v>0.55</v>
      </c>
      <c r="D133" s="173">
        <v>6</v>
      </c>
      <c r="E133" s="307">
        <v>1</v>
      </c>
      <c r="F133" s="173">
        <v>0</v>
      </c>
      <c r="G133" s="307">
        <v>0</v>
      </c>
      <c r="H133" s="173">
        <v>731</v>
      </c>
      <c r="I133" s="308">
        <v>0.56</v>
      </c>
      <c r="J133" s="267">
        <v>165.2</v>
      </c>
      <c r="K133" s="69">
        <v>184.7</v>
      </c>
      <c r="L133" s="136">
        <f aca="true" t="shared" si="8" ref="L133:L158">J133-K133</f>
        <v>-19.5</v>
      </c>
      <c r="M133" s="311">
        <f aca="true" t="shared" si="9" ref="M133:M158">L133/K133*100</f>
        <v>-10.557661072008663</v>
      </c>
      <c r="N133" s="78">
        <f>Margins!B133</f>
        <v>1500</v>
      </c>
      <c r="O133" s="25">
        <f aca="true" t="shared" si="10" ref="O133:O158">D133*N133</f>
        <v>9000</v>
      </c>
      <c r="P133" s="25">
        <f aca="true" t="shared" si="11" ref="P133:P158">F133*N133</f>
        <v>0</v>
      </c>
      <c r="Q133" s="69"/>
    </row>
    <row r="134" spans="1:17" ht="15" customHeight="1">
      <c r="A134" s="196" t="s">
        <v>181</v>
      </c>
      <c r="B134" s="173">
        <v>83</v>
      </c>
      <c r="C134" s="307">
        <v>-0.39</v>
      </c>
      <c r="D134" s="173">
        <v>0</v>
      </c>
      <c r="E134" s="307">
        <v>0</v>
      </c>
      <c r="F134" s="173">
        <v>0</v>
      </c>
      <c r="G134" s="307">
        <v>0</v>
      </c>
      <c r="H134" s="173">
        <v>83</v>
      </c>
      <c r="I134" s="308">
        <v>-0.39</v>
      </c>
      <c r="J134" s="267">
        <v>348.5</v>
      </c>
      <c r="K134" s="69">
        <v>358.55</v>
      </c>
      <c r="L134" s="136">
        <f t="shared" si="8"/>
        <v>-10.050000000000011</v>
      </c>
      <c r="M134" s="311">
        <f t="shared" si="9"/>
        <v>-2.8029563519732283</v>
      </c>
      <c r="N134" s="78">
        <f>Margins!B134</f>
        <v>850</v>
      </c>
      <c r="O134" s="25">
        <f t="shared" si="10"/>
        <v>0</v>
      </c>
      <c r="P134" s="25">
        <f t="shared" si="11"/>
        <v>0</v>
      </c>
      <c r="Q134" s="69"/>
    </row>
    <row r="135" spans="1:17" ht="15" customHeight="1">
      <c r="A135" s="196" t="s">
        <v>150</v>
      </c>
      <c r="B135" s="173">
        <v>5372</v>
      </c>
      <c r="C135" s="307">
        <v>0.01</v>
      </c>
      <c r="D135" s="173">
        <v>35</v>
      </c>
      <c r="E135" s="307">
        <v>-0.3</v>
      </c>
      <c r="F135" s="173">
        <v>16</v>
      </c>
      <c r="G135" s="307">
        <v>0.14</v>
      </c>
      <c r="H135" s="173">
        <v>5423</v>
      </c>
      <c r="I135" s="308">
        <v>0.01</v>
      </c>
      <c r="J135" s="267">
        <v>442.4</v>
      </c>
      <c r="K135" s="69">
        <v>459.95</v>
      </c>
      <c r="L135" s="136">
        <f t="shared" si="8"/>
        <v>-17.55000000000001</v>
      </c>
      <c r="M135" s="311">
        <f t="shared" si="9"/>
        <v>-3.815632133927603</v>
      </c>
      <c r="N135" s="78">
        <f>Margins!B135</f>
        <v>875</v>
      </c>
      <c r="O135" s="25">
        <f t="shared" si="10"/>
        <v>30625</v>
      </c>
      <c r="P135" s="25">
        <f t="shared" si="11"/>
        <v>14000</v>
      </c>
      <c r="Q135" s="69"/>
    </row>
    <row r="136" spans="1:17" ht="15" customHeight="1">
      <c r="A136" s="196" t="s">
        <v>151</v>
      </c>
      <c r="B136" s="173">
        <v>535</v>
      </c>
      <c r="C136" s="307">
        <v>-0.23</v>
      </c>
      <c r="D136" s="173">
        <v>0</v>
      </c>
      <c r="E136" s="307">
        <v>0</v>
      </c>
      <c r="F136" s="173">
        <v>0</v>
      </c>
      <c r="G136" s="307">
        <v>0</v>
      </c>
      <c r="H136" s="173">
        <v>535</v>
      </c>
      <c r="I136" s="308">
        <v>-0.23</v>
      </c>
      <c r="J136" s="267">
        <v>1012.35</v>
      </c>
      <c r="K136" s="69">
        <v>1034.5</v>
      </c>
      <c r="L136" s="136">
        <f t="shared" si="8"/>
        <v>-22.149999999999977</v>
      </c>
      <c r="M136" s="311">
        <f t="shared" si="9"/>
        <v>-2.1411309811503116</v>
      </c>
      <c r="N136" s="78">
        <f>Margins!B136</f>
        <v>450</v>
      </c>
      <c r="O136" s="25">
        <f t="shared" si="10"/>
        <v>0</v>
      </c>
      <c r="P136" s="25">
        <f t="shared" si="11"/>
        <v>0</v>
      </c>
      <c r="Q136" s="69"/>
    </row>
    <row r="137" spans="1:17" ht="15" customHeight="1">
      <c r="A137" s="196" t="s">
        <v>215</v>
      </c>
      <c r="B137" s="173">
        <v>1857</v>
      </c>
      <c r="C137" s="307">
        <v>0.1</v>
      </c>
      <c r="D137" s="173">
        <v>0</v>
      </c>
      <c r="E137" s="307">
        <v>-1</v>
      </c>
      <c r="F137" s="173">
        <v>0</v>
      </c>
      <c r="G137" s="307">
        <v>0</v>
      </c>
      <c r="H137" s="173">
        <v>1857</v>
      </c>
      <c r="I137" s="308">
        <v>0.09</v>
      </c>
      <c r="J137" s="267">
        <v>1650.65</v>
      </c>
      <c r="K137" s="69">
        <v>1776.35</v>
      </c>
      <c r="L137" s="136">
        <f t="shared" si="8"/>
        <v>-125.69999999999982</v>
      </c>
      <c r="M137" s="311">
        <f t="shared" si="9"/>
        <v>-7.076308159990983</v>
      </c>
      <c r="N137" s="78">
        <f>Margins!B137</f>
        <v>250</v>
      </c>
      <c r="O137" s="25">
        <f t="shared" si="10"/>
        <v>0</v>
      </c>
      <c r="P137" s="25">
        <f t="shared" si="11"/>
        <v>0</v>
      </c>
      <c r="Q137" s="69"/>
    </row>
    <row r="138" spans="1:17" ht="15" customHeight="1">
      <c r="A138" s="196" t="s">
        <v>230</v>
      </c>
      <c r="B138" s="173">
        <v>15252</v>
      </c>
      <c r="C138" s="307">
        <v>4.02</v>
      </c>
      <c r="D138" s="173">
        <v>119</v>
      </c>
      <c r="E138" s="307">
        <v>10.9</v>
      </c>
      <c r="F138" s="173">
        <v>13</v>
      </c>
      <c r="G138" s="307">
        <v>5.5</v>
      </c>
      <c r="H138" s="173">
        <v>15384</v>
      </c>
      <c r="I138" s="308">
        <v>4.04</v>
      </c>
      <c r="J138" s="267">
        <v>1080.1</v>
      </c>
      <c r="K138" s="69">
        <v>1245.05</v>
      </c>
      <c r="L138" s="136">
        <f t="shared" si="8"/>
        <v>-164.95000000000005</v>
      </c>
      <c r="M138" s="311">
        <f t="shared" si="9"/>
        <v>-13.248463917111767</v>
      </c>
      <c r="N138" s="78">
        <f>Margins!B138</f>
        <v>200</v>
      </c>
      <c r="O138" s="25">
        <f t="shared" si="10"/>
        <v>23800</v>
      </c>
      <c r="P138" s="25">
        <f t="shared" si="11"/>
        <v>2600</v>
      </c>
      <c r="Q138" s="69"/>
    </row>
    <row r="139" spans="1:17" ht="15" customHeight="1">
      <c r="A139" s="196" t="s">
        <v>91</v>
      </c>
      <c r="B139" s="173">
        <v>1205</v>
      </c>
      <c r="C139" s="307">
        <v>-0.53</v>
      </c>
      <c r="D139" s="173">
        <v>146</v>
      </c>
      <c r="E139" s="307">
        <v>-0.5</v>
      </c>
      <c r="F139" s="173">
        <v>35</v>
      </c>
      <c r="G139" s="307">
        <v>-0.13</v>
      </c>
      <c r="H139" s="173">
        <v>1386</v>
      </c>
      <c r="I139" s="308">
        <v>-0.53</v>
      </c>
      <c r="J139" s="267">
        <v>73.65</v>
      </c>
      <c r="K139" s="69">
        <v>79.85</v>
      </c>
      <c r="L139" s="136">
        <f t="shared" si="8"/>
        <v>-6.199999999999989</v>
      </c>
      <c r="M139" s="311">
        <f t="shared" si="9"/>
        <v>-7.764558547276129</v>
      </c>
      <c r="N139" s="78">
        <f>Margins!B139</f>
        <v>7600</v>
      </c>
      <c r="O139" s="25">
        <f t="shared" si="10"/>
        <v>1109600</v>
      </c>
      <c r="P139" s="25">
        <f t="shared" si="11"/>
        <v>266000</v>
      </c>
      <c r="Q139" s="69"/>
    </row>
    <row r="140" spans="1:17" ht="15" customHeight="1">
      <c r="A140" s="196" t="s">
        <v>152</v>
      </c>
      <c r="B140" s="173">
        <v>118</v>
      </c>
      <c r="C140" s="307">
        <v>-0.08</v>
      </c>
      <c r="D140" s="173">
        <v>8</v>
      </c>
      <c r="E140" s="307">
        <v>-0.27</v>
      </c>
      <c r="F140" s="173">
        <v>2</v>
      </c>
      <c r="G140" s="307">
        <v>0</v>
      </c>
      <c r="H140" s="173">
        <v>128</v>
      </c>
      <c r="I140" s="308">
        <v>-0.09</v>
      </c>
      <c r="J140" s="267">
        <v>224.1</v>
      </c>
      <c r="K140" s="69">
        <v>230.8</v>
      </c>
      <c r="L140" s="136">
        <f t="shared" si="8"/>
        <v>-6.700000000000017</v>
      </c>
      <c r="M140" s="311">
        <f t="shared" si="9"/>
        <v>-2.902946273830163</v>
      </c>
      <c r="N140" s="78">
        <f>Margins!B140</f>
        <v>1350</v>
      </c>
      <c r="O140" s="25">
        <f t="shared" si="10"/>
        <v>10800</v>
      </c>
      <c r="P140" s="25">
        <f t="shared" si="11"/>
        <v>2700</v>
      </c>
      <c r="Q140" s="69"/>
    </row>
    <row r="141" spans="1:17" ht="15" customHeight="1">
      <c r="A141" s="196" t="s">
        <v>208</v>
      </c>
      <c r="B141" s="173">
        <v>6057</v>
      </c>
      <c r="C141" s="307">
        <v>0.01</v>
      </c>
      <c r="D141" s="173">
        <v>98</v>
      </c>
      <c r="E141" s="307">
        <v>0.17</v>
      </c>
      <c r="F141" s="173">
        <v>6</v>
      </c>
      <c r="G141" s="307">
        <v>-0.81</v>
      </c>
      <c r="H141" s="173">
        <v>6161</v>
      </c>
      <c r="I141" s="308">
        <v>0</v>
      </c>
      <c r="J141" s="267">
        <v>875.05</v>
      </c>
      <c r="K141" s="69">
        <v>905.05</v>
      </c>
      <c r="L141" s="136">
        <f t="shared" si="8"/>
        <v>-30</v>
      </c>
      <c r="M141" s="311">
        <f t="shared" si="9"/>
        <v>-3.3147339925970942</v>
      </c>
      <c r="N141" s="78">
        <f>Margins!B141</f>
        <v>412</v>
      </c>
      <c r="O141" s="25">
        <f t="shared" si="10"/>
        <v>40376</v>
      </c>
      <c r="P141" s="25">
        <f t="shared" si="11"/>
        <v>2472</v>
      </c>
      <c r="Q141" s="69"/>
    </row>
    <row r="142" spans="1:17" ht="15" customHeight="1">
      <c r="A142" s="196" t="s">
        <v>231</v>
      </c>
      <c r="B142" s="173">
        <v>672</v>
      </c>
      <c r="C142" s="307">
        <v>0.76</v>
      </c>
      <c r="D142" s="173">
        <v>0</v>
      </c>
      <c r="E142" s="307">
        <v>-1</v>
      </c>
      <c r="F142" s="173">
        <v>0</v>
      </c>
      <c r="G142" s="307">
        <v>0</v>
      </c>
      <c r="H142" s="173">
        <v>672</v>
      </c>
      <c r="I142" s="308">
        <v>0.76</v>
      </c>
      <c r="J142" s="267">
        <v>602.35</v>
      </c>
      <c r="K142" s="69">
        <v>600.2</v>
      </c>
      <c r="L142" s="136">
        <f t="shared" si="8"/>
        <v>2.1499999999999773</v>
      </c>
      <c r="M142" s="311">
        <f t="shared" si="9"/>
        <v>0.35821392869043267</v>
      </c>
      <c r="N142" s="78">
        <f>Margins!B142</f>
        <v>800</v>
      </c>
      <c r="O142" s="25">
        <f t="shared" si="10"/>
        <v>0</v>
      </c>
      <c r="P142" s="25">
        <f t="shared" si="11"/>
        <v>0</v>
      </c>
      <c r="Q142" s="69"/>
    </row>
    <row r="143" spans="1:17" ht="15" customHeight="1">
      <c r="A143" s="196" t="s">
        <v>185</v>
      </c>
      <c r="B143" s="173">
        <v>15066</v>
      </c>
      <c r="C143" s="307">
        <v>0.66</v>
      </c>
      <c r="D143" s="173">
        <v>1787</v>
      </c>
      <c r="E143" s="307">
        <v>0.11</v>
      </c>
      <c r="F143" s="173">
        <v>612</v>
      </c>
      <c r="G143" s="307">
        <v>0.55</v>
      </c>
      <c r="H143" s="173">
        <v>17465</v>
      </c>
      <c r="I143" s="308">
        <v>0.58</v>
      </c>
      <c r="J143" s="267">
        <v>443.8</v>
      </c>
      <c r="K143" s="69">
        <v>453.3</v>
      </c>
      <c r="L143" s="136">
        <f t="shared" si="8"/>
        <v>-9.5</v>
      </c>
      <c r="M143" s="311">
        <f t="shared" si="9"/>
        <v>-2.0957423339951466</v>
      </c>
      <c r="N143" s="78">
        <f>Margins!B143</f>
        <v>675</v>
      </c>
      <c r="O143" s="25">
        <f t="shared" si="10"/>
        <v>1206225</v>
      </c>
      <c r="P143" s="25">
        <f t="shared" si="11"/>
        <v>413100</v>
      </c>
      <c r="Q143" s="69"/>
    </row>
    <row r="144" spans="1:17" ht="15" customHeight="1">
      <c r="A144" s="196" t="s">
        <v>206</v>
      </c>
      <c r="B144" s="173">
        <v>481</v>
      </c>
      <c r="C144" s="307">
        <v>0.03</v>
      </c>
      <c r="D144" s="173">
        <v>3</v>
      </c>
      <c r="E144" s="307">
        <v>-0.73</v>
      </c>
      <c r="F144" s="173">
        <v>0</v>
      </c>
      <c r="G144" s="307">
        <v>0</v>
      </c>
      <c r="H144" s="173">
        <v>484</v>
      </c>
      <c r="I144" s="308">
        <v>0.01</v>
      </c>
      <c r="J144" s="267">
        <v>667.3</v>
      </c>
      <c r="K144" s="69">
        <v>682.95</v>
      </c>
      <c r="L144" s="136">
        <f t="shared" si="8"/>
        <v>-15.650000000000091</v>
      </c>
      <c r="M144" s="311">
        <f t="shared" si="9"/>
        <v>-2.2915293945384128</v>
      </c>
      <c r="N144" s="78">
        <f>Margins!B144</f>
        <v>275</v>
      </c>
      <c r="O144" s="25">
        <f t="shared" si="10"/>
        <v>825</v>
      </c>
      <c r="P144" s="25">
        <f t="shared" si="11"/>
        <v>0</v>
      </c>
      <c r="Q144" s="69"/>
    </row>
    <row r="145" spans="1:17" ht="15" customHeight="1">
      <c r="A145" s="196" t="s">
        <v>118</v>
      </c>
      <c r="B145" s="173">
        <v>4339</v>
      </c>
      <c r="C145" s="307">
        <v>0.01</v>
      </c>
      <c r="D145" s="173">
        <v>159</v>
      </c>
      <c r="E145" s="307">
        <v>-0.1</v>
      </c>
      <c r="F145" s="173">
        <v>10</v>
      </c>
      <c r="G145" s="307">
        <v>1.5</v>
      </c>
      <c r="H145" s="173">
        <v>4508</v>
      </c>
      <c r="I145" s="308">
        <v>0</v>
      </c>
      <c r="J145" s="267">
        <v>1255.8</v>
      </c>
      <c r="K145" s="69">
        <v>1287.4</v>
      </c>
      <c r="L145" s="136">
        <f t="shared" si="8"/>
        <v>-31.600000000000136</v>
      </c>
      <c r="M145" s="311">
        <f t="shared" si="9"/>
        <v>-2.4545595774429185</v>
      </c>
      <c r="N145" s="78">
        <f>Margins!B145</f>
        <v>250</v>
      </c>
      <c r="O145" s="25">
        <f t="shared" si="10"/>
        <v>39750</v>
      </c>
      <c r="P145" s="25">
        <f t="shared" si="11"/>
        <v>2500</v>
      </c>
      <c r="Q145" s="69"/>
    </row>
    <row r="146" spans="1:17" ht="15" customHeight="1">
      <c r="A146" s="196" t="s">
        <v>232</v>
      </c>
      <c r="B146" s="173">
        <v>3257</v>
      </c>
      <c r="C146" s="307">
        <v>0.08</v>
      </c>
      <c r="D146" s="173">
        <v>1</v>
      </c>
      <c r="E146" s="307">
        <v>-0.67</v>
      </c>
      <c r="F146" s="173">
        <v>0</v>
      </c>
      <c r="G146" s="307">
        <v>0</v>
      </c>
      <c r="H146" s="173">
        <v>3258</v>
      </c>
      <c r="I146" s="308">
        <v>0.08</v>
      </c>
      <c r="J146" s="267">
        <v>963.7</v>
      </c>
      <c r="K146" s="69">
        <v>1009.85</v>
      </c>
      <c r="L146" s="136">
        <f t="shared" si="8"/>
        <v>-46.14999999999998</v>
      </c>
      <c r="M146" s="311">
        <f t="shared" si="9"/>
        <v>-4.569985641431893</v>
      </c>
      <c r="N146" s="78">
        <f>Margins!B146</f>
        <v>411</v>
      </c>
      <c r="O146" s="25">
        <f t="shared" si="10"/>
        <v>411</v>
      </c>
      <c r="P146" s="25">
        <f t="shared" si="11"/>
        <v>0</v>
      </c>
      <c r="Q146" s="69"/>
    </row>
    <row r="147" spans="1:17" ht="15" customHeight="1">
      <c r="A147" s="196" t="s">
        <v>304</v>
      </c>
      <c r="B147" s="173">
        <v>451</v>
      </c>
      <c r="C147" s="307">
        <v>2.5</v>
      </c>
      <c r="D147" s="173">
        <v>3</v>
      </c>
      <c r="E147" s="307">
        <v>0.5</v>
      </c>
      <c r="F147" s="173">
        <v>2</v>
      </c>
      <c r="G147" s="307">
        <v>0</v>
      </c>
      <c r="H147" s="173">
        <v>456</v>
      </c>
      <c r="I147" s="308">
        <v>2.48</v>
      </c>
      <c r="J147" s="267">
        <v>41.25</v>
      </c>
      <c r="K147" s="69">
        <v>43.65</v>
      </c>
      <c r="L147" s="136">
        <f t="shared" si="8"/>
        <v>-2.3999999999999986</v>
      </c>
      <c r="M147" s="311">
        <f t="shared" si="9"/>
        <v>-5.498281786941578</v>
      </c>
      <c r="N147" s="78">
        <f>Margins!B147</f>
        <v>3850</v>
      </c>
      <c r="O147" s="25">
        <f t="shared" si="10"/>
        <v>11550</v>
      </c>
      <c r="P147" s="25">
        <f t="shared" si="11"/>
        <v>7700</v>
      </c>
      <c r="Q147" s="69"/>
    </row>
    <row r="148" spans="1:17" ht="15" customHeight="1">
      <c r="A148" s="196" t="s">
        <v>305</v>
      </c>
      <c r="B148" s="173">
        <v>2599</v>
      </c>
      <c r="C148" s="307">
        <v>0.37</v>
      </c>
      <c r="D148" s="173">
        <v>352</v>
      </c>
      <c r="E148" s="307">
        <v>0.07</v>
      </c>
      <c r="F148" s="173">
        <v>81</v>
      </c>
      <c r="G148" s="307">
        <v>1.03</v>
      </c>
      <c r="H148" s="173">
        <v>3032</v>
      </c>
      <c r="I148" s="308">
        <v>0.34</v>
      </c>
      <c r="J148" s="267">
        <v>23.6</v>
      </c>
      <c r="K148" s="69">
        <v>25.55</v>
      </c>
      <c r="L148" s="136">
        <f t="shared" si="8"/>
        <v>-1.9499999999999993</v>
      </c>
      <c r="M148" s="311">
        <f t="shared" si="9"/>
        <v>-7.632093933463794</v>
      </c>
      <c r="N148" s="78">
        <f>Margins!B148</f>
        <v>10450</v>
      </c>
      <c r="O148" s="25">
        <f t="shared" si="10"/>
        <v>3678400</v>
      </c>
      <c r="P148" s="25">
        <f t="shared" si="11"/>
        <v>846450</v>
      </c>
      <c r="Q148" s="69"/>
    </row>
    <row r="149" spans="1:17" ht="15" customHeight="1">
      <c r="A149" s="196" t="s">
        <v>173</v>
      </c>
      <c r="B149" s="173">
        <v>968</v>
      </c>
      <c r="C149" s="307">
        <v>0.76</v>
      </c>
      <c r="D149" s="173">
        <v>60</v>
      </c>
      <c r="E149" s="307">
        <v>1</v>
      </c>
      <c r="F149" s="173">
        <v>1</v>
      </c>
      <c r="G149" s="307">
        <v>0</v>
      </c>
      <c r="H149" s="173">
        <v>1029</v>
      </c>
      <c r="I149" s="308">
        <v>0.78</v>
      </c>
      <c r="J149" s="267">
        <v>71.1</v>
      </c>
      <c r="K149" s="69">
        <v>75.8</v>
      </c>
      <c r="L149" s="136">
        <f t="shared" si="8"/>
        <v>-4.700000000000003</v>
      </c>
      <c r="M149" s="311">
        <f t="shared" si="9"/>
        <v>-6.200527704485492</v>
      </c>
      <c r="N149" s="78">
        <f>Margins!B149</f>
        <v>2950</v>
      </c>
      <c r="O149" s="25">
        <f t="shared" si="10"/>
        <v>177000</v>
      </c>
      <c r="P149" s="25">
        <f t="shared" si="11"/>
        <v>2950</v>
      </c>
      <c r="Q149" s="69"/>
    </row>
    <row r="150" spans="1:17" ht="15" customHeight="1">
      <c r="A150" s="196" t="s">
        <v>306</v>
      </c>
      <c r="B150" s="173">
        <v>422</v>
      </c>
      <c r="C150" s="307">
        <v>0.69</v>
      </c>
      <c r="D150" s="173">
        <v>0</v>
      </c>
      <c r="E150" s="307">
        <v>0</v>
      </c>
      <c r="F150" s="173">
        <v>0</v>
      </c>
      <c r="G150" s="307">
        <v>0</v>
      </c>
      <c r="H150" s="173">
        <v>422</v>
      </c>
      <c r="I150" s="308">
        <v>0.69</v>
      </c>
      <c r="J150" s="267">
        <v>1028.2</v>
      </c>
      <c r="K150" s="69">
        <v>1061.75</v>
      </c>
      <c r="L150" s="136">
        <f t="shared" si="8"/>
        <v>-33.549999999999955</v>
      </c>
      <c r="M150" s="311">
        <f t="shared" si="9"/>
        <v>-3.1598775606310294</v>
      </c>
      <c r="N150" s="78">
        <f>Margins!B150</f>
        <v>200</v>
      </c>
      <c r="O150" s="25">
        <f t="shared" si="10"/>
        <v>0</v>
      </c>
      <c r="P150" s="25">
        <f t="shared" si="11"/>
        <v>0</v>
      </c>
      <c r="Q150" s="69"/>
    </row>
    <row r="151" spans="1:17" ht="15" customHeight="1">
      <c r="A151" s="196" t="s">
        <v>82</v>
      </c>
      <c r="B151" s="173">
        <v>361</v>
      </c>
      <c r="C151" s="307">
        <v>0.18</v>
      </c>
      <c r="D151" s="173">
        <v>0</v>
      </c>
      <c r="E151" s="307">
        <v>-1</v>
      </c>
      <c r="F151" s="173">
        <v>3</v>
      </c>
      <c r="G151" s="307">
        <v>2</v>
      </c>
      <c r="H151" s="173">
        <v>364</v>
      </c>
      <c r="I151" s="308">
        <v>0.16</v>
      </c>
      <c r="J151" s="267">
        <v>106.35</v>
      </c>
      <c r="K151" s="69">
        <v>110.65</v>
      </c>
      <c r="L151" s="136">
        <f t="shared" si="8"/>
        <v>-4.300000000000011</v>
      </c>
      <c r="M151" s="311">
        <f t="shared" si="9"/>
        <v>-3.8861274288296532</v>
      </c>
      <c r="N151" s="78">
        <f>Margins!B151</f>
        <v>4200</v>
      </c>
      <c r="O151" s="25">
        <f t="shared" si="10"/>
        <v>0</v>
      </c>
      <c r="P151" s="25">
        <f t="shared" si="11"/>
        <v>12600</v>
      </c>
      <c r="Q151" s="69"/>
    </row>
    <row r="152" spans="1:17" ht="15" customHeight="1">
      <c r="A152" s="196" t="s">
        <v>153</v>
      </c>
      <c r="B152" s="173">
        <v>870</v>
      </c>
      <c r="C152" s="307">
        <v>-0.76</v>
      </c>
      <c r="D152" s="173">
        <v>2</v>
      </c>
      <c r="E152" s="307">
        <v>-0.71</v>
      </c>
      <c r="F152" s="173">
        <v>0</v>
      </c>
      <c r="G152" s="307">
        <v>0</v>
      </c>
      <c r="H152" s="173">
        <v>872</v>
      </c>
      <c r="I152" s="308">
        <v>-0.76</v>
      </c>
      <c r="J152" s="267">
        <v>553.85</v>
      </c>
      <c r="K152" s="69">
        <v>573.3</v>
      </c>
      <c r="L152" s="136">
        <f t="shared" si="8"/>
        <v>-19.449999999999932</v>
      </c>
      <c r="M152" s="311">
        <f t="shared" si="9"/>
        <v>-3.3926391069248094</v>
      </c>
      <c r="N152" s="78">
        <f>Margins!B152</f>
        <v>900</v>
      </c>
      <c r="O152" s="25">
        <f t="shared" si="10"/>
        <v>1800</v>
      </c>
      <c r="P152" s="25">
        <f t="shared" si="11"/>
        <v>0</v>
      </c>
      <c r="Q152" s="69"/>
    </row>
    <row r="153" spans="1:17" ht="15" customHeight="1">
      <c r="A153" s="196" t="s">
        <v>154</v>
      </c>
      <c r="B153" s="173">
        <v>398</v>
      </c>
      <c r="C153" s="307">
        <v>-0.7</v>
      </c>
      <c r="D153" s="173">
        <v>12</v>
      </c>
      <c r="E153" s="307">
        <v>-0.74</v>
      </c>
      <c r="F153" s="173">
        <v>1</v>
      </c>
      <c r="G153" s="307">
        <v>-0.75</v>
      </c>
      <c r="H153" s="173">
        <v>411</v>
      </c>
      <c r="I153" s="308">
        <v>-0.7</v>
      </c>
      <c r="J153" s="267">
        <v>47.8</v>
      </c>
      <c r="K153" s="69">
        <v>50.25</v>
      </c>
      <c r="L153" s="136">
        <f t="shared" si="8"/>
        <v>-2.450000000000003</v>
      </c>
      <c r="M153" s="311">
        <f t="shared" si="9"/>
        <v>-4.8756218905472695</v>
      </c>
      <c r="N153" s="78">
        <f>Margins!B153</f>
        <v>6900</v>
      </c>
      <c r="O153" s="25">
        <f t="shared" si="10"/>
        <v>82800</v>
      </c>
      <c r="P153" s="25">
        <f t="shared" si="11"/>
        <v>6900</v>
      </c>
      <c r="Q153" s="69"/>
    </row>
    <row r="154" spans="1:17" ht="15" customHeight="1">
      <c r="A154" s="196" t="s">
        <v>307</v>
      </c>
      <c r="B154" s="173">
        <v>387</v>
      </c>
      <c r="C154" s="307">
        <v>0.11</v>
      </c>
      <c r="D154" s="173">
        <v>1</v>
      </c>
      <c r="E154" s="307">
        <v>-0.89</v>
      </c>
      <c r="F154" s="173">
        <v>26</v>
      </c>
      <c r="G154" s="307">
        <v>0</v>
      </c>
      <c r="H154" s="173">
        <v>414</v>
      </c>
      <c r="I154" s="308">
        <v>0.16</v>
      </c>
      <c r="J154" s="267">
        <v>97.9</v>
      </c>
      <c r="K154" s="69">
        <v>99.45</v>
      </c>
      <c r="L154" s="136">
        <f t="shared" si="8"/>
        <v>-1.5499999999999972</v>
      </c>
      <c r="M154" s="311">
        <f t="shared" si="9"/>
        <v>-1.558572146807438</v>
      </c>
      <c r="N154" s="78">
        <f>Margins!B154</f>
        <v>1800</v>
      </c>
      <c r="O154" s="25">
        <f t="shared" si="10"/>
        <v>1800</v>
      </c>
      <c r="P154" s="25">
        <f t="shared" si="11"/>
        <v>46800</v>
      </c>
      <c r="Q154" s="69"/>
    </row>
    <row r="155" spans="1:17" ht="15" customHeight="1">
      <c r="A155" s="196" t="s">
        <v>155</v>
      </c>
      <c r="B155" s="173">
        <v>5896</v>
      </c>
      <c r="C155" s="307">
        <v>0.94</v>
      </c>
      <c r="D155" s="173">
        <v>141</v>
      </c>
      <c r="E155" s="307">
        <v>0.27</v>
      </c>
      <c r="F155" s="173">
        <v>15</v>
      </c>
      <c r="G155" s="307">
        <v>0</v>
      </c>
      <c r="H155" s="173">
        <v>6052</v>
      </c>
      <c r="I155" s="308">
        <v>0.92</v>
      </c>
      <c r="J155" s="267">
        <v>440.5</v>
      </c>
      <c r="K155" s="69">
        <v>490.05</v>
      </c>
      <c r="L155" s="136">
        <f t="shared" si="8"/>
        <v>-49.55000000000001</v>
      </c>
      <c r="M155" s="311">
        <f t="shared" si="9"/>
        <v>-10.111213141516174</v>
      </c>
      <c r="N155" s="78">
        <f>Margins!B155</f>
        <v>525</v>
      </c>
      <c r="O155" s="25">
        <f t="shared" si="10"/>
        <v>74025</v>
      </c>
      <c r="P155" s="25">
        <f t="shared" si="11"/>
        <v>7875</v>
      </c>
      <c r="Q155" s="69"/>
    </row>
    <row r="156" spans="1:17" ht="15" customHeight="1">
      <c r="A156" s="196" t="s">
        <v>38</v>
      </c>
      <c r="B156" s="173">
        <v>2262</v>
      </c>
      <c r="C156" s="307">
        <v>-0.04</v>
      </c>
      <c r="D156" s="173">
        <v>15</v>
      </c>
      <c r="E156" s="307">
        <v>0</v>
      </c>
      <c r="F156" s="173">
        <v>0</v>
      </c>
      <c r="G156" s="307">
        <v>0</v>
      </c>
      <c r="H156" s="173">
        <v>2277</v>
      </c>
      <c r="I156" s="308">
        <v>-0.04</v>
      </c>
      <c r="J156" s="267">
        <v>630.4</v>
      </c>
      <c r="K156" s="69">
        <v>643.1</v>
      </c>
      <c r="L156" s="136">
        <f t="shared" si="8"/>
        <v>-12.700000000000045</v>
      </c>
      <c r="M156" s="311">
        <f t="shared" si="9"/>
        <v>-1.9748095164049209</v>
      </c>
      <c r="N156" s="78">
        <f>Margins!B156</f>
        <v>600</v>
      </c>
      <c r="O156" s="25">
        <f t="shared" si="10"/>
        <v>9000</v>
      </c>
      <c r="P156" s="25">
        <f t="shared" si="11"/>
        <v>0</v>
      </c>
      <c r="Q156" s="69"/>
    </row>
    <row r="157" spans="1:17" ht="15" customHeight="1">
      <c r="A157" s="196" t="s">
        <v>156</v>
      </c>
      <c r="B157" s="173">
        <v>320</v>
      </c>
      <c r="C157" s="307">
        <v>0.26</v>
      </c>
      <c r="D157" s="173">
        <v>20</v>
      </c>
      <c r="E157" s="307">
        <v>19</v>
      </c>
      <c r="F157" s="173">
        <v>0</v>
      </c>
      <c r="G157" s="307">
        <v>0</v>
      </c>
      <c r="H157" s="173">
        <v>340</v>
      </c>
      <c r="I157" s="308">
        <v>0.34</v>
      </c>
      <c r="J157" s="267">
        <v>335.05</v>
      </c>
      <c r="K157" s="69">
        <v>343.4</v>
      </c>
      <c r="L157" s="136">
        <f t="shared" si="8"/>
        <v>-8.349999999999966</v>
      </c>
      <c r="M157" s="311">
        <f t="shared" si="9"/>
        <v>-2.431566686080363</v>
      </c>
      <c r="N157" s="78">
        <f>Margins!B157</f>
        <v>600</v>
      </c>
      <c r="O157" s="25">
        <f t="shared" si="10"/>
        <v>12000</v>
      </c>
      <c r="P157" s="25">
        <f t="shared" si="11"/>
        <v>0</v>
      </c>
      <c r="Q157" s="69"/>
    </row>
    <row r="158" spans="1:17" ht="15" customHeight="1" thickBot="1">
      <c r="A158" s="329" t="s">
        <v>211</v>
      </c>
      <c r="B158" s="173">
        <v>4963</v>
      </c>
      <c r="C158" s="307">
        <v>-0.73</v>
      </c>
      <c r="D158" s="173">
        <v>58</v>
      </c>
      <c r="E158" s="307">
        <v>-0.98</v>
      </c>
      <c r="F158" s="173">
        <v>4</v>
      </c>
      <c r="G158" s="307">
        <v>-1</v>
      </c>
      <c r="H158" s="173">
        <v>5025</v>
      </c>
      <c r="I158" s="308">
        <v>-0.78</v>
      </c>
      <c r="J158" s="267">
        <v>258.35</v>
      </c>
      <c r="K158" s="69">
        <v>361.3</v>
      </c>
      <c r="L158" s="136">
        <f t="shared" si="8"/>
        <v>-102.94999999999999</v>
      </c>
      <c r="M158" s="311">
        <f t="shared" si="9"/>
        <v>-28.494326044838083</v>
      </c>
      <c r="N158" s="78">
        <f>Margins!B158</f>
        <v>700</v>
      </c>
      <c r="O158" s="25">
        <f t="shared" si="10"/>
        <v>40600</v>
      </c>
      <c r="P158" s="25">
        <f t="shared" si="11"/>
        <v>2800</v>
      </c>
      <c r="Q158" s="69"/>
    </row>
    <row r="159" spans="2:17" ht="13.5" customHeight="1" hidden="1">
      <c r="B159" s="314">
        <f>SUM(B4:B158)</f>
        <v>821172</v>
      </c>
      <c r="C159" s="315"/>
      <c r="D159" s="314">
        <f>SUM(D4:D158)</f>
        <v>104108</v>
      </c>
      <c r="E159" s="315"/>
      <c r="F159" s="314">
        <f>SUM(F4:F158)</f>
        <v>95398</v>
      </c>
      <c r="G159" s="315"/>
      <c r="H159" s="173">
        <f>SUM(H4:H158)</f>
        <v>1020678</v>
      </c>
      <c r="I159" s="315"/>
      <c r="J159" s="316"/>
      <c r="K159" s="69"/>
      <c r="L159" s="136"/>
      <c r="M159" s="137"/>
      <c r="N159" s="69"/>
      <c r="O159" s="25">
        <f>SUM(O4:O158)</f>
        <v>49639173</v>
      </c>
      <c r="P159" s="25">
        <f>SUM(P4:P158)</f>
        <v>18725638</v>
      </c>
      <c r="Q159" s="69"/>
    </row>
    <row r="160" spans="11:17" ht="14.25" customHeight="1">
      <c r="K160" s="69"/>
      <c r="L160" s="136"/>
      <c r="M160" s="137"/>
      <c r="N160" s="69"/>
      <c r="O160" s="69"/>
      <c r="P160" s="50">
        <f>P159/O159</f>
        <v>0.37723509213177264</v>
      </c>
      <c r="Q160" s="69"/>
    </row>
    <row r="161" spans="11:13" ht="12.75" customHeight="1">
      <c r="K161" s="69"/>
      <c r="L161" s="136"/>
      <c r="M161" s="137"/>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D241" sqref="D241"/>
    </sheetView>
  </sheetViews>
  <sheetFormatPr defaultColWidth="9.140625" defaultRowHeight="12.75"/>
  <cols>
    <col min="1" max="1" width="14.8515625" style="3" customWidth="1"/>
    <col min="2" max="2" width="11.57421875" style="6" customWidth="1"/>
    <col min="3" max="3" width="10.421875" style="6" customWidth="1"/>
    <col min="4" max="5" width="10.7109375" style="155"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4" t="s">
        <v>189</v>
      </c>
      <c r="B1" s="395"/>
      <c r="C1" s="395"/>
      <c r="D1" s="395"/>
      <c r="E1" s="395"/>
      <c r="F1" s="395"/>
      <c r="G1" s="395"/>
      <c r="H1" s="395"/>
      <c r="I1" s="395"/>
      <c r="J1" s="395"/>
      <c r="K1" s="417"/>
      <c r="L1" s="156"/>
      <c r="M1" s="113"/>
      <c r="N1" s="62"/>
      <c r="O1" s="2"/>
      <c r="P1" s="108"/>
      <c r="Q1" s="109"/>
      <c r="R1" s="69"/>
      <c r="S1" s="104"/>
      <c r="T1" s="104"/>
      <c r="U1" s="104"/>
      <c r="V1" s="104"/>
      <c r="W1" s="104"/>
      <c r="X1" s="104"/>
      <c r="Y1" s="104"/>
      <c r="Z1" s="104"/>
      <c r="AA1" s="104"/>
      <c r="AB1" s="74"/>
    </row>
    <row r="2" spans="1:28" s="58" customFormat="1" ht="16.5" customHeight="1" thickBot="1">
      <c r="A2" s="135"/>
      <c r="B2" s="414" t="s">
        <v>59</v>
      </c>
      <c r="C2" s="415"/>
      <c r="D2" s="415"/>
      <c r="E2" s="416"/>
      <c r="F2" s="403" t="s">
        <v>186</v>
      </c>
      <c r="G2" s="404"/>
      <c r="H2" s="405"/>
      <c r="I2" s="403" t="s">
        <v>187</v>
      </c>
      <c r="J2" s="404"/>
      <c r="K2" s="405"/>
      <c r="L2" s="1"/>
      <c r="M2" s="5"/>
      <c r="N2" s="62"/>
      <c r="O2" s="2"/>
      <c r="P2" s="108"/>
      <c r="Q2" s="109"/>
      <c r="R2" s="69"/>
      <c r="S2" s="104"/>
      <c r="T2" s="104"/>
      <c r="U2" s="110"/>
      <c r="V2" s="104"/>
      <c r="W2" s="104"/>
      <c r="X2" s="104"/>
      <c r="Y2" s="104"/>
      <c r="Z2" s="104"/>
      <c r="AA2" s="104"/>
      <c r="AB2" s="75"/>
    </row>
    <row r="3" spans="1:28" s="58" customFormat="1" ht="15.75" thickBot="1">
      <c r="A3" s="29" t="s">
        <v>45</v>
      </c>
      <c r="B3" s="263" t="s">
        <v>87</v>
      </c>
      <c r="C3" s="331" t="s">
        <v>188</v>
      </c>
      <c r="D3" s="318" t="s">
        <v>22</v>
      </c>
      <c r="E3" s="332" t="s">
        <v>188</v>
      </c>
      <c r="F3" s="158" t="s">
        <v>106</v>
      </c>
      <c r="G3" s="264" t="s">
        <v>14</v>
      </c>
      <c r="H3" s="262" t="s">
        <v>46</v>
      </c>
      <c r="I3" s="263" t="s">
        <v>106</v>
      </c>
      <c r="J3" s="264" t="s">
        <v>14</v>
      </c>
      <c r="K3" s="262" t="s">
        <v>46</v>
      </c>
      <c r="L3" s="1"/>
      <c r="M3" s="5"/>
      <c r="N3" s="62"/>
      <c r="O3" s="2"/>
      <c r="P3" s="2"/>
      <c r="Q3" s="2"/>
      <c r="R3" s="2"/>
      <c r="S3" s="1"/>
      <c r="T3" s="1"/>
      <c r="U3" s="79"/>
      <c r="V3" s="2"/>
      <c r="W3" s="2"/>
      <c r="X3" s="2"/>
      <c r="Y3" s="2"/>
      <c r="Z3" s="2"/>
      <c r="AA3" s="2"/>
      <c r="AB3" s="75"/>
    </row>
    <row r="4" spans="1:29" s="58" customFormat="1" ht="15">
      <c r="A4" s="180" t="s">
        <v>182</v>
      </c>
      <c r="B4" s="333">
        <f>'Open Int.'!E4</f>
        <v>200</v>
      </c>
      <c r="C4" s="333">
        <f>'Open Int.'!F4</f>
        <v>0</v>
      </c>
      <c r="D4" s="334">
        <f>'Open Int.'!H4</f>
        <v>0</v>
      </c>
      <c r="E4" s="334">
        <f>'Open Int.'!I4</f>
        <v>0</v>
      </c>
      <c r="F4" s="268">
        <f>IF('Open Int.'!E4=0,0,'Open Int.'!H4/'Open Int.'!E4)</f>
        <v>0</v>
      </c>
      <c r="G4" s="326">
        <v>0</v>
      </c>
      <c r="H4" s="265">
        <f>IF(G4=0,0,(F4-G4)/G4)</f>
        <v>0</v>
      </c>
      <c r="I4" s="186">
        <f>IF(Volume!D4=0,0,Volume!F4/Volume!D4)</f>
        <v>0</v>
      </c>
      <c r="J4" s="187">
        <v>0</v>
      </c>
      <c r="K4" s="265">
        <f>IF(J4=0,0,(I4-J4)/J4)</f>
        <v>0</v>
      </c>
      <c r="L4" s="60"/>
      <c r="M4" s="6"/>
      <c r="N4" s="59"/>
      <c r="O4" s="3"/>
      <c r="P4" s="3"/>
      <c r="Q4" s="3"/>
      <c r="R4" s="3"/>
      <c r="S4" s="3"/>
      <c r="T4" s="3"/>
      <c r="U4" s="61"/>
      <c r="V4" s="3"/>
      <c r="W4" s="3"/>
      <c r="X4" s="3"/>
      <c r="Y4" s="3"/>
      <c r="Z4" s="3"/>
      <c r="AA4" s="2"/>
      <c r="AB4" s="78"/>
      <c r="AC4" s="77"/>
    </row>
    <row r="5" spans="1:29" s="58" customFormat="1" ht="15">
      <c r="A5" s="180" t="s">
        <v>74</v>
      </c>
      <c r="B5" s="191">
        <f>'Open Int.'!E5</f>
        <v>0</v>
      </c>
      <c r="C5" s="192">
        <f>'Open Int.'!F5</f>
        <v>0</v>
      </c>
      <c r="D5" s="193">
        <f>'Open Int.'!H5</f>
        <v>0</v>
      </c>
      <c r="E5" s="335">
        <f>'Open Int.'!I5</f>
        <v>0</v>
      </c>
      <c r="F5" s="194">
        <f>IF('Open Int.'!E5=0,0,'Open Int.'!H5/'Open Int.'!E5)</f>
        <v>0</v>
      </c>
      <c r="G5" s="156">
        <v>0</v>
      </c>
      <c r="H5" s="171">
        <f aca="true" t="shared" si="0" ref="H5:H68">IF(G5=0,0,(F5-G5)/G5)</f>
        <v>0</v>
      </c>
      <c r="I5" s="188">
        <f>IF(Volume!D5=0,0,Volume!F5/Volume!D5)</f>
        <v>0</v>
      </c>
      <c r="J5" s="179">
        <v>0</v>
      </c>
      <c r="K5" s="171">
        <f aca="true" t="shared" si="1" ref="K5:K68">IF(J5=0,0,(I5-J5)/J5)</f>
        <v>0</v>
      </c>
      <c r="L5" s="60"/>
      <c r="M5" s="6"/>
      <c r="N5" s="59"/>
      <c r="O5" s="3"/>
      <c r="P5" s="3"/>
      <c r="Q5" s="3"/>
      <c r="R5" s="3"/>
      <c r="S5" s="3"/>
      <c r="T5" s="3"/>
      <c r="U5" s="61"/>
      <c r="V5" s="3"/>
      <c r="W5" s="3"/>
      <c r="X5" s="3"/>
      <c r="Y5" s="3"/>
      <c r="Z5" s="3"/>
      <c r="AA5" s="2"/>
      <c r="AB5" s="78"/>
      <c r="AC5" s="77"/>
    </row>
    <row r="6" spans="1:29" s="58" customFormat="1" ht="15">
      <c r="A6" s="180" t="s">
        <v>9</v>
      </c>
      <c r="B6" s="191">
        <f>'Open Int.'!E6</f>
        <v>14102700</v>
      </c>
      <c r="C6" s="192">
        <f>'Open Int.'!F6</f>
        <v>1463700</v>
      </c>
      <c r="D6" s="193">
        <f>'Open Int.'!H6</f>
        <v>20366000</v>
      </c>
      <c r="E6" s="335">
        <f>'Open Int.'!I6</f>
        <v>-986200</v>
      </c>
      <c r="F6" s="194">
        <f>IF('Open Int.'!E6=0,0,'Open Int.'!H6/'Open Int.'!E6)</f>
        <v>1.444120629383026</v>
      </c>
      <c r="G6" s="156">
        <v>1.6893899833847614</v>
      </c>
      <c r="H6" s="171">
        <f t="shared" si="0"/>
        <v>-0.14518219973716687</v>
      </c>
      <c r="I6" s="188">
        <f>IF(Volume!D6=0,0,Volume!F6/Volume!D6)</f>
        <v>1.0762829403606102</v>
      </c>
      <c r="J6" s="179">
        <v>1.3040726314583573</v>
      </c>
      <c r="K6" s="171">
        <f t="shared" si="1"/>
        <v>-0.17467561668172393</v>
      </c>
      <c r="L6" s="60"/>
      <c r="M6" s="6"/>
      <c r="N6" s="59"/>
      <c r="O6" s="3"/>
      <c r="P6" s="3"/>
      <c r="Q6" s="3"/>
      <c r="R6" s="3"/>
      <c r="S6" s="3"/>
      <c r="T6" s="3"/>
      <c r="U6" s="61"/>
      <c r="V6" s="3"/>
      <c r="W6" s="3"/>
      <c r="X6" s="3"/>
      <c r="Y6" s="3"/>
      <c r="Z6" s="3"/>
      <c r="AA6" s="2"/>
      <c r="AB6" s="78"/>
      <c r="AC6" s="77"/>
    </row>
    <row r="7" spans="1:27" s="7" customFormat="1" ht="15">
      <c r="A7" s="180" t="s">
        <v>282</v>
      </c>
      <c r="B7" s="191">
        <f>'Open Int.'!E7</f>
        <v>7000</v>
      </c>
      <c r="C7" s="192">
        <f>'Open Int.'!F7</f>
        <v>0</v>
      </c>
      <c r="D7" s="193">
        <f>'Open Int.'!H7</f>
        <v>0</v>
      </c>
      <c r="E7" s="335">
        <f>'Open Int.'!I7</f>
        <v>0</v>
      </c>
      <c r="F7" s="194">
        <f>IF('Open Int.'!E7=0,0,'Open Int.'!H7/'Open Int.'!E7)</f>
        <v>0</v>
      </c>
      <c r="G7" s="156">
        <v>0</v>
      </c>
      <c r="H7" s="171">
        <f t="shared" si="0"/>
        <v>0</v>
      </c>
      <c r="I7" s="188">
        <f>IF(Volume!D7=0,0,Volume!F7/Volume!D7)</f>
        <v>0</v>
      </c>
      <c r="J7" s="179">
        <v>0</v>
      </c>
      <c r="K7" s="171">
        <f t="shared" si="1"/>
        <v>0</v>
      </c>
      <c r="L7" s="60"/>
      <c r="M7" s="6"/>
      <c r="N7" s="59"/>
      <c r="O7" s="3"/>
      <c r="P7" s="3"/>
      <c r="Q7" s="3"/>
      <c r="R7" s="3"/>
      <c r="S7" s="3"/>
      <c r="T7" s="3"/>
      <c r="U7" s="61"/>
      <c r="V7" s="3"/>
      <c r="W7" s="3"/>
      <c r="X7" s="3"/>
      <c r="Y7" s="3"/>
      <c r="Z7" s="3"/>
      <c r="AA7" s="2"/>
    </row>
    <row r="8" spans="1:29" s="58" customFormat="1" ht="15">
      <c r="A8" s="180" t="s">
        <v>134</v>
      </c>
      <c r="B8" s="191">
        <f>'Open Int.'!E8</f>
        <v>1700</v>
      </c>
      <c r="C8" s="192">
        <f>'Open Int.'!F8</f>
        <v>300</v>
      </c>
      <c r="D8" s="193">
        <f>'Open Int.'!H8</f>
        <v>600</v>
      </c>
      <c r="E8" s="335">
        <f>'Open Int.'!I8</f>
        <v>0</v>
      </c>
      <c r="F8" s="194">
        <f>IF('Open Int.'!E8=0,0,'Open Int.'!H8/'Open Int.'!E8)</f>
        <v>0.35294117647058826</v>
      </c>
      <c r="G8" s="156">
        <v>0.42857142857142855</v>
      </c>
      <c r="H8" s="171">
        <f t="shared" si="0"/>
        <v>-0.17647058823529402</v>
      </c>
      <c r="I8" s="188">
        <f>IF(Volume!D8=0,0,Volume!F8/Volume!D8)</f>
        <v>0</v>
      </c>
      <c r="J8" s="179">
        <v>0</v>
      </c>
      <c r="K8" s="171">
        <f t="shared" si="1"/>
        <v>0</v>
      </c>
      <c r="L8" s="60"/>
      <c r="M8" s="6"/>
      <c r="N8" s="59"/>
      <c r="O8" s="3"/>
      <c r="P8" s="3"/>
      <c r="Q8" s="3"/>
      <c r="R8" s="3"/>
      <c r="S8" s="3"/>
      <c r="T8" s="3"/>
      <c r="U8" s="61"/>
      <c r="V8" s="3"/>
      <c r="W8" s="3"/>
      <c r="X8" s="3"/>
      <c r="Y8" s="3"/>
      <c r="Z8" s="3"/>
      <c r="AA8" s="2"/>
      <c r="AB8" s="78"/>
      <c r="AC8" s="77"/>
    </row>
    <row r="9" spans="1:29" s="58" customFormat="1" ht="15">
      <c r="A9" s="180" t="s">
        <v>0</v>
      </c>
      <c r="B9" s="191">
        <f>'Open Int.'!E9</f>
        <v>124125</v>
      </c>
      <c r="C9" s="192">
        <f>'Open Int.'!F9</f>
        <v>12000</v>
      </c>
      <c r="D9" s="193">
        <f>'Open Int.'!H9</f>
        <v>12000</v>
      </c>
      <c r="E9" s="335">
        <f>'Open Int.'!I9</f>
        <v>0</v>
      </c>
      <c r="F9" s="194">
        <f>IF('Open Int.'!E9=0,0,'Open Int.'!H9/'Open Int.'!E9)</f>
        <v>0.09667673716012085</v>
      </c>
      <c r="G9" s="156">
        <v>0.10702341137123746</v>
      </c>
      <c r="H9" s="171">
        <f t="shared" si="0"/>
        <v>-0.09667673716012083</v>
      </c>
      <c r="I9" s="188">
        <f>IF(Volume!D9=0,0,Volume!F9/Volume!D9)</f>
        <v>0.09859154929577464</v>
      </c>
      <c r="J9" s="179">
        <v>0.09900990099009901</v>
      </c>
      <c r="K9" s="171">
        <f t="shared" si="1"/>
        <v>-0.004225352112676169</v>
      </c>
      <c r="L9" s="60"/>
      <c r="M9" s="6"/>
      <c r="N9" s="59"/>
      <c r="O9" s="3"/>
      <c r="P9" s="3"/>
      <c r="Q9" s="3"/>
      <c r="R9" s="3"/>
      <c r="S9" s="3"/>
      <c r="T9" s="3"/>
      <c r="U9" s="61"/>
      <c r="V9" s="3"/>
      <c r="W9" s="3"/>
      <c r="X9" s="3"/>
      <c r="Y9" s="3"/>
      <c r="Z9" s="3"/>
      <c r="AA9" s="2"/>
      <c r="AB9" s="78"/>
      <c r="AC9" s="77"/>
    </row>
    <row r="10" spans="1:27" s="7" customFormat="1" ht="15">
      <c r="A10" s="180" t="s">
        <v>135</v>
      </c>
      <c r="B10" s="191">
        <f>'Open Int.'!E10</f>
        <v>308700</v>
      </c>
      <c r="C10" s="192">
        <f>'Open Int.'!F10</f>
        <v>24500</v>
      </c>
      <c r="D10" s="193">
        <f>'Open Int.'!H10</f>
        <v>9800</v>
      </c>
      <c r="E10" s="335">
        <f>'Open Int.'!I10</f>
        <v>0</v>
      </c>
      <c r="F10" s="194">
        <f>IF('Open Int.'!E10=0,0,'Open Int.'!H10/'Open Int.'!E10)</f>
        <v>0.031746031746031744</v>
      </c>
      <c r="G10" s="156">
        <v>0.034482758620689655</v>
      </c>
      <c r="H10" s="171">
        <f t="shared" si="0"/>
        <v>-0.0793650793650794</v>
      </c>
      <c r="I10" s="188">
        <f>IF(Volume!D10=0,0,Volume!F10/Volume!D10)</f>
        <v>0</v>
      </c>
      <c r="J10" s="179">
        <v>0.42857142857142855</v>
      </c>
      <c r="K10" s="171">
        <f t="shared" si="1"/>
        <v>-1</v>
      </c>
      <c r="L10" s="60"/>
      <c r="M10" s="6"/>
      <c r="N10" s="59"/>
      <c r="O10" s="3"/>
      <c r="P10" s="3"/>
      <c r="Q10" s="3"/>
      <c r="R10" s="3"/>
      <c r="S10" s="3"/>
      <c r="T10" s="3"/>
      <c r="U10" s="61"/>
      <c r="V10" s="3"/>
      <c r="W10" s="3"/>
      <c r="X10" s="3"/>
      <c r="Y10" s="3"/>
      <c r="Z10" s="3"/>
      <c r="AA10" s="2"/>
    </row>
    <row r="11" spans="1:27" s="7" customFormat="1" ht="15">
      <c r="A11" s="180" t="s">
        <v>174</v>
      </c>
      <c r="B11" s="191">
        <f>'Open Int.'!E11</f>
        <v>817400</v>
      </c>
      <c r="C11" s="192">
        <f>'Open Int.'!F11</f>
        <v>13400</v>
      </c>
      <c r="D11" s="193">
        <f>'Open Int.'!H11</f>
        <v>33500</v>
      </c>
      <c r="E11" s="335">
        <f>'Open Int.'!I11</f>
        <v>-6700</v>
      </c>
      <c r="F11" s="194">
        <f>IF('Open Int.'!E11=0,0,'Open Int.'!H11/'Open Int.'!E11)</f>
        <v>0.040983606557377046</v>
      </c>
      <c r="G11" s="156">
        <v>0.05</v>
      </c>
      <c r="H11" s="171">
        <f t="shared" si="0"/>
        <v>-0.18032786885245913</v>
      </c>
      <c r="I11" s="188">
        <f>IF(Volume!D11=0,0,Volume!F11/Volume!D11)</f>
        <v>0.14285714285714285</v>
      </c>
      <c r="J11" s="179">
        <v>0.08333333333333333</v>
      </c>
      <c r="K11" s="171">
        <f t="shared" si="1"/>
        <v>0.7142857142857143</v>
      </c>
      <c r="L11" s="60"/>
      <c r="M11" s="6"/>
      <c r="N11" s="59"/>
      <c r="O11" s="3"/>
      <c r="P11" s="3"/>
      <c r="Q11" s="3"/>
      <c r="R11" s="3"/>
      <c r="S11" s="3"/>
      <c r="T11" s="3"/>
      <c r="U11" s="61"/>
      <c r="V11" s="3"/>
      <c r="W11" s="3"/>
      <c r="X11" s="3"/>
      <c r="Y11" s="3"/>
      <c r="Z11" s="3"/>
      <c r="AA11" s="2"/>
    </row>
    <row r="12" spans="1:29" s="58" customFormat="1" ht="15">
      <c r="A12" s="180" t="s">
        <v>283</v>
      </c>
      <c r="B12" s="191">
        <f>'Open Int.'!E12</f>
        <v>600</v>
      </c>
      <c r="C12" s="192">
        <f>'Open Int.'!F12</f>
        <v>600</v>
      </c>
      <c r="D12" s="193">
        <f>'Open Int.'!H12</f>
        <v>0</v>
      </c>
      <c r="E12" s="335">
        <f>'Open Int.'!I12</f>
        <v>0</v>
      </c>
      <c r="F12" s="194">
        <f>IF('Open Int.'!E12=0,0,'Open Int.'!H12/'Open Int.'!E12)</f>
        <v>0</v>
      </c>
      <c r="G12" s="156">
        <v>0</v>
      </c>
      <c r="H12" s="171">
        <f t="shared" si="0"/>
        <v>0</v>
      </c>
      <c r="I12" s="188">
        <f>IF(Volume!D12=0,0,Volume!F12/Volume!D12)</f>
        <v>0</v>
      </c>
      <c r="J12" s="179">
        <v>0</v>
      </c>
      <c r="K12" s="171">
        <f t="shared" si="1"/>
        <v>0</v>
      </c>
      <c r="L12" s="60"/>
      <c r="M12" s="6"/>
      <c r="N12" s="59"/>
      <c r="O12" s="3"/>
      <c r="P12" s="3"/>
      <c r="Q12" s="3"/>
      <c r="R12" s="3"/>
      <c r="S12" s="3"/>
      <c r="T12" s="3"/>
      <c r="U12" s="61"/>
      <c r="V12" s="3"/>
      <c r="W12" s="3"/>
      <c r="X12" s="3"/>
      <c r="Y12" s="3"/>
      <c r="Z12" s="3"/>
      <c r="AA12" s="2"/>
      <c r="AB12" s="78"/>
      <c r="AC12" s="77"/>
    </row>
    <row r="13" spans="1:29" s="58" customFormat="1" ht="15">
      <c r="A13" s="180" t="s">
        <v>75</v>
      </c>
      <c r="B13" s="191">
        <f>'Open Int.'!E13</f>
        <v>404800</v>
      </c>
      <c r="C13" s="192">
        <f>'Open Int.'!F13</f>
        <v>50600</v>
      </c>
      <c r="D13" s="193">
        <f>'Open Int.'!H13</f>
        <v>23000</v>
      </c>
      <c r="E13" s="335">
        <f>'Open Int.'!I13</f>
        <v>9200</v>
      </c>
      <c r="F13" s="194">
        <f>IF('Open Int.'!E13=0,0,'Open Int.'!H13/'Open Int.'!E13)</f>
        <v>0.056818181818181816</v>
      </c>
      <c r="G13" s="156">
        <v>0.03896103896103896</v>
      </c>
      <c r="H13" s="171">
        <f t="shared" si="0"/>
        <v>0.4583333333333333</v>
      </c>
      <c r="I13" s="188">
        <f>IF(Volume!D13=0,0,Volume!F13/Volume!D13)</f>
        <v>0.2</v>
      </c>
      <c r="J13" s="179">
        <v>1</v>
      </c>
      <c r="K13" s="171">
        <f t="shared" si="1"/>
        <v>-0.8</v>
      </c>
      <c r="L13" s="60"/>
      <c r="M13" s="6"/>
      <c r="N13" s="59"/>
      <c r="O13" s="3"/>
      <c r="P13" s="3"/>
      <c r="Q13" s="3"/>
      <c r="R13" s="3"/>
      <c r="S13" s="3"/>
      <c r="T13" s="3"/>
      <c r="U13" s="61"/>
      <c r="V13" s="3"/>
      <c r="W13" s="3"/>
      <c r="X13" s="3"/>
      <c r="Y13" s="3"/>
      <c r="Z13" s="3"/>
      <c r="AA13" s="2"/>
      <c r="AB13" s="78"/>
      <c r="AC13" s="77"/>
    </row>
    <row r="14" spans="1:29" s="58" customFormat="1" ht="15">
      <c r="A14" s="180" t="s">
        <v>88</v>
      </c>
      <c r="B14" s="191">
        <f>'Open Int.'!E14</f>
        <v>3659300</v>
      </c>
      <c r="C14" s="192">
        <f>'Open Int.'!F14</f>
        <v>-107500</v>
      </c>
      <c r="D14" s="193">
        <f>'Open Int.'!H14</f>
        <v>356900</v>
      </c>
      <c r="E14" s="335">
        <f>'Open Int.'!I14</f>
        <v>-73100</v>
      </c>
      <c r="F14" s="194">
        <f>IF('Open Int.'!E14=0,0,'Open Int.'!H14/'Open Int.'!E14)</f>
        <v>0.09753231492361927</v>
      </c>
      <c r="G14" s="156">
        <v>0.1141552511415525</v>
      </c>
      <c r="H14" s="171">
        <f t="shared" si="0"/>
        <v>-0.14561692126909512</v>
      </c>
      <c r="I14" s="188">
        <f>IF(Volume!D14=0,0,Volume!F14/Volume!D14)</f>
        <v>0.58</v>
      </c>
      <c r="J14" s="179">
        <v>0.047619047619047616</v>
      </c>
      <c r="K14" s="171">
        <f t="shared" si="1"/>
        <v>11.180000000000001</v>
      </c>
      <c r="L14" s="60"/>
      <c r="M14" s="6"/>
      <c r="N14" s="59"/>
      <c r="O14" s="3"/>
      <c r="P14" s="3"/>
      <c r="Q14" s="3"/>
      <c r="R14" s="3"/>
      <c r="S14" s="3"/>
      <c r="T14" s="3"/>
      <c r="U14" s="61"/>
      <c r="V14" s="3"/>
      <c r="W14" s="3"/>
      <c r="X14" s="3"/>
      <c r="Y14" s="3"/>
      <c r="Z14" s="3"/>
      <c r="AA14" s="2"/>
      <c r="AB14" s="78"/>
      <c r="AC14" s="77"/>
    </row>
    <row r="15" spans="1:29" s="58" customFormat="1" ht="15">
      <c r="A15" s="180" t="s">
        <v>136</v>
      </c>
      <c r="B15" s="191">
        <f>'Open Int.'!E15</f>
        <v>10371300</v>
      </c>
      <c r="C15" s="192">
        <f>'Open Int.'!F15</f>
        <v>1088700</v>
      </c>
      <c r="D15" s="193">
        <f>'Open Int.'!H15</f>
        <v>1900450</v>
      </c>
      <c r="E15" s="335">
        <f>'Open Int.'!I15</f>
        <v>334250</v>
      </c>
      <c r="F15" s="194">
        <f>IF('Open Int.'!E15=0,0,'Open Int.'!H15/'Open Int.'!E15)</f>
        <v>0.1832412523020258</v>
      </c>
      <c r="G15" s="156">
        <v>0.16872427983539096</v>
      </c>
      <c r="H15" s="171">
        <f t="shared" si="0"/>
        <v>0.08603961730225033</v>
      </c>
      <c r="I15" s="188">
        <f>IF(Volume!D15=0,0,Volume!F15/Volume!D15)</f>
        <v>0.24926686217008798</v>
      </c>
      <c r="J15" s="179">
        <v>0.09826589595375723</v>
      </c>
      <c r="K15" s="171">
        <f t="shared" si="1"/>
        <v>1.536656891495601</v>
      </c>
      <c r="L15" s="60"/>
      <c r="M15" s="6"/>
      <c r="N15" s="59"/>
      <c r="O15" s="3"/>
      <c r="P15" s="3"/>
      <c r="Q15" s="3"/>
      <c r="R15" s="3"/>
      <c r="S15" s="3"/>
      <c r="T15" s="3"/>
      <c r="U15" s="61"/>
      <c r="V15" s="3"/>
      <c r="W15" s="3"/>
      <c r="X15" s="3"/>
      <c r="Y15" s="3"/>
      <c r="Z15" s="3"/>
      <c r="AA15" s="2"/>
      <c r="AB15" s="78"/>
      <c r="AC15" s="77"/>
    </row>
    <row r="16" spans="1:27" s="8" customFormat="1" ht="15">
      <c r="A16" s="180" t="s">
        <v>157</v>
      </c>
      <c r="B16" s="191">
        <f>'Open Int.'!E16</f>
        <v>0</v>
      </c>
      <c r="C16" s="192">
        <f>'Open Int.'!F16</f>
        <v>0</v>
      </c>
      <c r="D16" s="193">
        <f>'Open Int.'!H16</f>
        <v>350</v>
      </c>
      <c r="E16" s="335">
        <f>'Open Int.'!I16</f>
        <v>0</v>
      </c>
      <c r="F16" s="194">
        <f>IF('Open Int.'!E16=0,0,'Open Int.'!H16/'Open Int.'!E16)</f>
        <v>0</v>
      </c>
      <c r="G16" s="156">
        <v>0</v>
      </c>
      <c r="H16" s="171">
        <f t="shared" si="0"/>
        <v>0</v>
      </c>
      <c r="I16" s="188">
        <f>IF(Volume!D16=0,0,Volume!F16/Volume!D16)</f>
        <v>0</v>
      </c>
      <c r="J16" s="179">
        <v>0</v>
      </c>
      <c r="K16" s="171">
        <f t="shared" si="1"/>
        <v>0</v>
      </c>
      <c r="L16" s="60"/>
      <c r="M16" s="6"/>
      <c r="N16" s="59"/>
      <c r="O16" s="3"/>
      <c r="P16" s="3"/>
      <c r="Q16" s="3"/>
      <c r="R16" s="3"/>
      <c r="S16" s="3"/>
      <c r="T16" s="3"/>
      <c r="U16" s="61"/>
      <c r="V16" s="3"/>
      <c r="W16" s="3"/>
      <c r="X16" s="3"/>
      <c r="Y16" s="3"/>
      <c r="Z16" s="3"/>
      <c r="AA16" s="2"/>
    </row>
    <row r="17" spans="1:27" s="8" customFormat="1" ht="15">
      <c r="A17" s="180" t="s">
        <v>193</v>
      </c>
      <c r="B17" s="191">
        <f>'Open Int.'!E17</f>
        <v>8300</v>
      </c>
      <c r="C17" s="192">
        <f>'Open Int.'!F17</f>
        <v>-4000</v>
      </c>
      <c r="D17" s="193">
        <f>'Open Int.'!H17</f>
        <v>3100</v>
      </c>
      <c r="E17" s="335">
        <f>'Open Int.'!I17</f>
        <v>-300</v>
      </c>
      <c r="F17" s="194">
        <f>IF('Open Int.'!E17=0,0,'Open Int.'!H17/'Open Int.'!E17)</f>
        <v>0.37349397590361444</v>
      </c>
      <c r="G17" s="156">
        <v>0.2764227642276423</v>
      </c>
      <c r="H17" s="171">
        <f t="shared" si="0"/>
        <v>0.35116938341601694</v>
      </c>
      <c r="I17" s="188">
        <f>IF(Volume!D17=0,0,Volume!F17/Volume!D17)</f>
        <v>0.6333333333333333</v>
      </c>
      <c r="J17" s="179">
        <v>0.07079646017699115</v>
      </c>
      <c r="K17" s="171">
        <f t="shared" si="1"/>
        <v>7.945833333333333</v>
      </c>
      <c r="L17" s="60"/>
      <c r="M17" s="6"/>
      <c r="N17" s="59"/>
      <c r="O17" s="3"/>
      <c r="P17" s="3"/>
      <c r="Q17" s="3"/>
      <c r="R17" s="3"/>
      <c r="S17" s="3"/>
      <c r="T17" s="3"/>
      <c r="U17" s="61"/>
      <c r="V17" s="3"/>
      <c r="W17" s="3"/>
      <c r="X17" s="3"/>
      <c r="Y17" s="3"/>
      <c r="Z17" s="3"/>
      <c r="AA17" s="2"/>
    </row>
    <row r="18" spans="1:29" s="58" customFormat="1" ht="15">
      <c r="A18" s="180" t="s">
        <v>284</v>
      </c>
      <c r="B18" s="191">
        <f>'Open Int.'!E18</f>
        <v>986100</v>
      </c>
      <c r="C18" s="192">
        <f>'Open Int.'!F18</f>
        <v>62700</v>
      </c>
      <c r="D18" s="193">
        <f>'Open Int.'!H18</f>
        <v>57000</v>
      </c>
      <c r="E18" s="335">
        <f>'Open Int.'!I18</f>
        <v>2850</v>
      </c>
      <c r="F18" s="194">
        <f>IF('Open Int.'!E18=0,0,'Open Int.'!H18/'Open Int.'!E18)</f>
        <v>0.057803468208092484</v>
      </c>
      <c r="G18" s="156">
        <v>0.05864197530864197</v>
      </c>
      <c r="H18" s="171">
        <f t="shared" si="0"/>
        <v>-0.01429875266200179</v>
      </c>
      <c r="I18" s="188">
        <f>IF(Volume!D18=0,0,Volume!F18/Volume!D18)</f>
        <v>0.03347280334728033</v>
      </c>
      <c r="J18" s="179">
        <v>0.08148148148148149</v>
      </c>
      <c r="K18" s="171">
        <f t="shared" si="1"/>
        <v>-0.5891974134651959</v>
      </c>
      <c r="L18" s="60"/>
      <c r="M18" s="6"/>
      <c r="N18" s="59"/>
      <c r="O18" s="3"/>
      <c r="P18" s="3"/>
      <c r="Q18" s="3"/>
      <c r="R18" s="3"/>
      <c r="S18" s="3"/>
      <c r="T18" s="3"/>
      <c r="U18" s="61"/>
      <c r="V18" s="3"/>
      <c r="W18" s="3"/>
      <c r="X18" s="3"/>
      <c r="Y18" s="3"/>
      <c r="Z18" s="3"/>
      <c r="AA18" s="2"/>
      <c r="AB18" s="78"/>
      <c r="AC18" s="77"/>
    </row>
    <row r="19" spans="1:27" s="7" customFormat="1" ht="15">
      <c r="A19" s="180" t="s">
        <v>285</v>
      </c>
      <c r="B19" s="191">
        <f>'Open Int.'!E19</f>
        <v>1915200</v>
      </c>
      <c r="C19" s="192">
        <f>'Open Int.'!F19</f>
        <v>110400</v>
      </c>
      <c r="D19" s="193">
        <f>'Open Int.'!H19</f>
        <v>199200</v>
      </c>
      <c r="E19" s="335">
        <f>'Open Int.'!I19</f>
        <v>4800</v>
      </c>
      <c r="F19" s="194">
        <f>IF('Open Int.'!E19=0,0,'Open Int.'!H19/'Open Int.'!E19)</f>
        <v>0.10401002506265664</v>
      </c>
      <c r="G19" s="156">
        <v>0.1077127659574468</v>
      </c>
      <c r="H19" s="171">
        <f t="shared" si="0"/>
        <v>-0.03437606361582971</v>
      </c>
      <c r="I19" s="188">
        <f>IF(Volume!D19=0,0,Volume!F19/Volume!D19)</f>
        <v>0.09055118110236221</v>
      </c>
      <c r="J19" s="179">
        <v>0.16030534351145037</v>
      </c>
      <c r="K19" s="171">
        <f t="shared" si="1"/>
        <v>-0.43513310836145475</v>
      </c>
      <c r="L19" s="60"/>
      <c r="M19" s="6"/>
      <c r="N19" s="59"/>
      <c r="O19" s="3"/>
      <c r="P19" s="3"/>
      <c r="Q19" s="3"/>
      <c r="R19" s="3"/>
      <c r="S19" s="3"/>
      <c r="T19" s="3"/>
      <c r="U19" s="61"/>
      <c r="V19" s="3"/>
      <c r="W19" s="3"/>
      <c r="X19" s="3"/>
      <c r="Y19" s="3"/>
      <c r="Z19" s="3"/>
      <c r="AA19" s="2"/>
    </row>
    <row r="20" spans="1:27" s="7" customFormat="1" ht="15">
      <c r="A20" s="180" t="s">
        <v>76</v>
      </c>
      <c r="B20" s="191">
        <f>'Open Int.'!E20</f>
        <v>152600</v>
      </c>
      <c r="C20" s="192">
        <f>'Open Int.'!F20</f>
        <v>11200</v>
      </c>
      <c r="D20" s="193">
        <f>'Open Int.'!H20</f>
        <v>1400</v>
      </c>
      <c r="E20" s="335">
        <f>'Open Int.'!I20</f>
        <v>0</v>
      </c>
      <c r="F20" s="194">
        <f>IF('Open Int.'!E20=0,0,'Open Int.'!H20/'Open Int.'!E20)</f>
        <v>0.009174311926605505</v>
      </c>
      <c r="G20" s="156">
        <v>0.009900990099009901</v>
      </c>
      <c r="H20" s="171">
        <f t="shared" si="0"/>
        <v>-0.073394495412844</v>
      </c>
      <c r="I20" s="188">
        <f>IF(Volume!D20=0,0,Volume!F20/Volume!D20)</f>
        <v>0</v>
      </c>
      <c r="J20" s="179">
        <v>0</v>
      </c>
      <c r="K20" s="171">
        <f t="shared" si="1"/>
        <v>0</v>
      </c>
      <c r="L20" s="60"/>
      <c r="M20" s="6"/>
      <c r="N20" s="59"/>
      <c r="O20" s="3"/>
      <c r="P20" s="3"/>
      <c r="Q20" s="3"/>
      <c r="R20" s="3"/>
      <c r="S20" s="3"/>
      <c r="T20" s="3"/>
      <c r="U20" s="61"/>
      <c r="V20" s="3"/>
      <c r="W20" s="3"/>
      <c r="X20" s="3"/>
      <c r="Y20" s="3"/>
      <c r="Z20" s="3"/>
      <c r="AA20" s="2"/>
    </row>
    <row r="21" spans="1:29" s="58" customFormat="1" ht="15">
      <c r="A21" s="180" t="s">
        <v>77</v>
      </c>
      <c r="B21" s="191">
        <f>'Open Int.'!E21</f>
        <v>543400</v>
      </c>
      <c r="C21" s="192">
        <f>'Open Int.'!F21</f>
        <v>19000</v>
      </c>
      <c r="D21" s="193">
        <f>'Open Int.'!H21</f>
        <v>83600</v>
      </c>
      <c r="E21" s="335">
        <f>'Open Int.'!I21</f>
        <v>3800</v>
      </c>
      <c r="F21" s="194">
        <f>IF('Open Int.'!E21=0,0,'Open Int.'!H21/'Open Int.'!E21)</f>
        <v>0.15384615384615385</v>
      </c>
      <c r="G21" s="156">
        <v>0.15217391304347827</v>
      </c>
      <c r="H21" s="171">
        <f t="shared" si="0"/>
        <v>0.010989010989010981</v>
      </c>
      <c r="I21" s="188">
        <f>IF(Volume!D21=0,0,Volume!F21/Volume!D21)</f>
        <v>0.23076923076923078</v>
      </c>
      <c r="J21" s="179">
        <v>0.1875</v>
      </c>
      <c r="K21" s="171">
        <f t="shared" si="1"/>
        <v>0.23076923076923084</v>
      </c>
      <c r="L21" s="60"/>
      <c r="M21" s="6"/>
      <c r="N21" s="59"/>
      <c r="O21" s="3"/>
      <c r="P21" s="3"/>
      <c r="Q21" s="3"/>
      <c r="R21" s="3"/>
      <c r="S21" s="3"/>
      <c r="T21" s="3"/>
      <c r="U21" s="61"/>
      <c r="V21" s="3"/>
      <c r="W21" s="3"/>
      <c r="X21" s="3"/>
      <c r="Y21" s="3"/>
      <c r="Z21" s="3"/>
      <c r="AA21" s="2"/>
      <c r="AB21" s="78"/>
      <c r="AC21" s="77"/>
    </row>
    <row r="22" spans="1:29" s="58" customFormat="1" ht="15">
      <c r="A22" s="180" t="s">
        <v>286</v>
      </c>
      <c r="B22" s="191">
        <f>'Open Int.'!E22</f>
        <v>3150</v>
      </c>
      <c r="C22" s="192">
        <f>'Open Int.'!F22</f>
        <v>0</v>
      </c>
      <c r="D22" s="193">
        <f>'Open Int.'!H22</f>
        <v>0</v>
      </c>
      <c r="E22" s="335">
        <f>'Open Int.'!I22</f>
        <v>0</v>
      </c>
      <c r="F22" s="194">
        <f>IF('Open Int.'!E22=0,0,'Open Int.'!H22/'Open Int.'!E22)</f>
        <v>0</v>
      </c>
      <c r="G22" s="156">
        <v>0</v>
      </c>
      <c r="H22" s="171">
        <f t="shared" si="0"/>
        <v>0</v>
      </c>
      <c r="I22" s="188">
        <f>IF(Volume!D22=0,0,Volume!F22/Volume!D22)</f>
        <v>0</v>
      </c>
      <c r="J22" s="179">
        <v>0</v>
      </c>
      <c r="K22" s="171">
        <f t="shared" si="1"/>
        <v>0</v>
      </c>
      <c r="L22" s="60"/>
      <c r="M22" s="6"/>
      <c r="N22" s="59"/>
      <c r="O22" s="3"/>
      <c r="P22" s="3"/>
      <c r="Q22" s="3"/>
      <c r="R22" s="3"/>
      <c r="S22" s="3"/>
      <c r="T22" s="3"/>
      <c r="U22" s="61"/>
      <c r="V22" s="3"/>
      <c r="W22" s="3"/>
      <c r="X22" s="3"/>
      <c r="Y22" s="3"/>
      <c r="Z22" s="3"/>
      <c r="AA22" s="2"/>
      <c r="AB22" s="78"/>
      <c r="AC22" s="77"/>
    </row>
    <row r="23" spans="1:27" s="7" customFormat="1" ht="15">
      <c r="A23" s="180" t="s">
        <v>34</v>
      </c>
      <c r="B23" s="191">
        <f>'Open Int.'!E23</f>
        <v>825</v>
      </c>
      <c r="C23" s="192">
        <f>'Open Int.'!F23</f>
        <v>0</v>
      </c>
      <c r="D23" s="193">
        <f>'Open Int.'!H23</f>
        <v>1375</v>
      </c>
      <c r="E23" s="335">
        <f>'Open Int.'!I23</f>
        <v>275</v>
      </c>
      <c r="F23" s="194">
        <f>IF('Open Int.'!E23=0,0,'Open Int.'!H23/'Open Int.'!E23)</f>
        <v>1.6666666666666667</v>
      </c>
      <c r="G23" s="156">
        <v>1.3333333333333333</v>
      </c>
      <c r="H23" s="171">
        <f t="shared" si="0"/>
        <v>0.2500000000000001</v>
      </c>
      <c r="I23" s="188">
        <f>IF(Volume!D23=0,0,Volume!F23/Volume!D23)</f>
        <v>0</v>
      </c>
      <c r="J23" s="179">
        <v>0</v>
      </c>
      <c r="K23" s="171">
        <f t="shared" si="1"/>
        <v>0</v>
      </c>
      <c r="L23" s="60"/>
      <c r="M23" s="6"/>
      <c r="N23" s="59"/>
      <c r="O23" s="3"/>
      <c r="P23" s="3"/>
      <c r="Q23" s="3"/>
      <c r="R23" s="3"/>
      <c r="S23" s="3"/>
      <c r="T23" s="3"/>
      <c r="U23" s="61"/>
      <c r="V23" s="3"/>
      <c r="W23" s="3"/>
      <c r="X23" s="3"/>
      <c r="Y23" s="3"/>
      <c r="Z23" s="3"/>
      <c r="AA23" s="2"/>
    </row>
    <row r="24" spans="1:27" s="7" customFormat="1" ht="15">
      <c r="A24" s="180" t="s">
        <v>287</v>
      </c>
      <c r="B24" s="191">
        <f>'Open Int.'!E24</f>
        <v>3250</v>
      </c>
      <c r="C24" s="192">
        <f>'Open Int.'!F24</f>
        <v>0</v>
      </c>
      <c r="D24" s="193">
        <f>'Open Int.'!H24</f>
        <v>0</v>
      </c>
      <c r="E24" s="335">
        <f>'Open Int.'!I24</f>
        <v>0</v>
      </c>
      <c r="F24" s="194">
        <f>IF('Open Int.'!E24=0,0,'Open Int.'!H24/'Open Int.'!E24)</f>
        <v>0</v>
      </c>
      <c r="G24" s="156">
        <v>0</v>
      </c>
      <c r="H24" s="171">
        <f t="shared" si="0"/>
        <v>0</v>
      </c>
      <c r="I24" s="188">
        <f>IF(Volume!D24=0,0,Volume!F24/Volume!D24)</f>
        <v>0</v>
      </c>
      <c r="J24" s="179">
        <v>0</v>
      </c>
      <c r="K24" s="171">
        <f t="shared" si="1"/>
        <v>0</v>
      </c>
      <c r="L24" s="60"/>
      <c r="M24" s="6"/>
      <c r="N24" s="59"/>
      <c r="O24" s="3"/>
      <c r="P24" s="3"/>
      <c r="Q24" s="3"/>
      <c r="R24" s="3"/>
      <c r="S24" s="3"/>
      <c r="T24" s="3"/>
      <c r="U24" s="61"/>
      <c r="V24" s="3"/>
      <c r="W24" s="3"/>
      <c r="X24" s="3"/>
      <c r="Y24" s="3"/>
      <c r="Z24" s="3"/>
      <c r="AA24" s="2"/>
    </row>
    <row r="25" spans="1:27" s="7" customFormat="1" ht="15">
      <c r="A25" s="180" t="s">
        <v>137</v>
      </c>
      <c r="B25" s="191">
        <f>'Open Int.'!E25</f>
        <v>36000</v>
      </c>
      <c r="C25" s="192">
        <f>'Open Int.'!F25</f>
        <v>2000</v>
      </c>
      <c r="D25" s="193">
        <f>'Open Int.'!H25</f>
        <v>9000</v>
      </c>
      <c r="E25" s="335">
        <f>'Open Int.'!I25</f>
        <v>0</v>
      </c>
      <c r="F25" s="194">
        <f>IF('Open Int.'!E25=0,0,'Open Int.'!H25/'Open Int.'!E25)</f>
        <v>0.25</v>
      </c>
      <c r="G25" s="156">
        <v>0.2647058823529412</v>
      </c>
      <c r="H25" s="171">
        <f t="shared" si="0"/>
        <v>-0.055555555555555566</v>
      </c>
      <c r="I25" s="188">
        <f>IF(Volume!D25=0,0,Volume!F25/Volume!D25)</f>
        <v>0</v>
      </c>
      <c r="J25" s="179">
        <v>0.2</v>
      </c>
      <c r="K25" s="171">
        <f t="shared" si="1"/>
        <v>-1</v>
      </c>
      <c r="L25" s="60"/>
      <c r="M25" s="6"/>
      <c r="N25" s="59"/>
      <c r="O25" s="3"/>
      <c r="P25" s="3"/>
      <c r="Q25" s="3"/>
      <c r="R25" s="3"/>
      <c r="S25" s="3"/>
      <c r="T25" s="3"/>
      <c r="U25" s="61"/>
      <c r="V25" s="3"/>
      <c r="W25" s="3"/>
      <c r="X25" s="3"/>
      <c r="Y25" s="3"/>
      <c r="Z25" s="3"/>
      <c r="AA25" s="2"/>
    </row>
    <row r="26" spans="1:27" s="7" customFormat="1" ht="15">
      <c r="A26" s="180" t="s">
        <v>233</v>
      </c>
      <c r="B26" s="191">
        <f>'Open Int.'!E26</f>
        <v>359000</v>
      </c>
      <c r="C26" s="192">
        <f>'Open Int.'!F26</f>
        <v>77000</v>
      </c>
      <c r="D26" s="193">
        <f>'Open Int.'!H26</f>
        <v>83000</v>
      </c>
      <c r="E26" s="335">
        <f>'Open Int.'!I26</f>
        <v>5000</v>
      </c>
      <c r="F26" s="194">
        <f>IF('Open Int.'!E26=0,0,'Open Int.'!H26/'Open Int.'!E26)</f>
        <v>0.23119777158774374</v>
      </c>
      <c r="G26" s="156">
        <v>0.2765957446808511</v>
      </c>
      <c r="H26" s="171">
        <f t="shared" si="0"/>
        <v>-0.164131133490465</v>
      </c>
      <c r="I26" s="188">
        <f>IF(Volume!D26=0,0,Volume!F26/Volume!D26)</f>
        <v>0.19831223628691982</v>
      </c>
      <c r="J26" s="179">
        <v>0.225</v>
      </c>
      <c r="K26" s="171">
        <f t="shared" si="1"/>
        <v>-0.11861228316924524</v>
      </c>
      <c r="L26" s="60"/>
      <c r="M26" s="6"/>
      <c r="N26" s="59"/>
      <c r="O26" s="3"/>
      <c r="P26" s="3"/>
      <c r="Q26" s="3"/>
      <c r="R26" s="3"/>
      <c r="S26" s="3"/>
      <c r="T26" s="3"/>
      <c r="U26" s="61"/>
      <c r="V26" s="3"/>
      <c r="W26" s="3"/>
      <c r="X26" s="3"/>
      <c r="Y26" s="3"/>
      <c r="Z26" s="3"/>
      <c r="AA26" s="2"/>
    </row>
    <row r="27" spans="1:27" s="7" customFormat="1" ht="15">
      <c r="A27" s="180" t="s">
        <v>1</v>
      </c>
      <c r="B27" s="191">
        <f>'Open Int.'!E27</f>
        <v>41700</v>
      </c>
      <c r="C27" s="192">
        <f>'Open Int.'!F27</f>
        <v>3600</v>
      </c>
      <c r="D27" s="193">
        <f>'Open Int.'!H27</f>
        <v>2550</v>
      </c>
      <c r="E27" s="335">
        <f>'Open Int.'!I27</f>
        <v>750</v>
      </c>
      <c r="F27" s="194">
        <f>IF('Open Int.'!E27=0,0,'Open Int.'!H27/'Open Int.'!E27)</f>
        <v>0.06115107913669065</v>
      </c>
      <c r="G27" s="156">
        <v>0.047244094488188976</v>
      </c>
      <c r="H27" s="171">
        <f t="shared" si="0"/>
        <v>0.29436450839328543</v>
      </c>
      <c r="I27" s="188">
        <f>IF(Volume!D27=0,0,Volume!F27/Volume!D27)</f>
        <v>0.09230769230769231</v>
      </c>
      <c r="J27" s="179">
        <v>0.010101010101010102</v>
      </c>
      <c r="K27" s="171">
        <f t="shared" si="1"/>
        <v>8.138461538461538</v>
      </c>
      <c r="L27" s="60"/>
      <c r="M27" s="6"/>
      <c r="N27" s="59"/>
      <c r="O27" s="3"/>
      <c r="P27" s="3"/>
      <c r="Q27" s="3"/>
      <c r="R27" s="3"/>
      <c r="S27" s="3"/>
      <c r="T27" s="3"/>
      <c r="U27" s="61"/>
      <c r="V27" s="3"/>
      <c r="W27" s="3"/>
      <c r="X27" s="3"/>
      <c r="Y27" s="3"/>
      <c r="Z27" s="3"/>
      <c r="AA27" s="2"/>
    </row>
    <row r="28" spans="1:27" s="7" customFormat="1" ht="15">
      <c r="A28" s="180" t="s">
        <v>158</v>
      </c>
      <c r="B28" s="191">
        <f>'Open Int.'!E28</f>
        <v>172900</v>
      </c>
      <c r="C28" s="192">
        <f>'Open Int.'!F28</f>
        <v>0</v>
      </c>
      <c r="D28" s="193">
        <f>'Open Int.'!H28</f>
        <v>53200</v>
      </c>
      <c r="E28" s="335">
        <f>'Open Int.'!I28</f>
        <v>-11400</v>
      </c>
      <c r="F28" s="194">
        <f>IF('Open Int.'!E28=0,0,'Open Int.'!H28/'Open Int.'!E28)</f>
        <v>0.3076923076923077</v>
      </c>
      <c r="G28" s="156">
        <v>0.37362637362637363</v>
      </c>
      <c r="H28" s="171">
        <f t="shared" si="0"/>
        <v>-0.17647058823529407</v>
      </c>
      <c r="I28" s="188">
        <f>IF(Volume!D28=0,0,Volume!F28/Volume!D28)</f>
        <v>2</v>
      </c>
      <c r="J28" s="179">
        <v>0</v>
      </c>
      <c r="K28" s="171">
        <f t="shared" si="1"/>
        <v>0</v>
      </c>
      <c r="L28" s="60"/>
      <c r="M28" s="6"/>
      <c r="N28" s="59"/>
      <c r="O28" s="3"/>
      <c r="P28" s="3"/>
      <c r="Q28" s="3"/>
      <c r="R28" s="3"/>
      <c r="S28" s="3"/>
      <c r="T28" s="3"/>
      <c r="U28" s="61"/>
      <c r="V28" s="3"/>
      <c r="W28" s="3"/>
      <c r="X28" s="3"/>
      <c r="Y28" s="3"/>
      <c r="Z28" s="3"/>
      <c r="AA28" s="2"/>
    </row>
    <row r="29" spans="1:27" s="7" customFormat="1" ht="15">
      <c r="A29" s="180" t="s">
        <v>288</v>
      </c>
      <c r="B29" s="191">
        <f>'Open Int.'!E29</f>
        <v>600</v>
      </c>
      <c r="C29" s="192">
        <f>'Open Int.'!F29</f>
        <v>0</v>
      </c>
      <c r="D29" s="193">
        <f>'Open Int.'!H29</f>
        <v>0</v>
      </c>
      <c r="E29" s="335">
        <f>'Open Int.'!I29</f>
        <v>0</v>
      </c>
      <c r="F29" s="194">
        <f>IF('Open Int.'!E29=0,0,'Open Int.'!H29/'Open Int.'!E29)</f>
        <v>0</v>
      </c>
      <c r="G29" s="156">
        <v>0</v>
      </c>
      <c r="H29" s="171">
        <f t="shared" si="0"/>
        <v>0</v>
      </c>
      <c r="I29" s="188">
        <f>IF(Volume!D29=0,0,Volume!F29/Volume!D29)</f>
        <v>0</v>
      </c>
      <c r="J29" s="179">
        <v>0</v>
      </c>
      <c r="K29" s="171">
        <f t="shared" si="1"/>
        <v>0</v>
      </c>
      <c r="L29" s="60"/>
      <c r="M29" s="6"/>
      <c r="N29" s="59"/>
      <c r="O29" s="3"/>
      <c r="P29" s="3"/>
      <c r="Q29" s="3"/>
      <c r="R29" s="3"/>
      <c r="S29" s="3"/>
      <c r="T29" s="3"/>
      <c r="U29" s="61"/>
      <c r="V29" s="3"/>
      <c r="W29" s="3"/>
      <c r="X29" s="3"/>
      <c r="Y29" s="3"/>
      <c r="Z29" s="3"/>
      <c r="AA29" s="2"/>
    </row>
    <row r="30" spans="1:27" s="7" customFormat="1" ht="15">
      <c r="A30" s="180" t="s">
        <v>159</v>
      </c>
      <c r="B30" s="191">
        <f>'Open Int.'!E30</f>
        <v>256500</v>
      </c>
      <c r="C30" s="192">
        <f>'Open Int.'!F30</f>
        <v>-27000</v>
      </c>
      <c r="D30" s="193">
        <f>'Open Int.'!H30</f>
        <v>0</v>
      </c>
      <c r="E30" s="335">
        <f>'Open Int.'!I30</f>
        <v>0</v>
      </c>
      <c r="F30" s="194">
        <f>IF('Open Int.'!E30=0,0,'Open Int.'!H30/'Open Int.'!E30)</f>
        <v>0</v>
      </c>
      <c r="G30" s="156">
        <v>0</v>
      </c>
      <c r="H30" s="171">
        <f t="shared" si="0"/>
        <v>0</v>
      </c>
      <c r="I30" s="188">
        <f>IF(Volume!D30=0,0,Volume!F30/Volume!D30)</f>
        <v>0</v>
      </c>
      <c r="J30" s="179">
        <v>0</v>
      </c>
      <c r="K30" s="171">
        <f t="shared" si="1"/>
        <v>0</v>
      </c>
      <c r="L30" s="60"/>
      <c r="M30" s="6"/>
      <c r="N30" s="59"/>
      <c r="O30" s="3"/>
      <c r="P30" s="3"/>
      <c r="Q30" s="3"/>
      <c r="R30" s="3"/>
      <c r="S30" s="3"/>
      <c r="T30" s="3"/>
      <c r="U30" s="61"/>
      <c r="V30" s="3"/>
      <c r="W30" s="3"/>
      <c r="X30" s="3"/>
      <c r="Y30" s="3"/>
      <c r="Z30" s="3"/>
      <c r="AA30" s="2"/>
    </row>
    <row r="31" spans="1:27" s="7" customFormat="1" ht="15">
      <c r="A31" s="180" t="s">
        <v>2</v>
      </c>
      <c r="B31" s="191">
        <f>'Open Int.'!E31</f>
        <v>56100</v>
      </c>
      <c r="C31" s="192">
        <f>'Open Int.'!F31</f>
        <v>11000</v>
      </c>
      <c r="D31" s="193">
        <f>'Open Int.'!H31</f>
        <v>0</v>
      </c>
      <c r="E31" s="335">
        <f>'Open Int.'!I31</f>
        <v>0</v>
      </c>
      <c r="F31" s="194">
        <f>IF('Open Int.'!E31=0,0,'Open Int.'!H31/'Open Int.'!E31)</f>
        <v>0</v>
      </c>
      <c r="G31" s="156">
        <v>0</v>
      </c>
      <c r="H31" s="171">
        <f t="shared" si="0"/>
        <v>0</v>
      </c>
      <c r="I31" s="188">
        <f>IF(Volume!D31=0,0,Volume!F31/Volume!D31)</f>
        <v>0</v>
      </c>
      <c r="J31" s="179">
        <v>0</v>
      </c>
      <c r="K31" s="171">
        <f t="shared" si="1"/>
        <v>0</v>
      </c>
      <c r="L31" s="60"/>
      <c r="M31" s="6"/>
      <c r="N31" s="59"/>
      <c r="O31" s="3"/>
      <c r="P31" s="3"/>
      <c r="Q31" s="3"/>
      <c r="R31" s="3"/>
      <c r="S31" s="3"/>
      <c r="T31" s="3"/>
      <c r="U31" s="61"/>
      <c r="V31" s="3"/>
      <c r="W31" s="3"/>
      <c r="X31" s="3"/>
      <c r="Y31" s="3"/>
      <c r="Z31" s="3"/>
      <c r="AA31" s="2"/>
    </row>
    <row r="32" spans="1:27" s="7" customFormat="1" ht="15">
      <c r="A32" s="180" t="s">
        <v>395</v>
      </c>
      <c r="B32" s="191">
        <f>'Open Int.'!E32</f>
        <v>798750</v>
      </c>
      <c r="C32" s="192">
        <f>'Open Int.'!F32</f>
        <v>47500</v>
      </c>
      <c r="D32" s="193">
        <f>'Open Int.'!H32</f>
        <v>96250</v>
      </c>
      <c r="E32" s="335">
        <f>'Open Int.'!I32</f>
        <v>3750</v>
      </c>
      <c r="F32" s="194">
        <f>IF('Open Int.'!E32=0,0,'Open Int.'!H32/'Open Int.'!E32)</f>
        <v>0.12050078247261346</v>
      </c>
      <c r="G32" s="156">
        <v>0.12312811980033278</v>
      </c>
      <c r="H32" s="171">
        <f t="shared" si="0"/>
        <v>-0.02133823964809878</v>
      </c>
      <c r="I32" s="188">
        <f>IF(Volume!D32=0,0,Volume!F32/Volume!D32)</f>
        <v>0.058823529411764705</v>
      </c>
      <c r="J32" s="179">
        <v>0.06944444444444445</v>
      </c>
      <c r="K32" s="171">
        <f t="shared" si="1"/>
        <v>-0.15294117647058827</v>
      </c>
      <c r="L32" s="60"/>
      <c r="M32" s="6"/>
      <c r="N32" s="59"/>
      <c r="O32" s="3"/>
      <c r="P32" s="3"/>
      <c r="Q32" s="3"/>
      <c r="R32" s="3"/>
      <c r="S32" s="3"/>
      <c r="T32" s="3"/>
      <c r="U32" s="61"/>
      <c r="V32" s="3"/>
      <c r="W32" s="3"/>
      <c r="X32" s="3"/>
      <c r="Y32" s="3"/>
      <c r="Z32" s="3"/>
      <c r="AA32" s="2"/>
    </row>
    <row r="33" spans="1:27" s="7" customFormat="1" ht="15">
      <c r="A33" s="180" t="s">
        <v>78</v>
      </c>
      <c r="B33" s="191">
        <f>'Open Int.'!E33</f>
        <v>35200</v>
      </c>
      <c r="C33" s="192">
        <f>'Open Int.'!F33</f>
        <v>-20800</v>
      </c>
      <c r="D33" s="193">
        <f>'Open Int.'!H33</f>
        <v>16000</v>
      </c>
      <c r="E33" s="335">
        <f>'Open Int.'!I33</f>
        <v>0</v>
      </c>
      <c r="F33" s="194">
        <f>IF('Open Int.'!E33=0,0,'Open Int.'!H33/'Open Int.'!E33)</f>
        <v>0.45454545454545453</v>
      </c>
      <c r="G33" s="156">
        <v>0.2857142857142857</v>
      </c>
      <c r="H33" s="171">
        <f t="shared" si="0"/>
        <v>0.5909090909090909</v>
      </c>
      <c r="I33" s="188">
        <f>IF(Volume!D33=0,0,Volume!F33/Volume!D33)</f>
        <v>0</v>
      </c>
      <c r="J33" s="179">
        <v>0.25</v>
      </c>
      <c r="K33" s="171">
        <f t="shared" si="1"/>
        <v>-1</v>
      </c>
      <c r="L33" s="60"/>
      <c r="M33" s="6"/>
      <c r="N33" s="59"/>
      <c r="O33" s="3"/>
      <c r="P33" s="3"/>
      <c r="Q33" s="3"/>
      <c r="R33" s="3"/>
      <c r="S33" s="3"/>
      <c r="T33" s="3"/>
      <c r="U33" s="61"/>
      <c r="V33" s="3"/>
      <c r="W33" s="3"/>
      <c r="X33" s="3"/>
      <c r="Y33" s="3"/>
      <c r="Z33" s="3"/>
      <c r="AA33" s="2"/>
    </row>
    <row r="34" spans="1:27" s="7" customFormat="1" ht="15">
      <c r="A34" s="180" t="s">
        <v>138</v>
      </c>
      <c r="B34" s="191">
        <f>'Open Int.'!E34</f>
        <v>176800</v>
      </c>
      <c r="C34" s="192">
        <f>'Open Int.'!F34</f>
        <v>-5100</v>
      </c>
      <c r="D34" s="193">
        <f>'Open Int.'!H34</f>
        <v>21250</v>
      </c>
      <c r="E34" s="335">
        <f>'Open Int.'!I34</f>
        <v>0</v>
      </c>
      <c r="F34" s="194">
        <f>IF('Open Int.'!E34=0,0,'Open Int.'!H34/'Open Int.'!E34)</f>
        <v>0.1201923076923077</v>
      </c>
      <c r="G34" s="156">
        <v>0.11682242990654206</v>
      </c>
      <c r="H34" s="171">
        <f t="shared" si="0"/>
        <v>0.028846153846153882</v>
      </c>
      <c r="I34" s="188">
        <f>IF(Volume!D34=0,0,Volume!F34/Volume!D34)</f>
        <v>0</v>
      </c>
      <c r="J34" s="179">
        <v>0.034482758620689655</v>
      </c>
      <c r="K34" s="171">
        <f t="shared" si="1"/>
        <v>-1</v>
      </c>
      <c r="L34" s="60"/>
      <c r="M34" s="6"/>
      <c r="N34" s="59"/>
      <c r="O34" s="3"/>
      <c r="P34" s="3"/>
      <c r="Q34" s="3"/>
      <c r="R34" s="3"/>
      <c r="S34" s="3"/>
      <c r="T34" s="3"/>
      <c r="U34" s="61"/>
      <c r="V34" s="3"/>
      <c r="W34" s="3"/>
      <c r="X34" s="3"/>
      <c r="Y34" s="3"/>
      <c r="Z34" s="3"/>
      <c r="AA34" s="2"/>
    </row>
    <row r="35" spans="1:27" s="7" customFormat="1" ht="15">
      <c r="A35" s="180" t="s">
        <v>160</v>
      </c>
      <c r="B35" s="191">
        <f>'Open Int.'!E35</f>
        <v>6600</v>
      </c>
      <c r="C35" s="192">
        <f>'Open Int.'!F35</f>
        <v>0</v>
      </c>
      <c r="D35" s="193">
        <f>'Open Int.'!H35</f>
        <v>0</v>
      </c>
      <c r="E35" s="335">
        <f>'Open Int.'!I35</f>
        <v>0</v>
      </c>
      <c r="F35" s="194">
        <f>IF('Open Int.'!E35=0,0,'Open Int.'!H35/'Open Int.'!E35)</f>
        <v>0</v>
      </c>
      <c r="G35" s="156">
        <v>0</v>
      </c>
      <c r="H35" s="171">
        <f t="shared" si="0"/>
        <v>0</v>
      </c>
      <c r="I35" s="188">
        <f>IF(Volume!D35=0,0,Volume!F35/Volume!D35)</f>
        <v>0</v>
      </c>
      <c r="J35" s="179">
        <v>0</v>
      </c>
      <c r="K35" s="171">
        <f t="shared" si="1"/>
        <v>0</v>
      </c>
      <c r="L35" s="60"/>
      <c r="M35" s="6"/>
      <c r="N35" s="59"/>
      <c r="O35" s="3"/>
      <c r="P35" s="3"/>
      <c r="Q35" s="3"/>
      <c r="R35" s="3"/>
      <c r="S35" s="3"/>
      <c r="T35" s="3"/>
      <c r="U35" s="61"/>
      <c r="V35" s="3"/>
      <c r="W35" s="3"/>
      <c r="X35" s="3"/>
      <c r="Y35" s="3"/>
      <c r="Z35" s="3"/>
      <c r="AA35" s="2"/>
    </row>
    <row r="36" spans="1:27" s="7" customFormat="1" ht="15">
      <c r="A36" s="180" t="s">
        <v>161</v>
      </c>
      <c r="B36" s="191">
        <f>'Open Int.'!E36</f>
        <v>1780200</v>
      </c>
      <c r="C36" s="192">
        <f>'Open Int.'!F36</f>
        <v>0</v>
      </c>
      <c r="D36" s="193">
        <f>'Open Int.'!H36</f>
        <v>55200</v>
      </c>
      <c r="E36" s="335">
        <f>'Open Int.'!I36</f>
        <v>0</v>
      </c>
      <c r="F36" s="194">
        <f>IF('Open Int.'!E36=0,0,'Open Int.'!H36/'Open Int.'!E36)</f>
        <v>0.031007751937984496</v>
      </c>
      <c r="G36" s="156">
        <v>0.031007751937984496</v>
      </c>
      <c r="H36" s="171">
        <f t="shared" si="0"/>
        <v>0</v>
      </c>
      <c r="I36" s="188">
        <f>IF(Volume!D36=0,0,Volume!F36/Volume!D36)</f>
        <v>0.07692307692307693</v>
      </c>
      <c r="J36" s="179">
        <v>0.037037037037037035</v>
      </c>
      <c r="K36" s="171">
        <f t="shared" si="1"/>
        <v>1.076923076923077</v>
      </c>
      <c r="L36" s="60"/>
      <c r="M36" s="6"/>
      <c r="N36" s="59"/>
      <c r="O36" s="3"/>
      <c r="P36" s="3"/>
      <c r="Q36" s="3"/>
      <c r="R36" s="3"/>
      <c r="S36" s="3"/>
      <c r="T36" s="3"/>
      <c r="U36" s="61"/>
      <c r="V36" s="3"/>
      <c r="W36" s="3"/>
      <c r="X36" s="3"/>
      <c r="Y36" s="3"/>
      <c r="Z36" s="3"/>
      <c r="AA36" s="2"/>
    </row>
    <row r="37" spans="1:27" s="7" customFormat="1" ht="15">
      <c r="A37" s="180" t="s">
        <v>398</v>
      </c>
      <c r="B37" s="191">
        <f>'Open Int.'!E37</f>
        <v>0</v>
      </c>
      <c r="C37" s="192">
        <f>'Open Int.'!F37</f>
        <v>0</v>
      </c>
      <c r="D37" s="193">
        <f>'Open Int.'!H37</f>
        <v>0</v>
      </c>
      <c r="E37" s="335">
        <f>'Open Int.'!I37</f>
        <v>0</v>
      </c>
      <c r="F37" s="194">
        <f>IF('Open Int.'!E37=0,0,'Open Int.'!H37/'Open Int.'!E37)</f>
        <v>0</v>
      </c>
      <c r="G37" s="156">
        <v>0</v>
      </c>
      <c r="H37" s="171">
        <f t="shared" si="0"/>
        <v>0</v>
      </c>
      <c r="I37" s="188">
        <f>IF(Volume!D37=0,0,Volume!F37/Volume!D37)</f>
        <v>0</v>
      </c>
      <c r="J37" s="179">
        <v>0</v>
      </c>
      <c r="K37" s="171">
        <f t="shared" si="1"/>
        <v>0</v>
      </c>
      <c r="L37" s="60"/>
      <c r="M37" s="6"/>
      <c r="N37" s="59"/>
      <c r="O37" s="3"/>
      <c r="P37" s="3"/>
      <c r="Q37" s="3"/>
      <c r="R37" s="3"/>
      <c r="S37" s="3"/>
      <c r="T37" s="3"/>
      <c r="U37" s="61"/>
      <c r="V37" s="3"/>
      <c r="W37" s="3"/>
      <c r="X37" s="3"/>
      <c r="Y37" s="3"/>
      <c r="Z37" s="3"/>
      <c r="AA37" s="2"/>
    </row>
    <row r="38" spans="1:27" s="7" customFormat="1" ht="15">
      <c r="A38" s="180" t="s">
        <v>3</v>
      </c>
      <c r="B38" s="191">
        <f>'Open Int.'!E38</f>
        <v>107500</v>
      </c>
      <c r="C38" s="192">
        <f>'Open Int.'!F38</f>
        <v>-3750</v>
      </c>
      <c r="D38" s="193">
        <f>'Open Int.'!H38</f>
        <v>21250</v>
      </c>
      <c r="E38" s="335">
        <f>'Open Int.'!I38</f>
        <v>0</v>
      </c>
      <c r="F38" s="194">
        <f>IF('Open Int.'!E38=0,0,'Open Int.'!H38/'Open Int.'!E38)</f>
        <v>0.19767441860465115</v>
      </c>
      <c r="G38" s="156">
        <v>0.19101123595505617</v>
      </c>
      <c r="H38" s="171">
        <f t="shared" si="0"/>
        <v>0.03488372093023254</v>
      </c>
      <c r="I38" s="188">
        <f>IF(Volume!D38=0,0,Volume!F38/Volume!D38)</f>
        <v>0</v>
      </c>
      <c r="J38" s="179">
        <v>2</v>
      </c>
      <c r="K38" s="171">
        <f t="shared" si="1"/>
        <v>-1</v>
      </c>
      <c r="L38" s="60"/>
      <c r="M38" s="6"/>
      <c r="N38" s="59"/>
      <c r="O38" s="3"/>
      <c r="P38" s="3"/>
      <c r="Q38" s="3"/>
      <c r="R38" s="3"/>
      <c r="S38" s="3"/>
      <c r="T38" s="3"/>
      <c r="U38" s="61"/>
      <c r="V38" s="3"/>
      <c r="W38" s="3"/>
      <c r="X38" s="3"/>
      <c r="Y38" s="3"/>
      <c r="Z38" s="3"/>
      <c r="AA38" s="2"/>
    </row>
    <row r="39" spans="1:27" s="7" customFormat="1" ht="15">
      <c r="A39" s="180" t="s">
        <v>219</v>
      </c>
      <c r="B39" s="191">
        <f>'Open Int.'!E39</f>
        <v>17325</v>
      </c>
      <c r="C39" s="192">
        <f>'Open Int.'!F39</f>
        <v>6300</v>
      </c>
      <c r="D39" s="193">
        <f>'Open Int.'!H39</f>
        <v>1575</v>
      </c>
      <c r="E39" s="335">
        <f>'Open Int.'!I39</f>
        <v>0</v>
      </c>
      <c r="F39" s="194">
        <f>IF('Open Int.'!E39=0,0,'Open Int.'!H39/'Open Int.'!E39)</f>
        <v>0.09090909090909091</v>
      </c>
      <c r="G39" s="156">
        <v>0.14285714285714285</v>
      </c>
      <c r="H39" s="171">
        <f t="shared" si="0"/>
        <v>-0.3636363636363636</v>
      </c>
      <c r="I39" s="188">
        <f>IF(Volume!D39=0,0,Volume!F39/Volume!D39)</f>
        <v>0</v>
      </c>
      <c r="J39" s="179">
        <v>0</v>
      </c>
      <c r="K39" s="171">
        <f t="shared" si="1"/>
        <v>0</v>
      </c>
      <c r="L39" s="60"/>
      <c r="M39" s="6"/>
      <c r="N39" s="59"/>
      <c r="O39" s="3"/>
      <c r="P39" s="3"/>
      <c r="Q39" s="3"/>
      <c r="R39" s="3"/>
      <c r="S39" s="3"/>
      <c r="T39" s="3"/>
      <c r="U39" s="61"/>
      <c r="V39" s="3"/>
      <c r="W39" s="3"/>
      <c r="X39" s="3"/>
      <c r="Y39" s="3"/>
      <c r="Z39" s="3"/>
      <c r="AA39" s="2"/>
    </row>
    <row r="40" spans="1:27" s="7" customFormat="1" ht="15">
      <c r="A40" s="180" t="s">
        <v>162</v>
      </c>
      <c r="B40" s="191">
        <f>'Open Int.'!E40</f>
        <v>0</v>
      </c>
      <c r="C40" s="192">
        <f>'Open Int.'!F40</f>
        <v>0</v>
      </c>
      <c r="D40" s="193">
        <f>'Open Int.'!H40</f>
        <v>0</v>
      </c>
      <c r="E40" s="335">
        <f>'Open Int.'!I40</f>
        <v>0</v>
      </c>
      <c r="F40" s="194">
        <f>IF('Open Int.'!E40=0,0,'Open Int.'!H40/'Open Int.'!E40)</f>
        <v>0</v>
      </c>
      <c r="G40" s="156">
        <v>0</v>
      </c>
      <c r="H40" s="171">
        <f t="shared" si="0"/>
        <v>0</v>
      </c>
      <c r="I40" s="188">
        <f>IF(Volume!D40=0,0,Volume!F40/Volume!D40)</f>
        <v>0</v>
      </c>
      <c r="J40" s="179">
        <v>0</v>
      </c>
      <c r="K40" s="171">
        <f t="shared" si="1"/>
        <v>0</v>
      </c>
      <c r="L40" s="60"/>
      <c r="M40" s="6"/>
      <c r="N40" s="59"/>
      <c r="O40" s="3"/>
      <c r="P40" s="3"/>
      <c r="Q40" s="3"/>
      <c r="R40" s="3"/>
      <c r="S40" s="3"/>
      <c r="T40" s="3"/>
      <c r="U40" s="61"/>
      <c r="V40" s="3"/>
      <c r="W40" s="3"/>
      <c r="X40" s="3"/>
      <c r="Y40" s="3"/>
      <c r="Z40" s="3"/>
      <c r="AA40" s="2"/>
    </row>
    <row r="41" spans="1:27" s="7" customFormat="1" ht="15">
      <c r="A41" s="180" t="s">
        <v>289</v>
      </c>
      <c r="B41" s="191">
        <f>'Open Int.'!E41</f>
        <v>3000</v>
      </c>
      <c r="C41" s="192">
        <f>'Open Int.'!F41</f>
        <v>0</v>
      </c>
      <c r="D41" s="193">
        <f>'Open Int.'!H41</f>
        <v>0</v>
      </c>
      <c r="E41" s="335">
        <f>'Open Int.'!I41</f>
        <v>0</v>
      </c>
      <c r="F41" s="194">
        <f>IF('Open Int.'!E41=0,0,'Open Int.'!H41/'Open Int.'!E41)</f>
        <v>0</v>
      </c>
      <c r="G41" s="156">
        <v>0</v>
      </c>
      <c r="H41" s="171">
        <f t="shared" si="0"/>
        <v>0</v>
      </c>
      <c r="I41" s="188">
        <f>IF(Volume!D41=0,0,Volume!F41/Volume!D41)</f>
        <v>0</v>
      </c>
      <c r="J41" s="179">
        <v>0</v>
      </c>
      <c r="K41" s="171">
        <f t="shared" si="1"/>
        <v>0</v>
      </c>
      <c r="L41" s="60"/>
      <c r="M41" s="6"/>
      <c r="N41" s="59"/>
      <c r="O41" s="3"/>
      <c r="P41" s="3"/>
      <c r="Q41" s="3"/>
      <c r="R41" s="3"/>
      <c r="S41" s="3"/>
      <c r="T41" s="3"/>
      <c r="U41" s="61"/>
      <c r="V41" s="3"/>
      <c r="W41" s="3"/>
      <c r="X41" s="3"/>
      <c r="Y41" s="3"/>
      <c r="Z41" s="3"/>
      <c r="AA41" s="2"/>
    </row>
    <row r="42" spans="1:27" s="7" customFormat="1" ht="15">
      <c r="A42" s="180" t="s">
        <v>183</v>
      </c>
      <c r="B42" s="191">
        <f>'Open Int.'!E42</f>
        <v>169100</v>
      </c>
      <c r="C42" s="192">
        <f>'Open Int.'!F42</f>
        <v>68400</v>
      </c>
      <c r="D42" s="193">
        <f>'Open Int.'!H42</f>
        <v>20900</v>
      </c>
      <c r="E42" s="335">
        <f>'Open Int.'!I42</f>
        <v>15200</v>
      </c>
      <c r="F42" s="194">
        <f>IF('Open Int.'!E42=0,0,'Open Int.'!H42/'Open Int.'!E42)</f>
        <v>0.12359550561797752</v>
      </c>
      <c r="G42" s="156">
        <v>0.05660377358490566</v>
      </c>
      <c r="H42" s="171">
        <f t="shared" si="0"/>
        <v>1.1835205992509361</v>
      </c>
      <c r="I42" s="188">
        <f>IF(Volume!D42=0,0,Volume!F42/Volume!D42)</f>
        <v>0.17391304347826086</v>
      </c>
      <c r="J42" s="179">
        <v>0.044444444444444446</v>
      </c>
      <c r="K42" s="171">
        <f t="shared" si="1"/>
        <v>2.913043478260869</v>
      </c>
      <c r="L42" s="60"/>
      <c r="M42" s="6"/>
      <c r="N42" s="59"/>
      <c r="O42" s="3"/>
      <c r="P42" s="3"/>
      <c r="Q42" s="3"/>
      <c r="R42" s="3"/>
      <c r="S42" s="3"/>
      <c r="T42" s="3"/>
      <c r="U42" s="61"/>
      <c r="V42" s="3"/>
      <c r="W42" s="3"/>
      <c r="X42" s="3"/>
      <c r="Y42" s="3"/>
      <c r="Z42" s="3"/>
      <c r="AA42" s="2"/>
    </row>
    <row r="43" spans="1:27" s="7" customFormat="1" ht="15">
      <c r="A43" s="180" t="s">
        <v>220</v>
      </c>
      <c r="B43" s="191">
        <f>'Open Int.'!E43</f>
        <v>228600</v>
      </c>
      <c r="C43" s="192">
        <f>'Open Int.'!F43</f>
        <v>14400</v>
      </c>
      <c r="D43" s="193">
        <f>'Open Int.'!H43</f>
        <v>28800</v>
      </c>
      <c r="E43" s="335">
        <f>'Open Int.'!I43</f>
        <v>5400</v>
      </c>
      <c r="F43" s="194">
        <f>IF('Open Int.'!E43=0,0,'Open Int.'!H43/'Open Int.'!E43)</f>
        <v>0.12598425196850394</v>
      </c>
      <c r="G43" s="156">
        <v>0.1092436974789916</v>
      </c>
      <c r="H43" s="171">
        <f t="shared" si="0"/>
        <v>0.15324046032707447</v>
      </c>
      <c r="I43" s="188">
        <f>IF(Volume!D43=0,0,Volume!F43/Volume!D43)</f>
        <v>0.4</v>
      </c>
      <c r="J43" s="179">
        <v>0</v>
      </c>
      <c r="K43" s="171">
        <f t="shared" si="1"/>
        <v>0</v>
      </c>
      <c r="L43" s="60"/>
      <c r="M43" s="6"/>
      <c r="N43" s="59"/>
      <c r="O43" s="3"/>
      <c r="P43" s="3"/>
      <c r="Q43" s="3"/>
      <c r="R43" s="3"/>
      <c r="S43" s="3"/>
      <c r="T43" s="3"/>
      <c r="U43" s="61"/>
      <c r="V43" s="3"/>
      <c r="W43" s="3"/>
      <c r="X43" s="3"/>
      <c r="Y43" s="3"/>
      <c r="Z43" s="3"/>
      <c r="AA43" s="2"/>
    </row>
    <row r="44" spans="1:27" s="7" customFormat="1" ht="15">
      <c r="A44" s="180" t="s">
        <v>163</v>
      </c>
      <c r="B44" s="191">
        <f>'Open Int.'!E44</f>
        <v>12250</v>
      </c>
      <c r="C44" s="192">
        <f>'Open Int.'!F44</f>
        <v>500</v>
      </c>
      <c r="D44" s="193">
        <f>'Open Int.'!H44</f>
        <v>750</v>
      </c>
      <c r="E44" s="335">
        <f>'Open Int.'!I44</f>
        <v>0</v>
      </c>
      <c r="F44" s="194">
        <f>IF('Open Int.'!E44=0,0,'Open Int.'!H44/'Open Int.'!E44)</f>
        <v>0.061224489795918366</v>
      </c>
      <c r="G44" s="156">
        <v>0.06382978723404255</v>
      </c>
      <c r="H44" s="171">
        <f t="shared" si="0"/>
        <v>-0.04081632653061219</v>
      </c>
      <c r="I44" s="188">
        <f>IF(Volume!D44=0,0,Volume!F44/Volume!D44)</f>
        <v>0</v>
      </c>
      <c r="J44" s="179">
        <v>0</v>
      </c>
      <c r="K44" s="171">
        <f t="shared" si="1"/>
        <v>0</v>
      </c>
      <c r="L44" s="60"/>
      <c r="M44" s="6"/>
      <c r="N44" s="59"/>
      <c r="O44" s="3"/>
      <c r="P44" s="3"/>
      <c r="Q44" s="3"/>
      <c r="R44" s="3"/>
      <c r="S44" s="3"/>
      <c r="T44" s="3"/>
      <c r="U44" s="61"/>
      <c r="V44" s="3"/>
      <c r="W44" s="3"/>
      <c r="X44" s="3"/>
      <c r="Y44" s="3"/>
      <c r="Z44" s="3"/>
      <c r="AA44" s="2"/>
    </row>
    <row r="45" spans="1:27" s="7" customFormat="1" ht="15">
      <c r="A45" s="180" t="s">
        <v>194</v>
      </c>
      <c r="B45" s="191">
        <f>'Open Int.'!E45</f>
        <v>91200</v>
      </c>
      <c r="C45" s="192">
        <f>'Open Int.'!F45</f>
        <v>1600</v>
      </c>
      <c r="D45" s="193">
        <f>'Open Int.'!H45</f>
        <v>3600</v>
      </c>
      <c r="E45" s="335">
        <f>'Open Int.'!I45</f>
        <v>0</v>
      </c>
      <c r="F45" s="194">
        <f>IF('Open Int.'!E45=0,0,'Open Int.'!H45/'Open Int.'!E45)</f>
        <v>0.039473684210526314</v>
      </c>
      <c r="G45" s="156">
        <v>0.04017857142857143</v>
      </c>
      <c r="H45" s="171">
        <f t="shared" si="0"/>
        <v>-0.017543859649122934</v>
      </c>
      <c r="I45" s="188">
        <f>IF(Volume!D45=0,0,Volume!F45/Volume!D45)</f>
        <v>0</v>
      </c>
      <c r="J45" s="179">
        <v>0.0625</v>
      </c>
      <c r="K45" s="171">
        <f t="shared" si="1"/>
        <v>-1</v>
      </c>
      <c r="L45" s="60"/>
      <c r="M45" s="6"/>
      <c r="N45" s="59"/>
      <c r="O45" s="3"/>
      <c r="P45" s="3"/>
      <c r="Q45" s="3"/>
      <c r="R45" s="3"/>
      <c r="S45" s="3"/>
      <c r="T45" s="3"/>
      <c r="U45" s="61"/>
      <c r="V45" s="3"/>
      <c r="W45" s="3"/>
      <c r="X45" s="3"/>
      <c r="Y45" s="3"/>
      <c r="Z45" s="3"/>
      <c r="AA45" s="2"/>
    </row>
    <row r="46" spans="1:27" s="7" customFormat="1" ht="15">
      <c r="A46" s="180" t="s">
        <v>221</v>
      </c>
      <c r="B46" s="191">
        <f>'Open Int.'!E46</f>
        <v>1128000</v>
      </c>
      <c r="C46" s="192">
        <f>'Open Int.'!F46</f>
        <v>292800</v>
      </c>
      <c r="D46" s="193">
        <f>'Open Int.'!H46</f>
        <v>278400</v>
      </c>
      <c r="E46" s="335">
        <f>'Open Int.'!I46</f>
        <v>-14400</v>
      </c>
      <c r="F46" s="194">
        <f>IF('Open Int.'!E46=0,0,'Open Int.'!H46/'Open Int.'!E46)</f>
        <v>0.24680851063829787</v>
      </c>
      <c r="G46" s="156">
        <v>0.3505747126436782</v>
      </c>
      <c r="H46" s="171">
        <f t="shared" si="0"/>
        <v>-0.29598883850715035</v>
      </c>
      <c r="I46" s="188">
        <f>IF(Volume!D46=0,0,Volume!F46/Volume!D46)</f>
        <v>0.13636363636363635</v>
      </c>
      <c r="J46" s="179">
        <v>0.12727272727272726</v>
      </c>
      <c r="K46" s="171">
        <f t="shared" si="1"/>
        <v>0.07142857142857147</v>
      </c>
      <c r="L46" s="60"/>
      <c r="M46" s="6"/>
      <c r="N46" s="59"/>
      <c r="O46" s="3"/>
      <c r="P46" s="3"/>
      <c r="Q46" s="3"/>
      <c r="R46" s="3"/>
      <c r="S46" s="3"/>
      <c r="T46" s="3"/>
      <c r="U46" s="61"/>
      <c r="V46" s="3"/>
      <c r="W46" s="3"/>
      <c r="X46" s="3"/>
      <c r="Y46" s="3"/>
      <c r="Z46" s="3"/>
      <c r="AA46" s="2"/>
    </row>
    <row r="47" spans="1:27" s="7" customFormat="1" ht="15">
      <c r="A47" s="180" t="s">
        <v>164</v>
      </c>
      <c r="B47" s="191">
        <f>'Open Int.'!E47</f>
        <v>1276900</v>
      </c>
      <c r="C47" s="192">
        <f>'Open Int.'!F47</f>
        <v>-16950</v>
      </c>
      <c r="D47" s="193">
        <f>'Open Int.'!H47</f>
        <v>203400</v>
      </c>
      <c r="E47" s="335">
        <f>'Open Int.'!I47</f>
        <v>0</v>
      </c>
      <c r="F47" s="194">
        <f>IF('Open Int.'!E47=0,0,'Open Int.'!H47/'Open Int.'!E47)</f>
        <v>0.1592920353982301</v>
      </c>
      <c r="G47" s="156">
        <v>0.1572052401746725</v>
      </c>
      <c r="H47" s="171">
        <f t="shared" si="0"/>
        <v>0.01327433628318579</v>
      </c>
      <c r="I47" s="188">
        <f>IF(Volume!D47=0,0,Volume!F47/Volume!D47)</f>
        <v>0</v>
      </c>
      <c r="J47" s="179">
        <v>0.16666666666666666</v>
      </c>
      <c r="K47" s="171">
        <f t="shared" si="1"/>
        <v>-1</v>
      </c>
      <c r="L47" s="60"/>
      <c r="M47" s="6"/>
      <c r="N47" s="59"/>
      <c r="O47" s="3"/>
      <c r="P47" s="3"/>
      <c r="Q47" s="3"/>
      <c r="R47" s="3"/>
      <c r="S47" s="3"/>
      <c r="T47" s="3"/>
      <c r="U47" s="61"/>
      <c r="V47" s="3"/>
      <c r="W47" s="3"/>
      <c r="X47" s="3"/>
      <c r="Y47" s="3"/>
      <c r="Z47" s="3"/>
      <c r="AA47" s="2"/>
    </row>
    <row r="48" spans="1:27" s="7" customFormat="1" ht="15">
      <c r="A48" s="180" t="s">
        <v>165</v>
      </c>
      <c r="B48" s="191">
        <f>'Open Int.'!E48</f>
        <v>5200</v>
      </c>
      <c r="C48" s="192">
        <f>'Open Int.'!F48</f>
        <v>0</v>
      </c>
      <c r="D48" s="193">
        <f>'Open Int.'!H48</f>
        <v>11700</v>
      </c>
      <c r="E48" s="335">
        <f>'Open Int.'!I48</f>
        <v>2600</v>
      </c>
      <c r="F48" s="194">
        <f>IF('Open Int.'!E48=0,0,'Open Int.'!H48/'Open Int.'!E48)</f>
        <v>2.25</v>
      </c>
      <c r="G48" s="156">
        <v>1.75</v>
      </c>
      <c r="H48" s="171">
        <f t="shared" si="0"/>
        <v>0.2857142857142857</v>
      </c>
      <c r="I48" s="188">
        <f>IF(Volume!D48=0,0,Volume!F48/Volume!D48)</f>
        <v>0</v>
      </c>
      <c r="J48" s="179">
        <v>0</v>
      </c>
      <c r="K48" s="171">
        <f t="shared" si="1"/>
        <v>0</v>
      </c>
      <c r="L48" s="60"/>
      <c r="M48" s="6"/>
      <c r="N48" s="59"/>
      <c r="O48" s="3"/>
      <c r="P48" s="3"/>
      <c r="Q48" s="3"/>
      <c r="R48" s="3"/>
      <c r="S48" s="3"/>
      <c r="T48" s="3"/>
      <c r="U48" s="61"/>
      <c r="V48" s="3"/>
      <c r="W48" s="3"/>
      <c r="X48" s="3"/>
      <c r="Y48" s="3"/>
      <c r="Z48" s="3"/>
      <c r="AA48" s="2"/>
    </row>
    <row r="49" spans="1:27" s="7" customFormat="1" ht="15">
      <c r="A49" s="180" t="s">
        <v>89</v>
      </c>
      <c r="B49" s="191">
        <f>'Open Int.'!E49</f>
        <v>175500</v>
      </c>
      <c r="C49" s="192">
        <f>'Open Int.'!F49</f>
        <v>3000</v>
      </c>
      <c r="D49" s="193">
        <f>'Open Int.'!H49</f>
        <v>18000</v>
      </c>
      <c r="E49" s="335">
        <f>'Open Int.'!I49</f>
        <v>0</v>
      </c>
      <c r="F49" s="194">
        <f>IF('Open Int.'!E49=0,0,'Open Int.'!H49/'Open Int.'!E49)</f>
        <v>0.10256410256410256</v>
      </c>
      <c r="G49" s="156">
        <v>0.10434782608695652</v>
      </c>
      <c r="H49" s="171">
        <f t="shared" si="0"/>
        <v>-0.017094017094017075</v>
      </c>
      <c r="I49" s="188">
        <f>IF(Volume!D49=0,0,Volume!F49/Volume!D49)</f>
        <v>0.04285714285714286</v>
      </c>
      <c r="J49" s="179">
        <v>0.125</v>
      </c>
      <c r="K49" s="171">
        <f t="shared" si="1"/>
        <v>-0.6571428571428571</v>
      </c>
      <c r="L49" s="60"/>
      <c r="M49" s="6"/>
      <c r="N49" s="59"/>
      <c r="O49" s="3"/>
      <c r="P49" s="3"/>
      <c r="Q49" s="3"/>
      <c r="R49" s="3"/>
      <c r="S49" s="3"/>
      <c r="T49" s="3"/>
      <c r="U49" s="61"/>
      <c r="V49" s="3"/>
      <c r="W49" s="3"/>
      <c r="X49" s="3"/>
      <c r="Y49" s="3"/>
      <c r="Z49" s="3"/>
      <c r="AA49" s="2"/>
    </row>
    <row r="50" spans="1:27" s="7" customFormat="1" ht="15">
      <c r="A50" s="180" t="s">
        <v>290</v>
      </c>
      <c r="B50" s="191">
        <f>'Open Int.'!E50</f>
        <v>69000</v>
      </c>
      <c r="C50" s="192">
        <f>'Open Int.'!F50</f>
        <v>2000</v>
      </c>
      <c r="D50" s="193">
        <f>'Open Int.'!H50</f>
        <v>0</v>
      </c>
      <c r="E50" s="335">
        <f>'Open Int.'!I50</f>
        <v>0</v>
      </c>
      <c r="F50" s="194">
        <f>IF('Open Int.'!E50=0,0,'Open Int.'!H50/'Open Int.'!E50)</f>
        <v>0</v>
      </c>
      <c r="G50" s="156">
        <v>0</v>
      </c>
      <c r="H50" s="171">
        <f t="shared" si="0"/>
        <v>0</v>
      </c>
      <c r="I50" s="188">
        <f>IF(Volume!D50=0,0,Volume!F50/Volume!D50)</f>
        <v>0</v>
      </c>
      <c r="J50" s="179">
        <v>0</v>
      </c>
      <c r="K50" s="171">
        <f t="shared" si="1"/>
        <v>0</v>
      </c>
      <c r="L50" s="60"/>
      <c r="M50" s="6"/>
      <c r="N50" s="59"/>
      <c r="O50" s="3"/>
      <c r="P50" s="3"/>
      <c r="Q50" s="3"/>
      <c r="R50" s="3"/>
      <c r="S50" s="3"/>
      <c r="T50" s="3"/>
      <c r="U50" s="61"/>
      <c r="V50" s="3"/>
      <c r="W50" s="3"/>
      <c r="X50" s="3"/>
      <c r="Y50" s="3"/>
      <c r="Z50" s="3"/>
      <c r="AA50" s="2"/>
    </row>
    <row r="51" spans="1:27" s="7" customFormat="1" ht="15">
      <c r="A51" s="180" t="s">
        <v>272</v>
      </c>
      <c r="B51" s="191">
        <f>'Open Int.'!E51</f>
        <v>80400</v>
      </c>
      <c r="C51" s="192">
        <f>'Open Int.'!F51</f>
        <v>-6600</v>
      </c>
      <c r="D51" s="193">
        <f>'Open Int.'!H51</f>
        <v>3000</v>
      </c>
      <c r="E51" s="335">
        <f>'Open Int.'!I51</f>
        <v>0</v>
      </c>
      <c r="F51" s="194">
        <f>IF('Open Int.'!E51=0,0,'Open Int.'!H51/'Open Int.'!E51)</f>
        <v>0.03731343283582089</v>
      </c>
      <c r="G51" s="156">
        <v>0.034482758620689655</v>
      </c>
      <c r="H51" s="171">
        <f t="shared" si="0"/>
        <v>0.08208955223880589</v>
      </c>
      <c r="I51" s="188">
        <f>IF(Volume!D51=0,0,Volume!F51/Volume!D51)</f>
        <v>0</v>
      </c>
      <c r="J51" s="179">
        <v>0</v>
      </c>
      <c r="K51" s="171">
        <f t="shared" si="1"/>
        <v>0</v>
      </c>
      <c r="L51" s="60"/>
      <c r="M51" s="6"/>
      <c r="N51" s="59"/>
      <c r="O51" s="3"/>
      <c r="P51" s="3"/>
      <c r="Q51" s="3"/>
      <c r="R51" s="3"/>
      <c r="S51" s="3"/>
      <c r="T51" s="3"/>
      <c r="U51" s="61"/>
      <c r="V51" s="3"/>
      <c r="W51" s="3"/>
      <c r="X51" s="3"/>
      <c r="Y51" s="3"/>
      <c r="Z51" s="3"/>
      <c r="AA51" s="2"/>
    </row>
    <row r="52" spans="1:27" s="7" customFormat="1" ht="15">
      <c r="A52" s="180" t="s">
        <v>222</v>
      </c>
      <c r="B52" s="191">
        <f>'Open Int.'!E52</f>
        <v>4200</v>
      </c>
      <c r="C52" s="192">
        <f>'Open Int.'!F52</f>
        <v>0</v>
      </c>
      <c r="D52" s="193">
        <f>'Open Int.'!H52</f>
        <v>300</v>
      </c>
      <c r="E52" s="335">
        <f>'Open Int.'!I52</f>
        <v>-300</v>
      </c>
      <c r="F52" s="194">
        <f>IF('Open Int.'!E52=0,0,'Open Int.'!H52/'Open Int.'!E52)</f>
        <v>0.07142857142857142</v>
      </c>
      <c r="G52" s="156">
        <v>0.14285714285714285</v>
      </c>
      <c r="H52" s="171">
        <f t="shared" si="0"/>
        <v>-0.5</v>
      </c>
      <c r="I52" s="188">
        <f>IF(Volume!D52=0,0,Volume!F52/Volume!D52)</f>
        <v>0</v>
      </c>
      <c r="J52" s="179">
        <v>0</v>
      </c>
      <c r="K52" s="171">
        <f t="shared" si="1"/>
        <v>0</v>
      </c>
      <c r="L52" s="60"/>
      <c r="M52" s="6"/>
      <c r="N52" s="59"/>
      <c r="O52" s="3"/>
      <c r="P52" s="3"/>
      <c r="Q52" s="3"/>
      <c r="R52" s="3"/>
      <c r="S52" s="3"/>
      <c r="T52" s="3"/>
      <c r="U52" s="61"/>
      <c r="V52" s="3"/>
      <c r="W52" s="3"/>
      <c r="X52" s="3"/>
      <c r="Y52" s="3"/>
      <c r="Z52" s="3"/>
      <c r="AA52" s="2"/>
    </row>
    <row r="53" spans="1:27" s="7" customFormat="1" ht="15">
      <c r="A53" s="180" t="s">
        <v>234</v>
      </c>
      <c r="B53" s="191">
        <f>'Open Int.'!E53</f>
        <v>293000</v>
      </c>
      <c r="C53" s="192">
        <f>'Open Int.'!F53</f>
        <v>30000</v>
      </c>
      <c r="D53" s="193">
        <f>'Open Int.'!H53</f>
        <v>69000</v>
      </c>
      <c r="E53" s="335">
        <f>'Open Int.'!I53</f>
        <v>-1000</v>
      </c>
      <c r="F53" s="194">
        <f>IF('Open Int.'!E53=0,0,'Open Int.'!H53/'Open Int.'!E53)</f>
        <v>0.2354948805460751</v>
      </c>
      <c r="G53" s="156">
        <v>0.2661596958174905</v>
      </c>
      <c r="H53" s="171">
        <f t="shared" si="0"/>
        <v>-0.11521209166260359</v>
      </c>
      <c r="I53" s="188">
        <f>IF(Volume!D53=0,0,Volume!F53/Volume!D53)</f>
        <v>0.39</v>
      </c>
      <c r="J53" s="179">
        <v>0.2631578947368421</v>
      </c>
      <c r="K53" s="171">
        <f t="shared" si="1"/>
        <v>0.48200000000000015</v>
      </c>
      <c r="L53" s="60"/>
      <c r="M53" s="6"/>
      <c r="N53" s="59"/>
      <c r="O53" s="3"/>
      <c r="P53" s="3"/>
      <c r="Q53" s="3"/>
      <c r="R53" s="3"/>
      <c r="S53" s="3"/>
      <c r="T53" s="3"/>
      <c r="U53" s="61"/>
      <c r="V53" s="3"/>
      <c r="W53" s="3"/>
      <c r="X53" s="3"/>
      <c r="Y53" s="3"/>
      <c r="Z53" s="3"/>
      <c r="AA53" s="2"/>
    </row>
    <row r="54" spans="1:27" s="7" customFormat="1" ht="15">
      <c r="A54" s="180" t="s">
        <v>166</v>
      </c>
      <c r="B54" s="191">
        <f>'Open Int.'!E54</f>
        <v>321550</v>
      </c>
      <c r="C54" s="192">
        <f>'Open Int.'!F54</f>
        <v>-17700</v>
      </c>
      <c r="D54" s="193">
        <f>'Open Int.'!H54</f>
        <v>11800</v>
      </c>
      <c r="E54" s="335">
        <f>'Open Int.'!I54</f>
        <v>-20650</v>
      </c>
      <c r="F54" s="194">
        <f>IF('Open Int.'!E54=0,0,'Open Int.'!H54/'Open Int.'!E54)</f>
        <v>0.03669724770642202</v>
      </c>
      <c r="G54" s="156">
        <v>0.09565217391304348</v>
      </c>
      <c r="H54" s="171">
        <f t="shared" si="0"/>
        <v>-0.6163469557964971</v>
      </c>
      <c r="I54" s="188">
        <f>IF(Volume!D54=0,0,Volume!F54/Volume!D54)</f>
        <v>0.7777777777777778</v>
      </c>
      <c r="J54" s="179">
        <v>0</v>
      </c>
      <c r="K54" s="171">
        <f t="shared" si="1"/>
        <v>0</v>
      </c>
      <c r="L54" s="60"/>
      <c r="M54" s="6"/>
      <c r="N54" s="59"/>
      <c r="O54" s="3"/>
      <c r="P54" s="3"/>
      <c r="Q54" s="3"/>
      <c r="R54" s="3"/>
      <c r="S54" s="3"/>
      <c r="T54" s="3"/>
      <c r="U54" s="61"/>
      <c r="V54" s="3"/>
      <c r="W54" s="3"/>
      <c r="X54" s="3"/>
      <c r="Y54" s="3"/>
      <c r="Z54" s="3"/>
      <c r="AA54" s="2"/>
    </row>
    <row r="55" spans="1:27" s="7" customFormat="1" ht="15">
      <c r="A55" s="180" t="s">
        <v>223</v>
      </c>
      <c r="B55" s="191">
        <f>'Open Int.'!E55</f>
        <v>175</v>
      </c>
      <c r="C55" s="192">
        <f>'Open Int.'!F55</f>
        <v>0</v>
      </c>
      <c r="D55" s="193">
        <f>'Open Int.'!H55</f>
        <v>175</v>
      </c>
      <c r="E55" s="335">
        <f>'Open Int.'!I55</f>
        <v>0</v>
      </c>
      <c r="F55" s="194">
        <f>IF('Open Int.'!E55=0,0,'Open Int.'!H55/'Open Int.'!E55)</f>
        <v>1</v>
      </c>
      <c r="G55" s="156">
        <v>1</v>
      </c>
      <c r="H55" s="171">
        <f t="shared" si="0"/>
        <v>0</v>
      </c>
      <c r="I55" s="188">
        <f>IF(Volume!D55=0,0,Volume!F55/Volume!D55)</f>
        <v>0</v>
      </c>
      <c r="J55" s="179">
        <v>0</v>
      </c>
      <c r="K55" s="171">
        <f t="shared" si="1"/>
        <v>0</v>
      </c>
      <c r="L55" s="60"/>
      <c r="M55" s="6"/>
      <c r="N55" s="59"/>
      <c r="O55" s="3"/>
      <c r="P55" s="3"/>
      <c r="Q55" s="3"/>
      <c r="R55" s="3"/>
      <c r="S55" s="3"/>
      <c r="T55" s="3"/>
      <c r="U55" s="61"/>
      <c r="V55" s="3"/>
      <c r="W55" s="3"/>
      <c r="X55" s="3"/>
      <c r="Y55" s="3"/>
      <c r="Z55" s="3"/>
      <c r="AA55" s="2"/>
    </row>
    <row r="56" spans="1:27" s="7" customFormat="1" ht="15">
      <c r="A56" s="180" t="s">
        <v>291</v>
      </c>
      <c r="B56" s="191">
        <f>'Open Int.'!E56</f>
        <v>654000</v>
      </c>
      <c r="C56" s="192">
        <f>'Open Int.'!F56</f>
        <v>7500</v>
      </c>
      <c r="D56" s="193">
        <f>'Open Int.'!H56</f>
        <v>61500</v>
      </c>
      <c r="E56" s="335">
        <f>'Open Int.'!I56</f>
        <v>1500</v>
      </c>
      <c r="F56" s="194">
        <f>IF('Open Int.'!E56=0,0,'Open Int.'!H56/'Open Int.'!E56)</f>
        <v>0.09403669724770643</v>
      </c>
      <c r="G56" s="156">
        <v>0.09280742459396751</v>
      </c>
      <c r="H56" s="171">
        <f t="shared" si="0"/>
        <v>0.013245412844036795</v>
      </c>
      <c r="I56" s="188">
        <f>IF(Volume!D56=0,0,Volume!F56/Volume!D56)</f>
        <v>0.13333333333333333</v>
      </c>
      <c r="J56" s="179">
        <v>0.028368794326241134</v>
      </c>
      <c r="K56" s="171">
        <f t="shared" si="1"/>
        <v>3.7</v>
      </c>
      <c r="L56" s="60"/>
      <c r="M56" s="6"/>
      <c r="N56" s="59"/>
      <c r="O56" s="3"/>
      <c r="P56" s="3"/>
      <c r="Q56" s="3"/>
      <c r="R56" s="3"/>
      <c r="S56" s="3"/>
      <c r="T56" s="3"/>
      <c r="U56" s="61"/>
      <c r="V56" s="3"/>
      <c r="W56" s="3"/>
      <c r="X56" s="3"/>
      <c r="Y56" s="3"/>
      <c r="Z56" s="3"/>
      <c r="AA56" s="2"/>
    </row>
    <row r="57" spans="1:27" s="7" customFormat="1" ht="15">
      <c r="A57" s="180" t="s">
        <v>292</v>
      </c>
      <c r="B57" s="191">
        <f>'Open Int.'!E57</f>
        <v>15400</v>
      </c>
      <c r="C57" s="192">
        <f>'Open Int.'!F57</f>
        <v>0</v>
      </c>
      <c r="D57" s="193">
        <f>'Open Int.'!H57</f>
        <v>0</v>
      </c>
      <c r="E57" s="335">
        <f>'Open Int.'!I57</f>
        <v>0</v>
      </c>
      <c r="F57" s="194">
        <f>IF('Open Int.'!E57=0,0,'Open Int.'!H57/'Open Int.'!E57)</f>
        <v>0</v>
      </c>
      <c r="G57" s="156">
        <v>0</v>
      </c>
      <c r="H57" s="171">
        <f t="shared" si="0"/>
        <v>0</v>
      </c>
      <c r="I57" s="188">
        <f>IF(Volume!D57=0,0,Volume!F57/Volume!D57)</f>
        <v>0</v>
      </c>
      <c r="J57" s="179">
        <v>0</v>
      </c>
      <c r="K57" s="171">
        <f t="shared" si="1"/>
        <v>0</v>
      </c>
      <c r="L57" s="60"/>
      <c r="M57" s="6"/>
      <c r="N57" s="59"/>
      <c r="O57" s="3"/>
      <c r="P57" s="3"/>
      <c r="Q57" s="3"/>
      <c r="R57" s="3"/>
      <c r="S57" s="3"/>
      <c r="T57" s="3"/>
      <c r="U57" s="61"/>
      <c r="V57" s="3"/>
      <c r="W57" s="3"/>
      <c r="X57" s="3"/>
      <c r="Y57" s="3"/>
      <c r="Z57" s="3"/>
      <c r="AA57" s="2"/>
    </row>
    <row r="58" spans="1:27" s="7" customFormat="1" ht="15">
      <c r="A58" s="180" t="s">
        <v>195</v>
      </c>
      <c r="B58" s="191">
        <f>'Open Int.'!E58</f>
        <v>1156782</v>
      </c>
      <c r="C58" s="192">
        <f>'Open Int.'!F58</f>
        <v>113410</v>
      </c>
      <c r="D58" s="193">
        <f>'Open Int.'!H58</f>
        <v>115472</v>
      </c>
      <c r="E58" s="335">
        <f>'Open Int.'!I58</f>
        <v>6186</v>
      </c>
      <c r="F58" s="194">
        <f>IF('Open Int.'!E58=0,0,'Open Int.'!H58/'Open Int.'!E58)</f>
        <v>0.09982174688057041</v>
      </c>
      <c r="G58" s="156">
        <v>0.10474308300395258</v>
      </c>
      <c r="H58" s="171">
        <f t="shared" si="0"/>
        <v>-0.046984831668516504</v>
      </c>
      <c r="I58" s="188">
        <f>IF(Volume!D58=0,0,Volume!F58/Volume!D58)</f>
        <v>0.10404624277456648</v>
      </c>
      <c r="J58" s="179">
        <v>0.18803418803418803</v>
      </c>
      <c r="K58" s="171">
        <f t="shared" si="1"/>
        <v>-0.4466631634261692</v>
      </c>
      <c r="L58" s="60"/>
      <c r="M58" s="6"/>
      <c r="N58" s="59"/>
      <c r="O58" s="3"/>
      <c r="P58" s="3"/>
      <c r="Q58" s="3"/>
      <c r="R58" s="3"/>
      <c r="S58" s="3"/>
      <c r="T58" s="3"/>
      <c r="U58" s="61"/>
      <c r="V58" s="3"/>
      <c r="W58" s="3"/>
      <c r="X58" s="3"/>
      <c r="Y58" s="3"/>
      <c r="Z58" s="3"/>
      <c r="AA58" s="2"/>
    </row>
    <row r="59" spans="1:27" s="7" customFormat="1" ht="15">
      <c r="A59" s="180" t="s">
        <v>293</v>
      </c>
      <c r="B59" s="191">
        <f>'Open Int.'!E59</f>
        <v>372400</v>
      </c>
      <c r="C59" s="192">
        <f>'Open Int.'!F59</f>
        <v>15400</v>
      </c>
      <c r="D59" s="193">
        <f>'Open Int.'!H59</f>
        <v>14000</v>
      </c>
      <c r="E59" s="335">
        <f>'Open Int.'!I59</f>
        <v>0</v>
      </c>
      <c r="F59" s="194">
        <f>IF('Open Int.'!E59=0,0,'Open Int.'!H59/'Open Int.'!E59)</f>
        <v>0.03759398496240601</v>
      </c>
      <c r="G59" s="156">
        <v>0.0392156862745098</v>
      </c>
      <c r="H59" s="171">
        <f t="shared" si="0"/>
        <v>-0.041353383458646656</v>
      </c>
      <c r="I59" s="188">
        <f>IF(Volume!D59=0,0,Volume!F59/Volume!D59)</f>
        <v>0</v>
      </c>
      <c r="J59" s="179">
        <v>0.013333333333333334</v>
      </c>
      <c r="K59" s="171">
        <f t="shared" si="1"/>
        <v>-1</v>
      </c>
      <c r="L59" s="60"/>
      <c r="M59" s="6"/>
      <c r="N59" s="59"/>
      <c r="O59" s="3"/>
      <c r="P59" s="3"/>
      <c r="Q59" s="3"/>
      <c r="R59" s="3"/>
      <c r="S59" s="3"/>
      <c r="T59" s="3"/>
      <c r="U59" s="61"/>
      <c r="V59" s="3"/>
      <c r="W59" s="3"/>
      <c r="X59" s="3"/>
      <c r="Y59" s="3"/>
      <c r="Z59" s="3"/>
      <c r="AA59" s="2"/>
    </row>
    <row r="60" spans="1:27" s="7" customFormat="1" ht="15">
      <c r="A60" s="180" t="s">
        <v>197</v>
      </c>
      <c r="B60" s="191">
        <f>'Open Int.'!E60</f>
        <v>5850</v>
      </c>
      <c r="C60" s="192">
        <f>'Open Int.'!F60</f>
        <v>0</v>
      </c>
      <c r="D60" s="193">
        <f>'Open Int.'!H60</f>
        <v>0</v>
      </c>
      <c r="E60" s="335">
        <f>'Open Int.'!I60</f>
        <v>0</v>
      </c>
      <c r="F60" s="194">
        <f>IF('Open Int.'!E60=0,0,'Open Int.'!H60/'Open Int.'!E60)</f>
        <v>0</v>
      </c>
      <c r="G60" s="156">
        <v>0</v>
      </c>
      <c r="H60" s="171">
        <f t="shared" si="0"/>
        <v>0</v>
      </c>
      <c r="I60" s="188">
        <f>IF(Volume!D60=0,0,Volume!F60/Volume!D60)</f>
        <v>0</v>
      </c>
      <c r="J60" s="179">
        <v>0</v>
      </c>
      <c r="K60" s="171">
        <f t="shared" si="1"/>
        <v>0</v>
      </c>
      <c r="L60" s="60"/>
      <c r="M60" s="6"/>
      <c r="N60" s="59"/>
      <c r="O60" s="3"/>
      <c r="P60" s="3"/>
      <c r="Q60" s="3"/>
      <c r="R60" s="3"/>
      <c r="S60" s="3"/>
      <c r="T60" s="3"/>
      <c r="U60" s="61"/>
      <c r="V60" s="3"/>
      <c r="W60" s="3"/>
      <c r="X60" s="3"/>
      <c r="Y60" s="3"/>
      <c r="Z60" s="3"/>
      <c r="AA60" s="2"/>
    </row>
    <row r="61" spans="1:27" s="7" customFormat="1" ht="15">
      <c r="A61" s="180" t="s">
        <v>4</v>
      </c>
      <c r="B61" s="191">
        <f>'Open Int.'!E61</f>
        <v>0</v>
      </c>
      <c r="C61" s="192">
        <f>'Open Int.'!F61</f>
        <v>0</v>
      </c>
      <c r="D61" s="193">
        <f>'Open Int.'!H61</f>
        <v>0</v>
      </c>
      <c r="E61" s="335">
        <f>'Open Int.'!I61</f>
        <v>0</v>
      </c>
      <c r="F61" s="194">
        <f>IF('Open Int.'!E61=0,0,'Open Int.'!H61/'Open Int.'!E61)</f>
        <v>0</v>
      </c>
      <c r="G61" s="156">
        <v>0</v>
      </c>
      <c r="H61" s="171">
        <f t="shared" si="0"/>
        <v>0</v>
      </c>
      <c r="I61" s="188">
        <f>IF(Volume!D61=0,0,Volume!F61/Volume!D61)</f>
        <v>0</v>
      </c>
      <c r="J61" s="179">
        <v>0</v>
      </c>
      <c r="K61" s="171">
        <f t="shared" si="1"/>
        <v>0</v>
      </c>
      <c r="L61" s="60"/>
      <c r="M61" s="6"/>
      <c r="N61" s="59"/>
      <c r="O61" s="3"/>
      <c r="P61" s="3"/>
      <c r="Q61" s="3"/>
      <c r="R61" s="3"/>
      <c r="S61" s="3"/>
      <c r="T61" s="3"/>
      <c r="U61" s="61"/>
      <c r="V61" s="3"/>
      <c r="W61" s="3"/>
      <c r="X61" s="3"/>
      <c r="Y61" s="3"/>
      <c r="Z61" s="3"/>
      <c r="AA61" s="2"/>
    </row>
    <row r="62" spans="1:27" s="7" customFormat="1" ht="15">
      <c r="A62" s="180" t="s">
        <v>79</v>
      </c>
      <c r="B62" s="191">
        <f>'Open Int.'!E62</f>
        <v>1200</v>
      </c>
      <c r="C62" s="192">
        <f>'Open Int.'!F62</f>
        <v>400</v>
      </c>
      <c r="D62" s="193">
        <f>'Open Int.'!H62</f>
        <v>0</v>
      </c>
      <c r="E62" s="335">
        <f>'Open Int.'!I62</f>
        <v>0</v>
      </c>
      <c r="F62" s="194">
        <f>IF('Open Int.'!E62=0,0,'Open Int.'!H62/'Open Int.'!E62)</f>
        <v>0</v>
      </c>
      <c r="G62" s="156">
        <v>0</v>
      </c>
      <c r="H62" s="171">
        <f t="shared" si="0"/>
        <v>0</v>
      </c>
      <c r="I62" s="188">
        <f>IF(Volume!D62=0,0,Volume!F62/Volume!D62)</f>
        <v>0</v>
      </c>
      <c r="J62" s="179">
        <v>0</v>
      </c>
      <c r="K62" s="171">
        <f t="shared" si="1"/>
        <v>0</v>
      </c>
      <c r="L62" s="60"/>
      <c r="M62" s="6"/>
      <c r="N62" s="59"/>
      <c r="O62" s="3"/>
      <c r="P62" s="3"/>
      <c r="Q62" s="3"/>
      <c r="R62" s="3"/>
      <c r="S62" s="3"/>
      <c r="T62" s="3"/>
      <c r="U62" s="61"/>
      <c r="V62" s="3"/>
      <c r="W62" s="3"/>
      <c r="X62" s="3"/>
      <c r="Y62" s="3"/>
      <c r="Z62" s="3"/>
      <c r="AA62" s="2"/>
    </row>
    <row r="63" spans="1:27" s="7" customFormat="1" ht="15">
      <c r="A63" s="180" t="s">
        <v>196</v>
      </c>
      <c r="B63" s="191">
        <f>'Open Int.'!E63</f>
        <v>7600</v>
      </c>
      <c r="C63" s="192">
        <f>'Open Int.'!F63</f>
        <v>0</v>
      </c>
      <c r="D63" s="193">
        <f>'Open Int.'!H63</f>
        <v>800</v>
      </c>
      <c r="E63" s="335">
        <f>'Open Int.'!I63</f>
        <v>0</v>
      </c>
      <c r="F63" s="194">
        <f>IF('Open Int.'!E63=0,0,'Open Int.'!H63/'Open Int.'!E63)</f>
        <v>0.10526315789473684</v>
      </c>
      <c r="G63" s="156">
        <v>0.10526315789473684</v>
      </c>
      <c r="H63" s="171">
        <f t="shared" si="0"/>
        <v>0</v>
      </c>
      <c r="I63" s="188">
        <f>IF(Volume!D63=0,0,Volume!F63/Volume!D63)</f>
        <v>0</v>
      </c>
      <c r="J63" s="179">
        <v>0</v>
      </c>
      <c r="K63" s="171">
        <f t="shared" si="1"/>
        <v>0</v>
      </c>
      <c r="L63" s="60"/>
      <c r="M63" s="6"/>
      <c r="N63" s="59"/>
      <c r="O63" s="3"/>
      <c r="P63" s="3"/>
      <c r="Q63" s="3"/>
      <c r="R63" s="3"/>
      <c r="S63" s="3"/>
      <c r="T63" s="3"/>
      <c r="U63" s="61"/>
      <c r="V63" s="3"/>
      <c r="W63" s="3"/>
      <c r="X63" s="3"/>
      <c r="Y63" s="3"/>
      <c r="Z63" s="3"/>
      <c r="AA63" s="2"/>
    </row>
    <row r="64" spans="1:27" s="7" customFormat="1" ht="15">
      <c r="A64" s="180" t="s">
        <v>5</v>
      </c>
      <c r="B64" s="191">
        <f>'Open Int.'!E64</f>
        <v>7163145</v>
      </c>
      <c r="C64" s="192">
        <f>'Open Int.'!F64</f>
        <v>1971420</v>
      </c>
      <c r="D64" s="193">
        <f>'Open Int.'!H64</f>
        <v>1065460</v>
      </c>
      <c r="E64" s="335">
        <f>'Open Int.'!I64</f>
        <v>62205</v>
      </c>
      <c r="F64" s="194">
        <f>IF('Open Int.'!E64=0,0,'Open Int.'!H64/'Open Int.'!E64)</f>
        <v>0.14874192830104654</v>
      </c>
      <c r="G64" s="156">
        <v>0.1932411674347158</v>
      </c>
      <c r="H64" s="171">
        <f t="shared" si="0"/>
        <v>-0.23027825656612635</v>
      </c>
      <c r="I64" s="188">
        <f>IF(Volume!D64=0,0,Volume!F64/Volume!D64)</f>
        <v>0.17191458559536735</v>
      </c>
      <c r="J64" s="179">
        <v>0.2633333333333333</v>
      </c>
      <c r="K64" s="171">
        <f t="shared" si="1"/>
        <v>-0.3471598015365796</v>
      </c>
      <c r="L64" s="60"/>
      <c r="M64" s="6"/>
      <c r="N64" s="59"/>
      <c r="O64" s="3"/>
      <c r="P64" s="3"/>
      <c r="Q64" s="3"/>
      <c r="R64" s="3"/>
      <c r="S64" s="3"/>
      <c r="T64" s="3"/>
      <c r="U64" s="61"/>
      <c r="V64" s="3"/>
      <c r="W64" s="3"/>
      <c r="X64" s="3"/>
      <c r="Y64" s="3"/>
      <c r="Z64" s="3"/>
      <c r="AA64" s="2"/>
    </row>
    <row r="65" spans="1:27" s="7" customFormat="1" ht="15">
      <c r="A65" s="180" t="s">
        <v>198</v>
      </c>
      <c r="B65" s="191">
        <f>'Open Int.'!E65</f>
        <v>3567000</v>
      </c>
      <c r="C65" s="192">
        <f>'Open Int.'!F65</f>
        <v>226000</v>
      </c>
      <c r="D65" s="193">
        <f>'Open Int.'!H65</f>
        <v>504000</v>
      </c>
      <c r="E65" s="335">
        <f>'Open Int.'!I65</f>
        <v>30000</v>
      </c>
      <c r="F65" s="194">
        <f>IF('Open Int.'!E65=0,0,'Open Int.'!H65/'Open Int.'!E65)</f>
        <v>0.14129520605550883</v>
      </c>
      <c r="G65" s="156">
        <v>0.1418736905118228</v>
      </c>
      <c r="H65" s="171">
        <f t="shared" si="0"/>
        <v>-0.0040774611150738325</v>
      </c>
      <c r="I65" s="188">
        <f>IF(Volume!D65=0,0,Volume!F65/Volume!D65)</f>
        <v>0.1419753086419753</v>
      </c>
      <c r="J65" s="179">
        <v>0.10285714285714286</v>
      </c>
      <c r="K65" s="171">
        <f t="shared" si="1"/>
        <v>0.380315500685871</v>
      </c>
      <c r="L65" s="60"/>
      <c r="M65" s="6"/>
      <c r="N65" s="59"/>
      <c r="O65" s="3"/>
      <c r="P65" s="3"/>
      <c r="Q65" s="3"/>
      <c r="R65" s="3"/>
      <c r="S65" s="3"/>
      <c r="T65" s="3"/>
      <c r="U65" s="61"/>
      <c r="V65" s="3"/>
      <c r="W65" s="3"/>
      <c r="X65" s="3"/>
      <c r="Y65" s="3"/>
      <c r="Z65" s="3"/>
      <c r="AA65" s="2"/>
    </row>
    <row r="66" spans="1:27" s="7" customFormat="1" ht="15">
      <c r="A66" s="180" t="s">
        <v>199</v>
      </c>
      <c r="B66" s="191">
        <f>'Open Int.'!E66</f>
        <v>156000</v>
      </c>
      <c r="C66" s="192">
        <f>'Open Int.'!F66</f>
        <v>2600</v>
      </c>
      <c r="D66" s="193">
        <f>'Open Int.'!H66</f>
        <v>10400</v>
      </c>
      <c r="E66" s="335">
        <f>'Open Int.'!I66</f>
        <v>0</v>
      </c>
      <c r="F66" s="194">
        <f>IF('Open Int.'!E66=0,0,'Open Int.'!H66/'Open Int.'!E66)</f>
        <v>0.06666666666666667</v>
      </c>
      <c r="G66" s="156">
        <v>0.06779661016949153</v>
      </c>
      <c r="H66" s="171">
        <f t="shared" si="0"/>
        <v>-0.016666666666666677</v>
      </c>
      <c r="I66" s="188">
        <f>IF(Volume!D66=0,0,Volume!F66/Volume!D66)</f>
        <v>0</v>
      </c>
      <c r="J66" s="179">
        <v>0</v>
      </c>
      <c r="K66" s="171">
        <f t="shared" si="1"/>
        <v>0</v>
      </c>
      <c r="L66" s="60"/>
      <c r="M66" s="6"/>
      <c r="N66" s="59"/>
      <c r="O66" s="3"/>
      <c r="P66" s="3"/>
      <c r="Q66" s="3"/>
      <c r="R66" s="3"/>
      <c r="S66" s="3"/>
      <c r="T66" s="3"/>
      <c r="U66" s="61"/>
      <c r="V66" s="3"/>
      <c r="W66" s="3"/>
      <c r="X66" s="3"/>
      <c r="Y66" s="3"/>
      <c r="Z66" s="3"/>
      <c r="AA66" s="2"/>
    </row>
    <row r="67" spans="1:27" s="7" customFormat="1" ht="15">
      <c r="A67" s="180" t="s">
        <v>294</v>
      </c>
      <c r="B67" s="191">
        <f>'Open Int.'!E67</f>
        <v>600</v>
      </c>
      <c r="C67" s="192">
        <f>'Open Int.'!F67</f>
        <v>0</v>
      </c>
      <c r="D67" s="193">
        <f>'Open Int.'!H67</f>
        <v>0</v>
      </c>
      <c r="E67" s="335">
        <f>'Open Int.'!I67</f>
        <v>0</v>
      </c>
      <c r="F67" s="194">
        <f>IF('Open Int.'!E67=0,0,'Open Int.'!H67/'Open Int.'!E67)</f>
        <v>0</v>
      </c>
      <c r="G67" s="156">
        <v>0</v>
      </c>
      <c r="H67" s="171">
        <f t="shared" si="0"/>
        <v>0</v>
      </c>
      <c r="I67" s="188">
        <f>IF(Volume!D67=0,0,Volume!F67/Volume!D67)</f>
        <v>0</v>
      </c>
      <c r="J67" s="179">
        <v>0</v>
      </c>
      <c r="K67" s="171">
        <f t="shared" si="1"/>
        <v>0</v>
      </c>
      <c r="L67" s="60"/>
      <c r="M67" s="6"/>
      <c r="N67" s="59"/>
      <c r="O67" s="3"/>
      <c r="P67" s="3"/>
      <c r="Q67" s="3"/>
      <c r="R67" s="3"/>
      <c r="S67" s="3"/>
      <c r="T67" s="3"/>
      <c r="U67" s="61"/>
      <c r="V67" s="3"/>
      <c r="W67" s="3"/>
      <c r="X67" s="3"/>
      <c r="Y67" s="3"/>
      <c r="Z67" s="3"/>
      <c r="AA67" s="2"/>
    </row>
    <row r="68" spans="1:27" s="7" customFormat="1" ht="15">
      <c r="A68" s="180" t="s">
        <v>43</v>
      </c>
      <c r="B68" s="191">
        <f>'Open Int.'!E68</f>
        <v>600</v>
      </c>
      <c r="C68" s="192">
        <f>'Open Int.'!F68</f>
        <v>0</v>
      </c>
      <c r="D68" s="193">
        <f>'Open Int.'!H68</f>
        <v>300</v>
      </c>
      <c r="E68" s="335">
        <f>'Open Int.'!I68</f>
        <v>0</v>
      </c>
      <c r="F68" s="194">
        <f>IF('Open Int.'!E68=0,0,'Open Int.'!H68/'Open Int.'!E68)</f>
        <v>0.5</v>
      </c>
      <c r="G68" s="156">
        <v>0.5</v>
      </c>
      <c r="H68" s="171">
        <f t="shared" si="0"/>
        <v>0</v>
      </c>
      <c r="I68" s="188">
        <f>IF(Volume!D68=0,0,Volume!F68/Volume!D68)</f>
        <v>0</v>
      </c>
      <c r="J68" s="179">
        <v>0</v>
      </c>
      <c r="K68" s="171">
        <f t="shared" si="1"/>
        <v>0</v>
      </c>
      <c r="L68" s="60"/>
      <c r="M68" s="6"/>
      <c r="N68" s="59"/>
      <c r="O68" s="3"/>
      <c r="P68" s="3"/>
      <c r="Q68" s="3"/>
      <c r="R68" s="3"/>
      <c r="S68" s="3"/>
      <c r="T68" s="3"/>
      <c r="U68" s="61"/>
      <c r="V68" s="3"/>
      <c r="W68" s="3"/>
      <c r="X68" s="3"/>
      <c r="Y68" s="3"/>
      <c r="Z68" s="3"/>
      <c r="AA68" s="2"/>
    </row>
    <row r="69" spans="1:27" s="7" customFormat="1" ht="15">
      <c r="A69" s="180" t="s">
        <v>200</v>
      </c>
      <c r="B69" s="191">
        <f>'Open Int.'!E69</f>
        <v>311500</v>
      </c>
      <c r="C69" s="192">
        <f>'Open Int.'!F69</f>
        <v>14000</v>
      </c>
      <c r="D69" s="193">
        <f>'Open Int.'!H69</f>
        <v>87500</v>
      </c>
      <c r="E69" s="335">
        <f>'Open Int.'!I69</f>
        <v>-4900</v>
      </c>
      <c r="F69" s="194">
        <f>IF('Open Int.'!E69=0,0,'Open Int.'!H69/'Open Int.'!E69)</f>
        <v>0.2808988764044944</v>
      </c>
      <c r="G69" s="156">
        <v>0.31058823529411766</v>
      </c>
      <c r="H69" s="171">
        <f aca="true" t="shared" si="2" ref="H69:H132">IF(G69=0,0,(F69-G69)/G69)</f>
        <v>-0.0955907388491658</v>
      </c>
      <c r="I69" s="188">
        <f>IF(Volume!D69=0,0,Volume!F69/Volume!D69)</f>
        <v>0.12857142857142856</v>
      </c>
      <c r="J69" s="179">
        <v>0.2518248175182482</v>
      </c>
      <c r="K69" s="171">
        <f aca="true" t="shared" si="3" ref="K69:K132">IF(J69=0,0,(I69-J69)/J69)</f>
        <v>-0.48944099378882</v>
      </c>
      <c r="L69" s="60"/>
      <c r="M69" s="6"/>
      <c r="N69" s="59"/>
      <c r="O69" s="3"/>
      <c r="P69" s="3"/>
      <c r="Q69" s="3"/>
      <c r="R69" s="3"/>
      <c r="S69" s="3"/>
      <c r="T69" s="3"/>
      <c r="U69" s="61"/>
      <c r="V69" s="3"/>
      <c r="W69" s="3"/>
      <c r="X69" s="3"/>
      <c r="Y69" s="3"/>
      <c r="Z69" s="3"/>
      <c r="AA69" s="2"/>
    </row>
    <row r="70" spans="1:27" s="7" customFormat="1" ht="15">
      <c r="A70" s="180" t="s">
        <v>141</v>
      </c>
      <c r="B70" s="191">
        <f>'Open Int.'!E70</f>
        <v>7843200</v>
      </c>
      <c r="C70" s="192">
        <f>'Open Int.'!F70</f>
        <v>-340800</v>
      </c>
      <c r="D70" s="193">
        <f>'Open Int.'!H70</f>
        <v>1411200</v>
      </c>
      <c r="E70" s="335">
        <f>'Open Int.'!I70</f>
        <v>-172800</v>
      </c>
      <c r="F70" s="194">
        <f>IF('Open Int.'!E70=0,0,'Open Int.'!H70/'Open Int.'!E70)</f>
        <v>0.1799265605875153</v>
      </c>
      <c r="G70" s="156">
        <v>0.1935483870967742</v>
      </c>
      <c r="H70" s="171">
        <f t="shared" si="2"/>
        <v>-0.07037943696450426</v>
      </c>
      <c r="I70" s="188">
        <f>IF(Volume!D70=0,0,Volume!F70/Volume!D70)</f>
        <v>0.3233082706766917</v>
      </c>
      <c r="J70" s="179">
        <v>0.22413793103448276</v>
      </c>
      <c r="K70" s="171">
        <f t="shared" si="3"/>
        <v>0.4424522845575476</v>
      </c>
      <c r="L70" s="60"/>
      <c r="M70" s="6"/>
      <c r="N70" s="59"/>
      <c r="O70" s="3"/>
      <c r="P70" s="3"/>
      <c r="Q70" s="3"/>
      <c r="R70" s="3"/>
      <c r="S70" s="3"/>
      <c r="T70" s="3"/>
      <c r="U70" s="61"/>
      <c r="V70" s="3"/>
      <c r="W70" s="3"/>
      <c r="X70" s="3"/>
      <c r="Y70" s="3"/>
      <c r="Z70" s="3"/>
      <c r="AA70" s="2"/>
    </row>
    <row r="71" spans="1:27" s="7" customFormat="1" ht="15">
      <c r="A71" s="180" t="s">
        <v>184</v>
      </c>
      <c r="B71" s="191">
        <f>'Open Int.'!E71</f>
        <v>5079900</v>
      </c>
      <c r="C71" s="192">
        <f>'Open Int.'!F71</f>
        <v>466100</v>
      </c>
      <c r="D71" s="193">
        <f>'Open Int.'!H71</f>
        <v>678500</v>
      </c>
      <c r="E71" s="335">
        <f>'Open Int.'!I71</f>
        <v>70800</v>
      </c>
      <c r="F71" s="194">
        <f>IF('Open Int.'!E71=0,0,'Open Int.'!H71/'Open Int.'!E71)</f>
        <v>0.13356562137049943</v>
      </c>
      <c r="G71" s="156">
        <v>0.13171355498721227</v>
      </c>
      <c r="H71" s="171">
        <f t="shared" si="2"/>
        <v>0.014061319531364693</v>
      </c>
      <c r="I71" s="188">
        <f>IF(Volume!D71=0,0,Volume!F71/Volume!D71)</f>
        <v>0.19205298013245034</v>
      </c>
      <c r="J71" s="179">
        <v>0.10852713178294573</v>
      </c>
      <c r="K71" s="171">
        <f t="shared" si="3"/>
        <v>0.7696310312204353</v>
      </c>
      <c r="L71" s="60"/>
      <c r="M71" s="6"/>
      <c r="N71" s="59"/>
      <c r="O71" s="3"/>
      <c r="P71" s="3"/>
      <c r="Q71" s="3"/>
      <c r="R71" s="3"/>
      <c r="S71" s="3"/>
      <c r="T71" s="3"/>
      <c r="U71" s="61"/>
      <c r="V71" s="3"/>
      <c r="W71" s="3"/>
      <c r="X71" s="3"/>
      <c r="Y71" s="3"/>
      <c r="Z71" s="3"/>
      <c r="AA71" s="2"/>
    </row>
    <row r="72" spans="1:27" s="7" customFormat="1" ht="15">
      <c r="A72" s="180" t="s">
        <v>175</v>
      </c>
      <c r="B72" s="191">
        <f>'Open Int.'!E72</f>
        <v>20002500</v>
      </c>
      <c r="C72" s="192">
        <f>'Open Int.'!F72</f>
        <v>-1449000</v>
      </c>
      <c r="D72" s="193">
        <f>'Open Int.'!H72</f>
        <v>6268500</v>
      </c>
      <c r="E72" s="335">
        <f>'Open Int.'!I72</f>
        <v>-598500</v>
      </c>
      <c r="F72" s="194">
        <f>IF('Open Int.'!E72=0,0,'Open Int.'!H72/'Open Int.'!E72)</f>
        <v>0.31338582677165355</v>
      </c>
      <c r="G72" s="156">
        <v>0.3201174743024963</v>
      </c>
      <c r="H72" s="171">
        <f t="shared" si="2"/>
        <v>-0.021028678754605155</v>
      </c>
      <c r="I72" s="188">
        <f>IF(Volume!D72=0,0,Volume!F72/Volume!D72)</f>
        <v>0.24867724867724866</v>
      </c>
      <c r="J72" s="179">
        <v>0.2158273381294964</v>
      </c>
      <c r="K72" s="171">
        <f t="shared" si="3"/>
        <v>0.15220458553791885</v>
      </c>
      <c r="L72" s="60"/>
      <c r="M72" s="6"/>
      <c r="N72" s="59"/>
      <c r="O72" s="3"/>
      <c r="P72" s="3"/>
      <c r="Q72" s="3"/>
      <c r="R72" s="3"/>
      <c r="S72" s="3"/>
      <c r="T72" s="3"/>
      <c r="U72" s="61"/>
      <c r="V72" s="3"/>
      <c r="W72" s="3"/>
      <c r="X72" s="3"/>
      <c r="Y72" s="3"/>
      <c r="Z72" s="3"/>
      <c r="AA72" s="2"/>
    </row>
    <row r="73" spans="1:27" s="7" customFormat="1" ht="15">
      <c r="A73" s="180" t="s">
        <v>142</v>
      </c>
      <c r="B73" s="191">
        <f>'Open Int.'!E73</f>
        <v>185500</v>
      </c>
      <c r="C73" s="192">
        <f>'Open Int.'!F73</f>
        <v>8750</v>
      </c>
      <c r="D73" s="193">
        <f>'Open Int.'!H73</f>
        <v>0</v>
      </c>
      <c r="E73" s="335">
        <f>'Open Int.'!I73</f>
        <v>-1750</v>
      </c>
      <c r="F73" s="194">
        <f>IF('Open Int.'!E73=0,0,'Open Int.'!H73/'Open Int.'!E73)</f>
        <v>0</v>
      </c>
      <c r="G73" s="156">
        <v>0.009900990099009901</v>
      </c>
      <c r="H73" s="171">
        <f t="shared" si="2"/>
        <v>-1</v>
      </c>
      <c r="I73" s="188">
        <f>IF(Volume!D73=0,0,Volume!F73/Volume!D73)</f>
        <v>0</v>
      </c>
      <c r="J73" s="179">
        <v>0</v>
      </c>
      <c r="K73" s="171">
        <f t="shared" si="3"/>
        <v>0</v>
      </c>
      <c r="L73" s="60"/>
      <c r="M73" s="6"/>
      <c r="N73" s="59"/>
      <c r="O73" s="3"/>
      <c r="P73" s="3"/>
      <c r="Q73" s="3"/>
      <c r="R73" s="3"/>
      <c r="S73" s="3"/>
      <c r="T73" s="3"/>
      <c r="U73" s="61"/>
      <c r="V73" s="3"/>
      <c r="W73" s="3"/>
      <c r="X73" s="3"/>
      <c r="Y73" s="3"/>
      <c r="Z73" s="3"/>
      <c r="AA73" s="2"/>
    </row>
    <row r="74" spans="1:27" s="7" customFormat="1" ht="15">
      <c r="A74" s="180" t="s">
        <v>176</v>
      </c>
      <c r="B74" s="191">
        <f>'Open Int.'!E74</f>
        <v>2968150</v>
      </c>
      <c r="C74" s="192">
        <f>'Open Int.'!F74</f>
        <v>-44950</v>
      </c>
      <c r="D74" s="193">
        <f>'Open Int.'!H74</f>
        <v>326250</v>
      </c>
      <c r="E74" s="335">
        <f>'Open Int.'!I74</f>
        <v>-39150</v>
      </c>
      <c r="F74" s="194">
        <f>IF('Open Int.'!E74=0,0,'Open Int.'!H74/'Open Int.'!E74)</f>
        <v>0.10991695163654128</v>
      </c>
      <c r="G74" s="156">
        <v>0.12127045235803657</v>
      </c>
      <c r="H74" s="171">
        <f t="shared" si="2"/>
        <v>-0.09362132737804454</v>
      </c>
      <c r="I74" s="188">
        <f>IF(Volume!D74=0,0,Volume!F74/Volume!D74)</f>
        <v>0.5116279069767442</v>
      </c>
      <c r="J74" s="179">
        <v>0.1345962113659023</v>
      </c>
      <c r="K74" s="171">
        <f t="shared" si="3"/>
        <v>2.8012058570198106</v>
      </c>
      <c r="L74" s="60"/>
      <c r="M74" s="6"/>
      <c r="N74" s="59"/>
      <c r="O74" s="3"/>
      <c r="P74" s="3"/>
      <c r="Q74" s="3"/>
      <c r="R74" s="3"/>
      <c r="S74" s="3"/>
      <c r="T74" s="3"/>
      <c r="U74" s="61"/>
      <c r="V74" s="3"/>
      <c r="W74" s="3"/>
      <c r="X74" s="3"/>
      <c r="Y74" s="3"/>
      <c r="Z74" s="3"/>
      <c r="AA74" s="2"/>
    </row>
    <row r="75" spans="1:27" s="7" customFormat="1" ht="15">
      <c r="A75" s="180" t="s">
        <v>167</v>
      </c>
      <c r="B75" s="191">
        <f>'Open Int.'!E75</f>
        <v>1763300</v>
      </c>
      <c r="C75" s="192">
        <f>'Open Int.'!F75</f>
        <v>154000</v>
      </c>
      <c r="D75" s="193">
        <f>'Open Int.'!H75</f>
        <v>146300</v>
      </c>
      <c r="E75" s="335">
        <f>'Open Int.'!I75</f>
        <v>-7700</v>
      </c>
      <c r="F75" s="194">
        <f>IF('Open Int.'!E75=0,0,'Open Int.'!H75/'Open Int.'!E75)</f>
        <v>0.08296943231441048</v>
      </c>
      <c r="G75" s="156">
        <v>0.09569377990430622</v>
      </c>
      <c r="H75" s="171">
        <f t="shared" si="2"/>
        <v>-0.1329694323144105</v>
      </c>
      <c r="I75" s="188">
        <f>IF(Volume!D75=0,0,Volume!F75/Volume!D75)</f>
        <v>0.10909090909090909</v>
      </c>
      <c r="J75" s="179">
        <v>0.047619047619047616</v>
      </c>
      <c r="K75" s="171">
        <f t="shared" si="3"/>
        <v>1.290909090909091</v>
      </c>
      <c r="L75" s="60"/>
      <c r="M75" s="6"/>
      <c r="N75" s="59"/>
      <c r="O75" s="3"/>
      <c r="P75" s="3"/>
      <c r="Q75" s="3"/>
      <c r="R75" s="3"/>
      <c r="S75" s="3"/>
      <c r="T75" s="3"/>
      <c r="U75" s="61"/>
      <c r="V75" s="3"/>
      <c r="W75" s="3"/>
      <c r="X75" s="3"/>
      <c r="Y75" s="3"/>
      <c r="Z75" s="3"/>
      <c r="AA75" s="2"/>
    </row>
    <row r="76" spans="1:27" s="7" customFormat="1" ht="15">
      <c r="A76" s="180" t="s">
        <v>201</v>
      </c>
      <c r="B76" s="191">
        <f>'Open Int.'!E76</f>
        <v>237000</v>
      </c>
      <c r="C76" s="192">
        <f>'Open Int.'!F76</f>
        <v>6400</v>
      </c>
      <c r="D76" s="193">
        <f>'Open Int.'!H76</f>
        <v>56000</v>
      </c>
      <c r="E76" s="335">
        <f>'Open Int.'!I76</f>
        <v>5400</v>
      </c>
      <c r="F76" s="194">
        <f>IF('Open Int.'!E76=0,0,'Open Int.'!H76/'Open Int.'!E76)</f>
        <v>0.23628691983122363</v>
      </c>
      <c r="G76" s="156">
        <v>0.2194275802254987</v>
      </c>
      <c r="H76" s="171">
        <f t="shared" si="2"/>
        <v>0.07683327496205875</v>
      </c>
      <c r="I76" s="188">
        <f>IF(Volume!D76=0,0,Volume!F76/Volume!D76)</f>
        <v>0.3343465045592705</v>
      </c>
      <c r="J76" s="179">
        <v>0.17473118279569894</v>
      </c>
      <c r="K76" s="171">
        <f t="shared" si="3"/>
        <v>0.9134907645545942</v>
      </c>
      <c r="L76" s="60"/>
      <c r="M76" s="6"/>
      <c r="N76" s="59"/>
      <c r="O76" s="3"/>
      <c r="P76" s="3"/>
      <c r="Q76" s="3"/>
      <c r="R76" s="3"/>
      <c r="S76" s="3"/>
      <c r="T76" s="3"/>
      <c r="U76" s="61"/>
      <c r="V76" s="3"/>
      <c r="W76" s="3"/>
      <c r="X76" s="3"/>
      <c r="Y76" s="3"/>
      <c r="Z76" s="3"/>
      <c r="AA76" s="2"/>
    </row>
    <row r="77" spans="1:27" s="7" customFormat="1" ht="15">
      <c r="A77" s="180" t="s">
        <v>143</v>
      </c>
      <c r="B77" s="191">
        <f>'Open Int.'!E77</f>
        <v>0</v>
      </c>
      <c r="C77" s="192">
        <f>'Open Int.'!F77</f>
        <v>0</v>
      </c>
      <c r="D77" s="193">
        <f>'Open Int.'!H77</f>
        <v>64900</v>
      </c>
      <c r="E77" s="335">
        <f>'Open Int.'!I77</f>
        <v>-11800</v>
      </c>
      <c r="F77" s="194">
        <f>IF('Open Int.'!E77=0,0,'Open Int.'!H77/'Open Int.'!E77)</f>
        <v>0</v>
      </c>
      <c r="G77" s="156">
        <v>0</v>
      </c>
      <c r="H77" s="171">
        <f t="shared" si="2"/>
        <v>0</v>
      </c>
      <c r="I77" s="188">
        <f>IF(Volume!D77=0,0,Volume!F77/Volume!D77)</f>
        <v>0</v>
      </c>
      <c r="J77" s="179">
        <v>0</v>
      </c>
      <c r="K77" s="171">
        <f t="shared" si="3"/>
        <v>0</v>
      </c>
      <c r="L77" s="60"/>
      <c r="M77" s="6"/>
      <c r="N77" s="59"/>
      <c r="O77" s="3"/>
      <c r="P77" s="3"/>
      <c r="Q77" s="3"/>
      <c r="R77" s="3"/>
      <c r="S77" s="3"/>
      <c r="T77" s="3"/>
      <c r="U77" s="61"/>
      <c r="V77" s="3"/>
      <c r="W77" s="3"/>
      <c r="X77" s="3"/>
      <c r="Y77" s="3"/>
      <c r="Z77" s="3"/>
      <c r="AA77" s="2"/>
    </row>
    <row r="78" spans="1:27" s="7" customFormat="1" ht="15">
      <c r="A78" s="180" t="s">
        <v>90</v>
      </c>
      <c r="B78" s="191">
        <f>'Open Int.'!E78</f>
        <v>2400</v>
      </c>
      <c r="C78" s="192">
        <f>'Open Int.'!F78</f>
        <v>0</v>
      </c>
      <c r="D78" s="193">
        <f>'Open Int.'!H78</f>
        <v>0</v>
      </c>
      <c r="E78" s="335">
        <f>'Open Int.'!I78</f>
        <v>0</v>
      </c>
      <c r="F78" s="194">
        <f>IF('Open Int.'!E78=0,0,'Open Int.'!H78/'Open Int.'!E78)</f>
        <v>0</v>
      </c>
      <c r="G78" s="156">
        <v>0</v>
      </c>
      <c r="H78" s="171">
        <f t="shared" si="2"/>
        <v>0</v>
      </c>
      <c r="I78" s="188">
        <f>IF(Volume!D78=0,0,Volume!F78/Volume!D78)</f>
        <v>0</v>
      </c>
      <c r="J78" s="179">
        <v>0</v>
      </c>
      <c r="K78" s="171">
        <f t="shared" si="3"/>
        <v>0</v>
      </c>
      <c r="L78" s="60"/>
      <c r="M78" s="6"/>
      <c r="N78" s="59"/>
      <c r="O78" s="3"/>
      <c r="P78" s="3"/>
      <c r="Q78" s="3"/>
      <c r="R78" s="3"/>
      <c r="S78" s="3"/>
      <c r="T78" s="3"/>
      <c r="U78" s="61"/>
      <c r="V78" s="3"/>
      <c r="W78" s="3"/>
      <c r="X78" s="3"/>
      <c r="Y78" s="3"/>
      <c r="Z78" s="3"/>
      <c r="AA78" s="2"/>
    </row>
    <row r="79" spans="1:27" s="7" customFormat="1" ht="15">
      <c r="A79" s="180" t="s">
        <v>35</v>
      </c>
      <c r="B79" s="191">
        <f>'Open Int.'!E79</f>
        <v>448800</v>
      </c>
      <c r="C79" s="192">
        <f>'Open Int.'!F79</f>
        <v>23100</v>
      </c>
      <c r="D79" s="193">
        <f>'Open Int.'!H79</f>
        <v>29700</v>
      </c>
      <c r="E79" s="335">
        <f>'Open Int.'!I79</f>
        <v>4400</v>
      </c>
      <c r="F79" s="194">
        <f>IF('Open Int.'!E79=0,0,'Open Int.'!H79/'Open Int.'!E79)</f>
        <v>0.0661764705882353</v>
      </c>
      <c r="G79" s="156">
        <v>0.059431524547803614</v>
      </c>
      <c r="H79" s="171">
        <f t="shared" si="2"/>
        <v>0.11349104859335045</v>
      </c>
      <c r="I79" s="188">
        <f>IF(Volume!D79=0,0,Volume!F79/Volume!D79)</f>
        <v>0.13636363636363635</v>
      </c>
      <c r="J79" s="179">
        <v>0.16071428571428573</v>
      </c>
      <c r="K79" s="171">
        <f t="shared" si="3"/>
        <v>-0.15151515151515163</v>
      </c>
      <c r="L79" s="60"/>
      <c r="M79" s="6"/>
      <c r="N79" s="59"/>
      <c r="O79" s="3"/>
      <c r="P79" s="3"/>
      <c r="Q79" s="3"/>
      <c r="R79" s="3"/>
      <c r="S79" s="3"/>
      <c r="T79" s="3"/>
      <c r="U79" s="61"/>
      <c r="V79" s="3"/>
      <c r="W79" s="3"/>
      <c r="X79" s="3"/>
      <c r="Y79" s="3"/>
      <c r="Z79" s="3"/>
      <c r="AA79" s="2"/>
    </row>
    <row r="80" spans="1:27" s="7" customFormat="1" ht="15">
      <c r="A80" s="180" t="s">
        <v>6</v>
      </c>
      <c r="B80" s="191">
        <f>'Open Int.'!E80</f>
        <v>1931625</v>
      </c>
      <c r="C80" s="192">
        <f>'Open Int.'!F80</f>
        <v>-55125</v>
      </c>
      <c r="D80" s="193">
        <f>'Open Int.'!H80</f>
        <v>232875</v>
      </c>
      <c r="E80" s="335">
        <f>'Open Int.'!I80</f>
        <v>5625</v>
      </c>
      <c r="F80" s="194">
        <f>IF('Open Int.'!E80=0,0,'Open Int.'!H80/'Open Int.'!E80)</f>
        <v>0.12055911473500291</v>
      </c>
      <c r="G80" s="156">
        <v>0.1143827859569649</v>
      </c>
      <c r="H80" s="171">
        <f t="shared" si="2"/>
        <v>0.053997012980272964</v>
      </c>
      <c r="I80" s="188">
        <f>IF(Volume!D80=0,0,Volume!F80/Volume!D80)</f>
        <v>0.13602941176470587</v>
      </c>
      <c r="J80" s="179">
        <v>0.10674157303370786</v>
      </c>
      <c r="K80" s="171">
        <f t="shared" si="3"/>
        <v>0.2743808049535603</v>
      </c>
      <c r="L80" s="60"/>
      <c r="M80" s="6"/>
      <c r="N80" s="59"/>
      <c r="O80" s="3"/>
      <c r="P80" s="3"/>
      <c r="Q80" s="3"/>
      <c r="R80" s="3"/>
      <c r="S80" s="3"/>
      <c r="T80" s="3"/>
      <c r="U80" s="61"/>
      <c r="V80" s="3"/>
      <c r="W80" s="3"/>
      <c r="X80" s="3"/>
      <c r="Y80" s="3"/>
      <c r="Z80" s="3"/>
      <c r="AA80" s="2"/>
    </row>
    <row r="81" spans="1:27" s="7" customFormat="1" ht="15">
      <c r="A81" s="180" t="s">
        <v>177</v>
      </c>
      <c r="B81" s="191">
        <f>'Open Int.'!E81</f>
        <v>995000</v>
      </c>
      <c r="C81" s="192">
        <f>'Open Int.'!F81</f>
        <v>116000</v>
      </c>
      <c r="D81" s="193">
        <f>'Open Int.'!H81</f>
        <v>90000</v>
      </c>
      <c r="E81" s="335">
        <f>'Open Int.'!I81</f>
        <v>3000</v>
      </c>
      <c r="F81" s="194">
        <f>IF('Open Int.'!E81=0,0,'Open Int.'!H81/'Open Int.'!E81)</f>
        <v>0.09045226130653267</v>
      </c>
      <c r="G81" s="156">
        <v>0.09897610921501707</v>
      </c>
      <c r="H81" s="171">
        <f t="shared" si="2"/>
        <v>-0.08612025645468721</v>
      </c>
      <c r="I81" s="188">
        <f>IF(Volume!D81=0,0,Volume!F81/Volume!D81)</f>
        <v>0.065625</v>
      </c>
      <c r="J81" s="179">
        <v>0.06611570247933884</v>
      </c>
      <c r="K81" s="171">
        <f t="shared" si="3"/>
        <v>-0.007421874999999986</v>
      </c>
      <c r="L81" s="60"/>
      <c r="M81" s="6"/>
      <c r="N81" s="59"/>
      <c r="O81" s="3"/>
      <c r="P81" s="3"/>
      <c r="Q81" s="3"/>
      <c r="R81" s="3"/>
      <c r="S81" s="3"/>
      <c r="T81" s="3"/>
      <c r="U81" s="61"/>
      <c r="V81" s="3"/>
      <c r="W81" s="3"/>
      <c r="X81" s="3"/>
      <c r="Y81" s="3"/>
      <c r="Z81" s="3"/>
      <c r="AA81" s="2"/>
    </row>
    <row r="82" spans="1:27" s="7" customFormat="1" ht="15">
      <c r="A82" s="180" t="s">
        <v>168</v>
      </c>
      <c r="B82" s="191">
        <f>'Open Int.'!E82</f>
        <v>0</v>
      </c>
      <c r="C82" s="192">
        <f>'Open Int.'!F82</f>
        <v>0</v>
      </c>
      <c r="D82" s="193">
        <f>'Open Int.'!H82</f>
        <v>1200</v>
      </c>
      <c r="E82" s="335">
        <f>'Open Int.'!I82</f>
        <v>0</v>
      </c>
      <c r="F82" s="194">
        <f>IF('Open Int.'!E82=0,0,'Open Int.'!H82/'Open Int.'!E82)</f>
        <v>0</v>
      </c>
      <c r="G82" s="156">
        <v>0</v>
      </c>
      <c r="H82" s="171">
        <f t="shared" si="2"/>
        <v>0</v>
      </c>
      <c r="I82" s="188">
        <f>IF(Volume!D82=0,0,Volume!F82/Volume!D82)</f>
        <v>0</v>
      </c>
      <c r="J82" s="179">
        <v>0</v>
      </c>
      <c r="K82" s="171">
        <f t="shared" si="3"/>
        <v>0</v>
      </c>
      <c r="L82" s="60"/>
      <c r="M82" s="6"/>
      <c r="N82" s="59"/>
      <c r="O82" s="3"/>
      <c r="P82" s="3"/>
      <c r="Q82" s="3"/>
      <c r="R82" s="3"/>
      <c r="S82" s="3"/>
      <c r="T82" s="3"/>
      <c r="U82" s="61"/>
      <c r="V82" s="3"/>
      <c r="W82" s="3"/>
      <c r="X82" s="3"/>
      <c r="Y82" s="3"/>
      <c r="Z82" s="3"/>
      <c r="AA82" s="2"/>
    </row>
    <row r="83" spans="1:27" s="7" customFormat="1" ht="15">
      <c r="A83" s="180" t="s">
        <v>132</v>
      </c>
      <c r="B83" s="191">
        <f>'Open Int.'!E83</f>
        <v>9200</v>
      </c>
      <c r="C83" s="192">
        <f>'Open Int.'!F83</f>
        <v>0</v>
      </c>
      <c r="D83" s="193">
        <f>'Open Int.'!H83</f>
        <v>0</v>
      </c>
      <c r="E83" s="335">
        <f>'Open Int.'!I83</f>
        <v>0</v>
      </c>
      <c r="F83" s="194">
        <f>IF('Open Int.'!E83=0,0,'Open Int.'!H83/'Open Int.'!E83)</f>
        <v>0</v>
      </c>
      <c r="G83" s="156">
        <v>0</v>
      </c>
      <c r="H83" s="171">
        <f t="shared" si="2"/>
        <v>0</v>
      </c>
      <c r="I83" s="188">
        <f>IF(Volume!D83=0,0,Volume!F83/Volume!D83)</f>
        <v>0</v>
      </c>
      <c r="J83" s="179">
        <v>0</v>
      </c>
      <c r="K83" s="171">
        <f t="shared" si="3"/>
        <v>0</v>
      </c>
      <c r="L83" s="60"/>
      <c r="M83" s="6"/>
      <c r="N83" s="59"/>
      <c r="O83" s="3"/>
      <c r="P83" s="3"/>
      <c r="Q83" s="3"/>
      <c r="R83" s="3"/>
      <c r="S83" s="3"/>
      <c r="T83" s="3"/>
      <c r="U83" s="61"/>
      <c r="V83" s="3"/>
      <c r="W83" s="3"/>
      <c r="X83" s="3"/>
      <c r="Y83" s="3"/>
      <c r="Z83" s="3"/>
      <c r="AA83" s="2"/>
    </row>
    <row r="84" spans="1:27" s="7" customFormat="1" ht="15">
      <c r="A84" s="180" t="s">
        <v>144</v>
      </c>
      <c r="B84" s="191">
        <f>'Open Int.'!E84</f>
        <v>0</v>
      </c>
      <c r="C84" s="192">
        <f>'Open Int.'!F84</f>
        <v>0</v>
      </c>
      <c r="D84" s="193">
        <f>'Open Int.'!H84</f>
        <v>0</v>
      </c>
      <c r="E84" s="335">
        <f>'Open Int.'!I84</f>
        <v>0</v>
      </c>
      <c r="F84" s="194">
        <f>IF('Open Int.'!E84=0,0,'Open Int.'!H84/'Open Int.'!E84)</f>
        <v>0</v>
      </c>
      <c r="G84" s="156">
        <v>0</v>
      </c>
      <c r="H84" s="171">
        <f t="shared" si="2"/>
        <v>0</v>
      </c>
      <c r="I84" s="188">
        <f>IF(Volume!D84=0,0,Volume!F84/Volume!D84)</f>
        <v>0</v>
      </c>
      <c r="J84" s="179">
        <v>0</v>
      </c>
      <c r="K84" s="171">
        <f t="shared" si="3"/>
        <v>0</v>
      </c>
      <c r="L84" s="60"/>
      <c r="M84" s="6"/>
      <c r="N84" s="59"/>
      <c r="O84" s="3"/>
      <c r="P84" s="3"/>
      <c r="Q84" s="3"/>
      <c r="R84" s="3"/>
      <c r="S84" s="3"/>
      <c r="T84" s="3"/>
      <c r="U84" s="61"/>
      <c r="V84" s="3"/>
      <c r="W84" s="3"/>
      <c r="X84" s="3"/>
      <c r="Y84" s="3"/>
      <c r="Z84" s="3"/>
      <c r="AA84" s="2"/>
    </row>
    <row r="85" spans="1:27" s="7" customFormat="1" ht="15">
      <c r="A85" s="180" t="s">
        <v>295</v>
      </c>
      <c r="B85" s="191">
        <f>'Open Int.'!E85</f>
        <v>3300</v>
      </c>
      <c r="C85" s="192">
        <f>'Open Int.'!F85</f>
        <v>0</v>
      </c>
      <c r="D85" s="193">
        <f>'Open Int.'!H85</f>
        <v>600</v>
      </c>
      <c r="E85" s="335">
        <f>'Open Int.'!I85</f>
        <v>0</v>
      </c>
      <c r="F85" s="194">
        <f>IF('Open Int.'!E85=0,0,'Open Int.'!H85/'Open Int.'!E85)</f>
        <v>0.18181818181818182</v>
      </c>
      <c r="G85" s="156">
        <v>0.18181818181818182</v>
      </c>
      <c r="H85" s="171">
        <f t="shared" si="2"/>
        <v>0</v>
      </c>
      <c r="I85" s="188">
        <f>IF(Volume!D85=0,0,Volume!F85/Volume!D85)</f>
        <v>0</v>
      </c>
      <c r="J85" s="179">
        <v>0</v>
      </c>
      <c r="K85" s="171">
        <f t="shared" si="3"/>
        <v>0</v>
      </c>
      <c r="L85" s="60"/>
      <c r="M85" s="6"/>
      <c r="N85" s="59"/>
      <c r="O85" s="3"/>
      <c r="P85" s="3"/>
      <c r="Q85" s="3"/>
      <c r="R85" s="3"/>
      <c r="S85" s="3"/>
      <c r="T85" s="3"/>
      <c r="U85" s="61"/>
      <c r="V85" s="3"/>
      <c r="W85" s="3"/>
      <c r="X85" s="3"/>
      <c r="Y85" s="3"/>
      <c r="Z85" s="3"/>
      <c r="AA85" s="2"/>
    </row>
    <row r="86" spans="1:27" s="7" customFormat="1" ht="15">
      <c r="A86" s="180" t="s">
        <v>133</v>
      </c>
      <c r="B86" s="191">
        <f>'Open Int.'!E86</f>
        <v>3862500</v>
      </c>
      <c r="C86" s="192">
        <f>'Open Int.'!F86</f>
        <v>-50000</v>
      </c>
      <c r="D86" s="193">
        <f>'Open Int.'!H86</f>
        <v>162500</v>
      </c>
      <c r="E86" s="335">
        <f>'Open Int.'!I86</f>
        <v>0</v>
      </c>
      <c r="F86" s="194">
        <f>IF('Open Int.'!E86=0,0,'Open Int.'!H86/'Open Int.'!E86)</f>
        <v>0.042071197411003236</v>
      </c>
      <c r="G86" s="156">
        <v>0.04153354632587859</v>
      </c>
      <c r="H86" s="171">
        <f t="shared" si="2"/>
        <v>0.012944983818770264</v>
      </c>
      <c r="I86" s="188">
        <f>IF(Volume!D86=0,0,Volume!F86/Volume!D86)</f>
        <v>0.3333333333333333</v>
      </c>
      <c r="J86" s="179">
        <v>0</v>
      </c>
      <c r="K86" s="171">
        <f t="shared" si="3"/>
        <v>0</v>
      </c>
      <c r="L86" s="60"/>
      <c r="M86" s="6"/>
      <c r="N86" s="59"/>
      <c r="O86" s="3"/>
      <c r="P86" s="3"/>
      <c r="Q86" s="3"/>
      <c r="R86" s="3"/>
      <c r="S86" s="3"/>
      <c r="T86" s="3"/>
      <c r="U86" s="61"/>
      <c r="V86" s="3"/>
      <c r="W86" s="3"/>
      <c r="X86" s="3"/>
      <c r="Y86" s="3"/>
      <c r="Z86" s="3"/>
      <c r="AA86" s="2"/>
    </row>
    <row r="87" spans="1:27" s="7" customFormat="1" ht="15">
      <c r="A87" s="180" t="s">
        <v>169</v>
      </c>
      <c r="B87" s="191">
        <f>'Open Int.'!E87</f>
        <v>124000</v>
      </c>
      <c r="C87" s="192">
        <f>'Open Int.'!F87</f>
        <v>0</v>
      </c>
      <c r="D87" s="193">
        <f>'Open Int.'!H87</f>
        <v>60000</v>
      </c>
      <c r="E87" s="335">
        <f>'Open Int.'!I87</f>
        <v>-28000</v>
      </c>
      <c r="F87" s="194">
        <f>IF('Open Int.'!E87=0,0,'Open Int.'!H87/'Open Int.'!E87)</f>
        <v>0.4838709677419355</v>
      </c>
      <c r="G87" s="156">
        <v>0.7096774193548387</v>
      </c>
      <c r="H87" s="171">
        <f t="shared" si="2"/>
        <v>-0.3181818181818182</v>
      </c>
      <c r="I87" s="188">
        <f>IF(Volume!D87=0,0,Volume!F87/Volume!D87)</f>
        <v>7</v>
      </c>
      <c r="J87" s="179">
        <v>0</v>
      </c>
      <c r="K87" s="171">
        <f t="shared" si="3"/>
        <v>0</v>
      </c>
      <c r="L87" s="60"/>
      <c r="M87" s="6"/>
      <c r="N87" s="59"/>
      <c r="O87" s="3"/>
      <c r="P87" s="3"/>
      <c r="Q87" s="3"/>
      <c r="R87" s="3"/>
      <c r="S87" s="3"/>
      <c r="T87" s="3"/>
      <c r="U87" s="61"/>
      <c r="V87" s="3"/>
      <c r="W87" s="3"/>
      <c r="X87" s="3"/>
      <c r="Y87" s="3"/>
      <c r="Z87" s="3"/>
      <c r="AA87" s="2"/>
    </row>
    <row r="88" spans="1:27" s="7" customFormat="1" ht="15">
      <c r="A88" s="180" t="s">
        <v>296</v>
      </c>
      <c r="B88" s="191">
        <f>'Open Int.'!E88</f>
        <v>6050</v>
      </c>
      <c r="C88" s="192">
        <f>'Open Int.'!F88</f>
        <v>0</v>
      </c>
      <c r="D88" s="193">
        <f>'Open Int.'!H88</f>
        <v>0</v>
      </c>
      <c r="E88" s="335">
        <f>'Open Int.'!I88</f>
        <v>0</v>
      </c>
      <c r="F88" s="194">
        <f>IF('Open Int.'!E88=0,0,'Open Int.'!H88/'Open Int.'!E88)</f>
        <v>0</v>
      </c>
      <c r="G88" s="156">
        <v>0</v>
      </c>
      <c r="H88" s="171">
        <f t="shared" si="2"/>
        <v>0</v>
      </c>
      <c r="I88" s="188">
        <f>IF(Volume!D88=0,0,Volume!F88/Volume!D88)</f>
        <v>0</v>
      </c>
      <c r="J88" s="179">
        <v>0</v>
      </c>
      <c r="K88" s="171">
        <f t="shared" si="3"/>
        <v>0</v>
      </c>
      <c r="L88" s="60"/>
      <c r="M88" s="6"/>
      <c r="N88" s="59"/>
      <c r="O88" s="3"/>
      <c r="P88" s="3"/>
      <c r="Q88" s="3"/>
      <c r="R88" s="3"/>
      <c r="S88" s="3"/>
      <c r="T88" s="3"/>
      <c r="U88" s="61"/>
      <c r="V88" s="3"/>
      <c r="W88" s="3"/>
      <c r="X88" s="3"/>
      <c r="Y88" s="3"/>
      <c r="Z88" s="3"/>
      <c r="AA88" s="2"/>
    </row>
    <row r="89" spans="1:27" s="7" customFormat="1" ht="15">
      <c r="A89" s="180" t="s">
        <v>297</v>
      </c>
      <c r="B89" s="191">
        <f>'Open Int.'!E89</f>
        <v>7700</v>
      </c>
      <c r="C89" s="192">
        <f>'Open Int.'!F89</f>
        <v>1100</v>
      </c>
      <c r="D89" s="193">
        <f>'Open Int.'!H89</f>
        <v>550</v>
      </c>
      <c r="E89" s="335">
        <f>'Open Int.'!I89</f>
        <v>0</v>
      </c>
      <c r="F89" s="194">
        <f>IF('Open Int.'!E89=0,0,'Open Int.'!H89/'Open Int.'!E89)</f>
        <v>0.07142857142857142</v>
      </c>
      <c r="G89" s="156">
        <v>0.08333333333333333</v>
      </c>
      <c r="H89" s="171">
        <f t="shared" si="2"/>
        <v>-0.14285714285714285</v>
      </c>
      <c r="I89" s="188">
        <f>IF(Volume!D89=0,0,Volume!F89/Volume!D89)</f>
        <v>0</v>
      </c>
      <c r="J89" s="179">
        <v>0</v>
      </c>
      <c r="K89" s="171">
        <f t="shared" si="3"/>
        <v>0</v>
      </c>
      <c r="L89" s="60"/>
      <c r="M89" s="6"/>
      <c r="N89" s="59"/>
      <c r="O89" s="3"/>
      <c r="P89" s="3"/>
      <c r="Q89" s="3"/>
      <c r="R89" s="3"/>
      <c r="S89" s="3"/>
      <c r="T89" s="3"/>
      <c r="U89" s="61"/>
      <c r="V89" s="3"/>
      <c r="W89" s="3"/>
      <c r="X89" s="3"/>
      <c r="Y89" s="3"/>
      <c r="Z89" s="3"/>
      <c r="AA89" s="2"/>
    </row>
    <row r="90" spans="1:27" s="7" customFormat="1" ht="15">
      <c r="A90" s="180" t="s">
        <v>178</v>
      </c>
      <c r="B90" s="191">
        <f>'Open Int.'!E90</f>
        <v>120000</v>
      </c>
      <c r="C90" s="192">
        <f>'Open Int.'!F90</f>
        <v>7500</v>
      </c>
      <c r="D90" s="193">
        <f>'Open Int.'!H90</f>
        <v>50000</v>
      </c>
      <c r="E90" s="335">
        <f>'Open Int.'!I90</f>
        <v>5000</v>
      </c>
      <c r="F90" s="194">
        <f>IF('Open Int.'!E90=0,0,'Open Int.'!H90/'Open Int.'!E90)</f>
        <v>0.4166666666666667</v>
      </c>
      <c r="G90" s="156">
        <v>0.4</v>
      </c>
      <c r="H90" s="171">
        <f t="shared" si="2"/>
        <v>0.04166666666666666</v>
      </c>
      <c r="I90" s="188">
        <f>IF(Volume!D90=0,0,Volume!F90/Volume!D90)</f>
        <v>0.8181818181818182</v>
      </c>
      <c r="J90" s="179">
        <v>0</v>
      </c>
      <c r="K90" s="171">
        <f t="shared" si="3"/>
        <v>0</v>
      </c>
      <c r="L90" s="60"/>
      <c r="M90" s="6"/>
      <c r="N90" s="59"/>
      <c r="O90" s="3"/>
      <c r="P90" s="3"/>
      <c r="Q90" s="3"/>
      <c r="R90" s="3"/>
      <c r="S90" s="3"/>
      <c r="T90" s="3"/>
      <c r="U90" s="61"/>
      <c r="V90" s="3"/>
      <c r="W90" s="3"/>
      <c r="X90" s="3"/>
      <c r="Y90" s="3"/>
      <c r="Z90" s="3"/>
      <c r="AA90" s="2"/>
    </row>
    <row r="91" spans="1:29" s="58" customFormat="1" ht="15">
      <c r="A91" s="180" t="s">
        <v>145</v>
      </c>
      <c r="B91" s="191">
        <f>'Open Int.'!E91</f>
        <v>163200</v>
      </c>
      <c r="C91" s="192">
        <f>'Open Int.'!F91</f>
        <v>5100</v>
      </c>
      <c r="D91" s="193">
        <f>'Open Int.'!H91</f>
        <v>15300</v>
      </c>
      <c r="E91" s="335">
        <f>'Open Int.'!I91</f>
        <v>0</v>
      </c>
      <c r="F91" s="194">
        <f>IF('Open Int.'!E91=0,0,'Open Int.'!H91/'Open Int.'!E91)</f>
        <v>0.09375</v>
      </c>
      <c r="G91" s="156">
        <v>0.0967741935483871</v>
      </c>
      <c r="H91" s="171">
        <f t="shared" si="2"/>
        <v>-0.031249999999999972</v>
      </c>
      <c r="I91" s="188">
        <f>IF(Volume!D91=0,0,Volume!F91/Volume!D91)</f>
        <v>0</v>
      </c>
      <c r="J91" s="179">
        <v>0.038461538461538464</v>
      </c>
      <c r="K91" s="171">
        <f t="shared" si="3"/>
        <v>-1</v>
      </c>
      <c r="L91" s="60"/>
      <c r="M91" s="6"/>
      <c r="N91" s="59"/>
      <c r="O91" s="3"/>
      <c r="P91" s="3"/>
      <c r="Q91" s="3"/>
      <c r="R91" s="3"/>
      <c r="S91" s="3"/>
      <c r="T91" s="3"/>
      <c r="U91" s="61"/>
      <c r="V91" s="3"/>
      <c r="W91" s="3"/>
      <c r="X91" s="3"/>
      <c r="Y91" s="3"/>
      <c r="Z91" s="3"/>
      <c r="AA91" s="2"/>
      <c r="AB91" s="78"/>
      <c r="AC91" s="77"/>
    </row>
    <row r="92" spans="1:27" s="7" customFormat="1" ht="15">
      <c r="A92" s="180" t="s">
        <v>273</v>
      </c>
      <c r="B92" s="191">
        <f>'Open Int.'!E92</f>
        <v>320450</v>
      </c>
      <c r="C92" s="192">
        <f>'Open Int.'!F92</f>
        <v>11900</v>
      </c>
      <c r="D92" s="193">
        <f>'Open Int.'!H92</f>
        <v>19550</v>
      </c>
      <c r="E92" s="335">
        <f>'Open Int.'!I92</f>
        <v>2550</v>
      </c>
      <c r="F92" s="194">
        <f>IF('Open Int.'!E92=0,0,'Open Int.'!H92/'Open Int.'!E92)</f>
        <v>0.0610079575596817</v>
      </c>
      <c r="G92" s="156">
        <v>0.05509641873278237</v>
      </c>
      <c r="H92" s="171">
        <f t="shared" si="2"/>
        <v>0.1072944297082228</v>
      </c>
      <c r="I92" s="188">
        <f>IF(Volume!D92=0,0,Volume!F92/Volume!D92)</f>
        <v>0.07142857142857142</v>
      </c>
      <c r="J92" s="179">
        <v>0.06060606060606061</v>
      </c>
      <c r="K92" s="171">
        <f t="shared" si="3"/>
        <v>0.17857142857142846</v>
      </c>
      <c r="L92" s="60"/>
      <c r="M92" s="6"/>
      <c r="N92" s="59"/>
      <c r="O92" s="3"/>
      <c r="P92" s="3"/>
      <c r="Q92" s="3"/>
      <c r="R92" s="3"/>
      <c r="S92" s="3"/>
      <c r="T92" s="3"/>
      <c r="U92" s="61"/>
      <c r="V92" s="3"/>
      <c r="W92" s="3"/>
      <c r="X92" s="3"/>
      <c r="Y92" s="3"/>
      <c r="Z92" s="3"/>
      <c r="AA92" s="2"/>
    </row>
    <row r="93" spans="1:27" s="7" customFormat="1" ht="15">
      <c r="A93" s="180" t="s">
        <v>210</v>
      </c>
      <c r="B93" s="191">
        <f>'Open Int.'!E93</f>
        <v>61000</v>
      </c>
      <c r="C93" s="192">
        <f>'Open Int.'!F93</f>
        <v>4200</v>
      </c>
      <c r="D93" s="193">
        <f>'Open Int.'!H93</f>
        <v>7400</v>
      </c>
      <c r="E93" s="335">
        <f>'Open Int.'!I93</f>
        <v>400</v>
      </c>
      <c r="F93" s="194">
        <f>IF('Open Int.'!E93=0,0,'Open Int.'!H93/'Open Int.'!E93)</f>
        <v>0.12131147540983607</v>
      </c>
      <c r="G93" s="156">
        <v>0.12323943661971831</v>
      </c>
      <c r="H93" s="171">
        <f t="shared" si="2"/>
        <v>-0.01564402810304448</v>
      </c>
      <c r="I93" s="188">
        <f>IF(Volume!D93=0,0,Volume!F93/Volume!D93)</f>
        <v>0.21333333333333335</v>
      </c>
      <c r="J93" s="179">
        <v>0.03296703296703297</v>
      </c>
      <c r="K93" s="171">
        <f t="shared" si="3"/>
        <v>5.471111111111112</v>
      </c>
      <c r="L93" s="60"/>
      <c r="M93" s="6"/>
      <c r="N93" s="59"/>
      <c r="O93" s="3"/>
      <c r="P93" s="3"/>
      <c r="Q93" s="3"/>
      <c r="R93" s="3"/>
      <c r="S93" s="3"/>
      <c r="T93" s="3"/>
      <c r="U93" s="61"/>
      <c r="V93" s="3"/>
      <c r="W93" s="3"/>
      <c r="X93" s="3"/>
      <c r="Y93" s="3"/>
      <c r="Z93" s="3"/>
      <c r="AA93" s="2"/>
    </row>
    <row r="94" spans="1:27" s="7" customFormat="1" ht="15">
      <c r="A94" s="180" t="s">
        <v>298</v>
      </c>
      <c r="B94" s="191">
        <f>'Open Int.'!E94</f>
        <v>1050</v>
      </c>
      <c r="C94" s="192">
        <f>'Open Int.'!F94</f>
        <v>0</v>
      </c>
      <c r="D94" s="193">
        <f>'Open Int.'!H94</f>
        <v>0</v>
      </c>
      <c r="E94" s="335">
        <f>'Open Int.'!I94</f>
        <v>0</v>
      </c>
      <c r="F94" s="194">
        <f>IF('Open Int.'!E94=0,0,'Open Int.'!H94/'Open Int.'!E94)</f>
        <v>0</v>
      </c>
      <c r="G94" s="156">
        <v>0</v>
      </c>
      <c r="H94" s="171">
        <f t="shared" si="2"/>
        <v>0</v>
      </c>
      <c r="I94" s="188">
        <f>IF(Volume!D94=0,0,Volume!F94/Volume!D94)</f>
        <v>0</v>
      </c>
      <c r="J94" s="179">
        <v>0</v>
      </c>
      <c r="K94" s="171">
        <f t="shared" si="3"/>
        <v>0</v>
      </c>
      <c r="L94" s="60"/>
      <c r="M94" s="6"/>
      <c r="N94" s="59"/>
      <c r="O94" s="3"/>
      <c r="P94" s="3"/>
      <c r="Q94" s="3"/>
      <c r="R94" s="3"/>
      <c r="S94" s="3"/>
      <c r="T94" s="3"/>
      <c r="U94" s="61"/>
      <c r="V94" s="3"/>
      <c r="W94" s="3"/>
      <c r="X94" s="3"/>
      <c r="Y94" s="3"/>
      <c r="Z94" s="3"/>
      <c r="AA94" s="2"/>
    </row>
    <row r="95" spans="1:27" s="7" customFormat="1" ht="15">
      <c r="A95" s="180" t="s">
        <v>7</v>
      </c>
      <c r="B95" s="191">
        <f>'Open Int.'!E95</f>
        <v>101400</v>
      </c>
      <c r="C95" s="192">
        <f>'Open Int.'!F95</f>
        <v>5850</v>
      </c>
      <c r="D95" s="193">
        <f>'Open Int.'!H95</f>
        <v>4550</v>
      </c>
      <c r="E95" s="335">
        <f>'Open Int.'!I95</f>
        <v>650</v>
      </c>
      <c r="F95" s="194">
        <f>IF('Open Int.'!E95=0,0,'Open Int.'!H95/'Open Int.'!E95)</f>
        <v>0.04487179487179487</v>
      </c>
      <c r="G95" s="156">
        <v>0.04081632653061224</v>
      </c>
      <c r="H95" s="171">
        <f t="shared" si="2"/>
        <v>0.09935897435897445</v>
      </c>
      <c r="I95" s="188">
        <f>IF(Volume!D95=0,0,Volume!F95/Volume!D95)</f>
        <v>0.08695652173913043</v>
      </c>
      <c r="J95" s="179">
        <v>0</v>
      </c>
      <c r="K95" s="171">
        <f t="shared" si="3"/>
        <v>0</v>
      </c>
      <c r="L95" s="60"/>
      <c r="M95" s="6"/>
      <c r="N95" s="59"/>
      <c r="O95" s="3"/>
      <c r="P95" s="3"/>
      <c r="Q95" s="3"/>
      <c r="R95" s="3"/>
      <c r="S95" s="3"/>
      <c r="T95" s="3"/>
      <c r="U95" s="61"/>
      <c r="V95" s="3"/>
      <c r="W95" s="3"/>
      <c r="X95" s="3"/>
      <c r="Y95" s="3"/>
      <c r="Z95" s="3"/>
      <c r="AA95" s="2"/>
    </row>
    <row r="96" spans="1:27" s="7" customFormat="1" ht="15">
      <c r="A96" s="180" t="s">
        <v>170</v>
      </c>
      <c r="B96" s="191">
        <f>'Open Int.'!E96</f>
        <v>1200</v>
      </c>
      <c r="C96" s="192">
        <f>'Open Int.'!F96</f>
        <v>0</v>
      </c>
      <c r="D96" s="193">
        <f>'Open Int.'!H96</f>
        <v>0</v>
      </c>
      <c r="E96" s="335">
        <f>'Open Int.'!I96</f>
        <v>0</v>
      </c>
      <c r="F96" s="194">
        <f>IF('Open Int.'!E96=0,0,'Open Int.'!H96/'Open Int.'!E96)</f>
        <v>0</v>
      </c>
      <c r="G96" s="156">
        <v>0</v>
      </c>
      <c r="H96" s="171">
        <f t="shared" si="2"/>
        <v>0</v>
      </c>
      <c r="I96" s="188">
        <f>IF(Volume!D96=0,0,Volume!F96/Volume!D96)</f>
        <v>0</v>
      </c>
      <c r="J96" s="179">
        <v>0</v>
      </c>
      <c r="K96" s="171">
        <f t="shared" si="3"/>
        <v>0</v>
      </c>
      <c r="L96" s="60"/>
      <c r="M96" s="6"/>
      <c r="N96" s="59"/>
      <c r="O96" s="3"/>
      <c r="P96" s="3"/>
      <c r="Q96" s="3"/>
      <c r="R96" s="3"/>
      <c r="S96" s="3"/>
      <c r="T96" s="3"/>
      <c r="U96" s="61"/>
      <c r="V96" s="3"/>
      <c r="W96" s="3"/>
      <c r="X96" s="3"/>
      <c r="Y96" s="3"/>
      <c r="Z96" s="3"/>
      <c r="AA96" s="2"/>
    </row>
    <row r="97" spans="1:29" s="58" customFormat="1" ht="15">
      <c r="A97" s="180" t="s">
        <v>224</v>
      </c>
      <c r="B97" s="191">
        <f>'Open Int.'!E97</f>
        <v>34400</v>
      </c>
      <c r="C97" s="192">
        <f>'Open Int.'!F97</f>
        <v>800</v>
      </c>
      <c r="D97" s="193">
        <f>'Open Int.'!H97</f>
        <v>4000</v>
      </c>
      <c r="E97" s="335">
        <f>'Open Int.'!I97</f>
        <v>400</v>
      </c>
      <c r="F97" s="194">
        <f>IF('Open Int.'!E97=0,0,'Open Int.'!H97/'Open Int.'!E97)</f>
        <v>0.11627906976744186</v>
      </c>
      <c r="G97" s="156">
        <v>0.10714285714285714</v>
      </c>
      <c r="H97" s="171">
        <f t="shared" si="2"/>
        <v>0.0852713178294574</v>
      </c>
      <c r="I97" s="188">
        <f>IF(Volume!D97=0,0,Volume!F97/Volume!D97)</f>
        <v>0.21052631578947367</v>
      </c>
      <c r="J97" s="179">
        <v>0</v>
      </c>
      <c r="K97" s="171">
        <f t="shared" si="3"/>
        <v>0</v>
      </c>
      <c r="L97" s="60"/>
      <c r="M97" s="6"/>
      <c r="N97" s="59"/>
      <c r="O97" s="3"/>
      <c r="P97" s="3"/>
      <c r="Q97" s="3"/>
      <c r="R97" s="3"/>
      <c r="S97" s="3"/>
      <c r="T97" s="3"/>
      <c r="U97" s="61"/>
      <c r="V97" s="3"/>
      <c r="W97" s="3"/>
      <c r="X97" s="3"/>
      <c r="Y97" s="3"/>
      <c r="Z97" s="3"/>
      <c r="AA97" s="2"/>
      <c r="AB97" s="78"/>
      <c r="AC97" s="77"/>
    </row>
    <row r="98" spans="1:27" s="7" customFormat="1" ht="15">
      <c r="A98" s="180" t="s">
        <v>207</v>
      </c>
      <c r="B98" s="191">
        <f>'Open Int.'!E98</f>
        <v>600000</v>
      </c>
      <c r="C98" s="192">
        <f>'Open Int.'!F98</f>
        <v>18750</v>
      </c>
      <c r="D98" s="193">
        <f>'Open Int.'!H98</f>
        <v>35000</v>
      </c>
      <c r="E98" s="335">
        <f>'Open Int.'!I98</f>
        <v>1250</v>
      </c>
      <c r="F98" s="194">
        <f>IF('Open Int.'!E98=0,0,'Open Int.'!H98/'Open Int.'!E98)</f>
        <v>0.058333333333333334</v>
      </c>
      <c r="G98" s="156">
        <v>0.05806451612903226</v>
      </c>
      <c r="H98" s="171">
        <f t="shared" si="2"/>
        <v>0.004629629629629602</v>
      </c>
      <c r="I98" s="188">
        <f>IF(Volume!D98=0,0,Volume!F98/Volume!D98)</f>
        <v>0.10810810810810811</v>
      </c>
      <c r="J98" s="179">
        <v>0</v>
      </c>
      <c r="K98" s="171">
        <f t="shared" si="3"/>
        <v>0</v>
      </c>
      <c r="L98" s="60"/>
      <c r="M98" s="6"/>
      <c r="N98" s="59"/>
      <c r="O98" s="3"/>
      <c r="P98" s="3"/>
      <c r="Q98" s="3"/>
      <c r="R98" s="3"/>
      <c r="S98" s="3"/>
      <c r="T98" s="3"/>
      <c r="U98" s="61"/>
      <c r="V98" s="3"/>
      <c r="W98" s="3"/>
      <c r="X98" s="3"/>
      <c r="Y98" s="3"/>
      <c r="Z98" s="3"/>
      <c r="AA98" s="2"/>
    </row>
    <row r="99" spans="1:27" s="7" customFormat="1" ht="15">
      <c r="A99" s="180" t="s">
        <v>299</v>
      </c>
      <c r="B99" s="191">
        <f>'Open Int.'!E99</f>
        <v>3250</v>
      </c>
      <c r="C99" s="192">
        <f>'Open Int.'!F99</f>
        <v>0</v>
      </c>
      <c r="D99" s="193">
        <f>'Open Int.'!H99</f>
        <v>750</v>
      </c>
      <c r="E99" s="335">
        <f>'Open Int.'!I99</f>
        <v>0</v>
      </c>
      <c r="F99" s="194">
        <f>IF('Open Int.'!E99=0,0,'Open Int.'!H99/'Open Int.'!E99)</f>
        <v>0.23076923076923078</v>
      </c>
      <c r="G99" s="156">
        <v>0.23076923076923078</v>
      </c>
      <c r="H99" s="171">
        <f t="shared" si="2"/>
        <v>0</v>
      </c>
      <c r="I99" s="188">
        <f>IF(Volume!D99=0,0,Volume!F99/Volume!D99)</f>
        <v>0</v>
      </c>
      <c r="J99" s="179">
        <v>0</v>
      </c>
      <c r="K99" s="171">
        <f t="shared" si="3"/>
        <v>0</v>
      </c>
      <c r="L99" s="60"/>
      <c r="M99" s="6"/>
      <c r="N99" s="59"/>
      <c r="O99" s="3"/>
      <c r="P99" s="3"/>
      <c r="Q99" s="3"/>
      <c r="R99" s="3"/>
      <c r="S99" s="3"/>
      <c r="T99" s="3"/>
      <c r="U99" s="61"/>
      <c r="V99" s="3"/>
      <c r="W99" s="3"/>
      <c r="X99" s="3"/>
      <c r="Y99" s="3"/>
      <c r="Z99" s="3"/>
      <c r="AA99" s="2"/>
    </row>
    <row r="100" spans="1:27" s="7" customFormat="1" ht="15">
      <c r="A100" s="180" t="s">
        <v>279</v>
      </c>
      <c r="B100" s="191">
        <f>'Open Int.'!E100</f>
        <v>590400</v>
      </c>
      <c r="C100" s="192">
        <f>'Open Int.'!F100</f>
        <v>30400</v>
      </c>
      <c r="D100" s="193">
        <f>'Open Int.'!H100</f>
        <v>44800</v>
      </c>
      <c r="E100" s="335">
        <f>'Open Int.'!I100</f>
        <v>9600</v>
      </c>
      <c r="F100" s="194">
        <f>IF('Open Int.'!E100=0,0,'Open Int.'!H100/'Open Int.'!E100)</f>
        <v>0.07588075880758807</v>
      </c>
      <c r="G100" s="156">
        <v>0.06285714285714286</v>
      </c>
      <c r="H100" s="171">
        <f t="shared" si="2"/>
        <v>0.20719389012071926</v>
      </c>
      <c r="I100" s="188">
        <f>IF(Volume!D100=0,0,Volume!F100/Volume!D100)</f>
        <v>0.09090909090909091</v>
      </c>
      <c r="J100" s="179">
        <v>0.06315789473684211</v>
      </c>
      <c r="K100" s="171">
        <f t="shared" si="3"/>
        <v>0.4393939393939394</v>
      </c>
      <c r="L100" s="60"/>
      <c r="M100" s="6"/>
      <c r="N100" s="59"/>
      <c r="O100" s="3"/>
      <c r="P100" s="3"/>
      <c r="Q100" s="3"/>
      <c r="R100" s="3"/>
      <c r="S100" s="3"/>
      <c r="T100" s="3"/>
      <c r="U100" s="61"/>
      <c r="V100" s="3"/>
      <c r="W100" s="3"/>
      <c r="X100" s="3"/>
      <c r="Y100" s="3"/>
      <c r="Z100" s="3"/>
      <c r="AA100" s="2"/>
    </row>
    <row r="101" spans="1:29" s="58" customFormat="1" ht="15">
      <c r="A101" s="180" t="s">
        <v>146</v>
      </c>
      <c r="B101" s="191">
        <f>'Open Int.'!E101</f>
        <v>747600</v>
      </c>
      <c r="C101" s="192">
        <f>'Open Int.'!F101</f>
        <v>44500</v>
      </c>
      <c r="D101" s="193">
        <f>'Open Int.'!H101</f>
        <v>44500</v>
      </c>
      <c r="E101" s="335">
        <f>'Open Int.'!I101</f>
        <v>-8900</v>
      </c>
      <c r="F101" s="194">
        <f>IF('Open Int.'!E101=0,0,'Open Int.'!H101/'Open Int.'!E101)</f>
        <v>0.05952380952380952</v>
      </c>
      <c r="G101" s="156">
        <v>0.0759493670886076</v>
      </c>
      <c r="H101" s="171">
        <f t="shared" si="2"/>
        <v>-0.21626984126984133</v>
      </c>
      <c r="I101" s="188">
        <f>IF(Volume!D101=0,0,Volume!F101/Volume!D101)</f>
        <v>0.2</v>
      </c>
      <c r="J101" s="179">
        <v>0.14285714285714285</v>
      </c>
      <c r="K101" s="171">
        <f t="shared" si="3"/>
        <v>0.40000000000000013</v>
      </c>
      <c r="L101" s="60"/>
      <c r="M101" s="6"/>
      <c r="N101" s="59"/>
      <c r="O101" s="3"/>
      <c r="P101" s="3"/>
      <c r="Q101" s="3"/>
      <c r="R101" s="3"/>
      <c r="S101" s="3"/>
      <c r="T101" s="3"/>
      <c r="U101" s="61"/>
      <c r="V101" s="3"/>
      <c r="W101" s="3"/>
      <c r="X101" s="3"/>
      <c r="Y101" s="3"/>
      <c r="Z101" s="3"/>
      <c r="AA101" s="2"/>
      <c r="AB101" s="78"/>
      <c r="AC101" s="77"/>
    </row>
    <row r="102" spans="1:29" s="58" customFormat="1" ht="15">
      <c r="A102" s="180" t="s">
        <v>8</v>
      </c>
      <c r="B102" s="191">
        <f>'Open Int.'!E102</f>
        <v>5142400</v>
      </c>
      <c r="C102" s="192">
        <f>'Open Int.'!F102</f>
        <v>481600</v>
      </c>
      <c r="D102" s="193">
        <f>'Open Int.'!H102</f>
        <v>595200</v>
      </c>
      <c r="E102" s="335">
        <f>'Open Int.'!I102</f>
        <v>70400</v>
      </c>
      <c r="F102" s="194">
        <f>IF('Open Int.'!E102=0,0,'Open Int.'!H102/'Open Int.'!E102)</f>
        <v>0.11574362165525824</v>
      </c>
      <c r="G102" s="156">
        <v>0.11259869550291796</v>
      </c>
      <c r="H102" s="171">
        <f t="shared" si="2"/>
        <v>0.027930395980997717</v>
      </c>
      <c r="I102" s="188">
        <f>IF(Volume!D102=0,0,Volume!F102/Volume!D102)</f>
        <v>0.14691943127962084</v>
      </c>
      <c r="J102" s="179">
        <v>0.09535864978902954</v>
      </c>
      <c r="K102" s="171">
        <f t="shared" si="3"/>
        <v>0.5407037704986787</v>
      </c>
      <c r="L102" s="60"/>
      <c r="M102" s="6"/>
      <c r="N102" s="59"/>
      <c r="O102" s="3"/>
      <c r="P102" s="3"/>
      <c r="Q102" s="3"/>
      <c r="R102" s="3"/>
      <c r="S102" s="3"/>
      <c r="T102" s="3"/>
      <c r="U102" s="61"/>
      <c r="V102" s="3"/>
      <c r="W102" s="3"/>
      <c r="X102" s="3"/>
      <c r="Y102" s="3"/>
      <c r="Z102" s="3"/>
      <c r="AA102" s="2"/>
      <c r="AB102" s="78"/>
      <c r="AC102" s="77"/>
    </row>
    <row r="103" spans="1:27" s="7" customFormat="1" ht="15">
      <c r="A103" s="180" t="s">
        <v>300</v>
      </c>
      <c r="B103" s="191">
        <f>'Open Int.'!E103</f>
        <v>27000</v>
      </c>
      <c r="C103" s="192">
        <f>'Open Int.'!F103</f>
        <v>1000</v>
      </c>
      <c r="D103" s="193">
        <f>'Open Int.'!H103</f>
        <v>0</v>
      </c>
      <c r="E103" s="335">
        <f>'Open Int.'!I103</f>
        <v>0</v>
      </c>
      <c r="F103" s="194">
        <f>IF('Open Int.'!E103=0,0,'Open Int.'!H103/'Open Int.'!E103)</f>
        <v>0</v>
      </c>
      <c r="G103" s="156">
        <v>0</v>
      </c>
      <c r="H103" s="171">
        <f t="shared" si="2"/>
        <v>0</v>
      </c>
      <c r="I103" s="188">
        <f>IF(Volume!D103=0,0,Volume!F103/Volume!D103)</f>
        <v>0</v>
      </c>
      <c r="J103" s="179">
        <v>0</v>
      </c>
      <c r="K103" s="171">
        <f t="shared" si="3"/>
        <v>0</v>
      </c>
      <c r="L103" s="60"/>
      <c r="M103" s="6"/>
      <c r="N103" s="59"/>
      <c r="O103" s="3"/>
      <c r="P103" s="3"/>
      <c r="Q103" s="3"/>
      <c r="R103" s="3"/>
      <c r="S103" s="3"/>
      <c r="T103" s="3"/>
      <c r="U103" s="61"/>
      <c r="V103" s="3"/>
      <c r="W103" s="3"/>
      <c r="X103" s="3"/>
      <c r="Y103" s="3"/>
      <c r="Z103" s="3"/>
      <c r="AA103" s="2"/>
    </row>
    <row r="104" spans="1:27" s="7" customFormat="1" ht="15">
      <c r="A104" s="180" t="s">
        <v>179</v>
      </c>
      <c r="B104" s="191">
        <f>'Open Int.'!E104</f>
        <v>6020000</v>
      </c>
      <c r="C104" s="192">
        <f>'Open Int.'!F104</f>
        <v>-364000</v>
      </c>
      <c r="D104" s="193">
        <f>'Open Int.'!H104</f>
        <v>700000</v>
      </c>
      <c r="E104" s="335">
        <f>'Open Int.'!I104</f>
        <v>0</v>
      </c>
      <c r="F104" s="194">
        <f>IF('Open Int.'!E104=0,0,'Open Int.'!H104/'Open Int.'!E104)</f>
        <v>0.11627906976744186</v>
      </c>
      <c r="G104" s="156">
        <v>0.10964912280701754</v>
      </c>
      <c r="H104" s="171">
        <f t="shared" si="2"/>
        <v>0.06046511627906981</v>
      </c>
      <c r="I104" s="188">
        <f>IF(Volume!D104=0,0,Volume!F104/Volume!D104)</f>
        <v>0</v>
      </c>
      <c r="J104" s="179">
        <v>0</v>
      </c>
      <c r="K104" s="171">
        <f t="shared" si="3"/>
        <v>0</v>
      </c>
      <c r="L104" s="60"/>
      <c r="M104" s="6"/>
      <c r="N104" s="59"/>
      <c r="O104" s="3"/>
      <c r="P104" s="3"/>
      <c r="Q104" s="3"/>
      <c r="R104" s="3"/>
      <c r="S104" s="3"/>
      <c r="T104" s="3"/>
      <c r="U104" s="61"/>
      <c r="V104" s="3"/>
      <c r="W104" s="3"/>
      <c r="X104" s="3"/>
      <c r="Y104" s="3"/>
      <c r="Z104" s="3"/>
      <c r="AA104" s="2"/>
    </row>
    <row r="105" spans="1:27" s="7" customFormat="1" ht="15">
      <c r="A105" s="180" t="s">
        <v>202</v>
      </c>
      <c r="B105" s="191">
        <f>'Open Int.'!E105</f>
        <v>126500</v>
      </c>
      <c r="C105" s="192">
        <f>'Open Int.'!F105</f>
        <v>1150</v>
      </c>
      <c r="D105" s="193">
        <f>'Open Int.'!H105</f>
        <v>2300</v>
      </c>
      <c r="E105" s="335">
        <f>'Open Int.'!I105</f>
        <v>0</v>
      </c>
      <c r="F105" s="194">
        <f>IF('Open Int.'!E105=0,0,'Open Int.'!H105/'Open Int.'!E105)</f>
        <v>0.01818181818181818</v>
      </c>
      <c r="G105" s="156">
        <v>0.01834862385321101</v>
      </c>
      <c r="H105" s="171">
        <f t="shared" si="2"/>
        <v>-0.009090909090909195</v>
      </c>
      <c r="I105" s="188">
        <f>IF(Volume!D105=0,0,Volume!F105/Volume!D105)</f>
        <v>0</v>
      </c>
      <c r="J105" s="179">
        <v>0</v>
      </c>
      <c r="K105" s="171">
        <f t="shared" si="3"/>
        <v>0</v>
      </c>
      <c r="L105" s="60"/>
      <c r="M105" s="6"/>
      <c r="N105" s="59"/>
      <c r="O105" s="3"/>
      <c r="P105" s="3"/>
      <c r="Q105" s="3"/>
      <c r="R105" s="3"/>
      <c r="S105" s="3"/>
      <c r="T105" s="3"/>
      <c r="U105" s="61"/>
      <c r="V105" s="3"/>
      <c r="W105" s="3"/>
      <c r="X105" s="3"/>
      <c r="Y105" s="3"/>
      <c r="Z105" s="3"/>
      <c r="AA105" s="2"/>
    </row>
    <row r="106" spans="1:29" s="58" customFormat="1" ht="15">
      <c r="A106" s="180" t="s">
        <v>171</v>
      </c>
      <c r="B106" s="191">
        <f>'Open Int.'!E106</f>
        <v>17600</v>
      </c>
      <c r="C106" s="192">
        <f>'Open Int.'!F106</f>
        <v>4400</v>
      </c>
      <c r="D106" s="193">
        <f>'Open Int.'!H106</f>
        <v>26400</v>
      </c>
      <c r="E106" s="335">
        <f>'Open Int.'!I106</f>
        <v>2200</v>
      </c>
      <c r="F106" s="194">
        <f>IF('Open Int.'!E106=0,0,'Open Int.'!H106/'Open Int.'!E106)</f>
        <v>1.5</v>
      </c>
      <c r="G106" s="156">
        <v>1.8333333333333333</v>
      </c>
      <c r="H106" s="171">
        <f t="shared" si="2"/>
        <v>-0.1818181818181818</v>
      </c>
      <c r="I106" s="188">
        <f>IF(Volume!D106=0,0,Volume!F106/Volume!D106)</f>
        <v>0.25</v>
      </c>
      <c r="J106" s="179">
        <v>1</v>
      </c>
      <c r="K106" s="171">
        <f t="shared" si="3"/>
        <v>-0.75</v>
      </c>
      <c r="L106" s="60"/>
      <c r="M106" s="6"/>
      <c r="N106" s="59"/>
      <c r="O106" s="3"/>
      <c r="P106" s="3"/>
      <c r="Q106" s="3"/>
      <c r="R106" s="3"/>
      <c r="S106" s="3"/>
      <c r="T106" s="3"/>
      <c r="U106" s="61"/>
      <c r="V106" s="3"/>
      <c r="W106" s="3"/>
      <c r="X106" s="3"/>
      <c r="Y106" s="3"/>
      <c r="Z106" s="3"/>
      <c r="AA106" s="2"/>
      <c r="AB106" s="78"/>
      <c r="AC106" s="77"/>
    </row>
    <row r="107" spans="1:29" s="58" customFormat="1" ht="15">
      <c r="A107" s="180" t="s">
        <v>147</v>
      </c>
      <c r="B107" s="191">
        <f>'Open Int.'!E107</f>
        <v>407100</v>
      </c>
      <c r="C107" s="192">
        <f>'Open Int.'!F107</f>
        <v>23600</v>
      </c>
      <c r="D107" s="193">
        <f>'Open Int.'!H107</f>
        <v>11800</v>
      </c>
      <c r="E107" s="335">
        <f>'Open Int.'!I107</f>
        <v>0</v>
      </c>
      <c r="F107" s="194">
        <f>IF('Open Int.'!E107=0,0,'Open Int.'!H107/'Open Int.'!E107)</f>
        <v>0.028985507246376812</v>
      </c>
      <c r="G107" s="156">
        <v>0.03076923076923077</v>
      </c>
      <c r="H107" s="171">
        <f t="shared" si="2"/>
        <v>-0.057971014492753666</v>
      </c>
      <c r="I107" s="188">
        <f>IF(Volume!D107=0,0,Volume!F107/Volume!D107)</f>
        <v>0</v>
      </c>
      <c r="J107" s="179">
        <v>0.02631578947368421</v>
      </c>
      <c r="K107" s="171">
        <f t="shared" si="3"/>
        <v>-1</v>
      </c>
      <c r="L107" s="60"/>
      <c r="M107" s="6"/>
      <c r="N107" s="59"/>
      <c r="O107" s="3"/>
      <c r="P107" s="3"/>
      <c r="Q107" s="3"/>
      <c r="R107" s="3"/>
      <c r="S107" s="3"/>
      <c r="T107" s="3"/>
      <c r="U107" s="61"/>
      <c r="V107" s="3"/>
      <c r="W107" s="3"/>
      <c r="X107" s="3"/>
      <c r="Y107" s="3"/>
      <c r="Z107" s="3"/>
      <c r="AA107" s="2"/>
      <c r="AB107" s="78"/>
      <c r="AC107" s="77"/>
    </row>
    <row r="108" spans="1:29" s="58" customFormat="1" ht="15">
      <c r="A108" s="180" t="s">
        <v>148</v>
      </c>
      <c r="B108" s="191">
        <f>'Open Int.'!E108</f>
        <v>0</v>
      </c>
      <c r="C108" s="192">
        <f>'Open Int.'!F108</f>
        <v>0</v>
      </c>
      <c r="D108" s="193">
        <f>'Open Int.'!H108</f>
        <v>0</v>
      </c>
      <c r="E108" s="335">
        <f>'Open Int.'!I108</f>
        <v>0</v>
      </c>
      <c r="F108" s="194">
        <f>IF('Open Int.'!E108=0,0,'Open Int.'!H108/'Open Int.'!E108)</f>
        <v>0</v>
      </c>
      <c r="G108" s="156">
        <v>0</v>
      </c>
      <c r="H108" s="171">
        <f t="shared" si="2"/>
        <v>0</v>
      </c>
      <c r="I108" s="188">
        <f>IF(Volume!D108=0,0,Volume!F108/Volume!D108)</f>
        <v>0</v>
      </c>
      <c r="J108" s="179">
        <v>0</v>
      </c>
      <c r="K108" s="171">
        <f t="shared" si="3"/>
        <v>0</v>
      </c>
      <c r="L108" s="60"/>
      <c r="M108" s="6"/>
      <c r="N108" s="59"/>
      <c r="O108" s="3"/>
      <c r="P108" s="3"/>
      <c r="Q108" s="3"/>
      <c r="R108" s="3"/>
      <c r="S108" s="3"/>
      <c r="T108" s="3"/>
      <c r="U108" s="61"/>
      <c r="V108" s="3"/>
      <c r="W108" s="3"/>
      <c r="X108" s="3"/>
      <c r="Y108" s="3"/>
      <c r="Z108" s="3"/>
      <c r="AA108" s="2"/>
      <c r="AB108" s="78"/>
      <c r="AC108" s="77"/>
    </row>
    <row r="109" spans="1:29" s="58" customFormat="1" ht="15">
      <c r="A109" s="180" t="s">
        <v>122</v>
      </c>
      <c r="B109" s="191">
        <f>'Open Int.'!E109</f>
        <v>5661500</v>
      </c>
      <c r="C109" s="192">
        <f>'Open Int.'!F109</f>
        <v>97500</v>
      </c>
      <c r="D109" s="193">
        <f>'Open Int.'!H109</f>
        <v>975000</v>
      </c>
      <c r="E109" s="335">
        <f>'Open Int.'!I109</f>
        <v>39000</v>
      </c>
      <c r="F109" s="194">
        <f>IF('Open Int.'!E109=0,0,'Open Int.'!H109/'Open Int.'!E109)</f>
        <v>0.17221584385763491</v>
      </c>
      <c r="G109" s="156">
        <v>0.16822429906542055</v>
      </c>
      <c r="H109" s="171">
        <f t="shared" si="2"/>
        <v>0.023727516264829825</v>
      </c>
      <c r="I109" s="188">
        <f>IF(Volume!D109=0,0,Volume!F109/Volume!D109)</f>
        <v>0.13651877133105803</v>
      </c>
      <c r="J109" s="179">
        <v>0.12622720897615708</v>
      </c>
      <c r="K109" s="171">
        <f t="shared" si="3"/>
        <v>0.08153204398938194</v>
      </c>
      <c r="L109" s="60"/>
      <c r="M109" s="6"/>
      <c r="N109" s="59"/>
      <c r="O109" s="3"/>
      <c r="P109" s="3"/>
      <c r="Q109" s="3"/>
      <c r="R109" s="3"/>
      <c r="S109" s="3"/>
      <c r="T109" s="3"/>
      <c r="U109" s="61"/>
      <c r="V109" s="3"/>
      <c r="W109" s="3"/>
      <c r="X109" s="3"/>
      <c r="Y109" s="3"/>
      <c r="Z109" s="3"/>
      <c r="AA109" s="2"/>
      <c r="AB109" s="78"/>
      <c r="AC109" s="77"/>
    </row>
    <row r="110" spans="1:29" s="58" customFormat="1" ht="15">
      <c r="A110" s="180" t="s">
        <v>36</v>
      </c>
      <c r="B110" s="191">
        <f>'Open Int.'!E110</f>
        <v>256050</v>
      </c>
      <c r="C110" s="192">
        <f>'Open Int.'!F110</f>
        <v>10350</v>
      </c>
      <c r="D110" s="193">
        <f>'Open Int.'!H110</f>
        <v>13050</v>
      </c>
      <c r="E110" s="335">
        <f>'Open Int.'!I110</f>
        <v>450</v>
      </c>
      <c r="F110" s="194">
        <f>IF('Open Int.'!E110=0,0,'Open Int.'!H110/'Open Int.'!E110)</f>
        <v>0.050966608084358524</v>
      </c>
      <c r="G110" s="156">
        <v>0.05128205128205128</v>
      </c>
      <c r="H110" s="171">
        <f t="shared" si="2"/>
        <v>-0.006151142355008753</v>
      </c>
      <c r="I110" s="188">
        <f>IF(Volume!D110=0,0,Volume!F110/Volume!D110)</f>
        <v>0.034482758620689655</v>
      </c>
      <c r="J110" s="179">
        <v>0.006329113924050633</v>
      </c>
      <c r="K110" s="171">
        <f t="shared" si="3"/>
        <v>4.448275862068965</v>
      </c>
      <c r="L110" s="60"/>
      <c r="M110" s="6"/>
      <c r="N110" s="59"/>
      <c r="O110" s="3"/>
      <c r="P110" s="3"/>
      <c r="Q110" s="3"/>
      <c r="R110" s="3"/>
      <c r="S110" s="3"/>
      <c r="T110" s="3"/>
      <c r="U110" s="61"/>
      <c r="V110" s="3"/>
      <c r="W110" s="3"/>
      <c r="X110" s="3"/>
      <c r="Y110" s="3"/>
      <c r="Z110" s="3"/>
      <c r="AA110" s="2"/>
      <c r="AB110" s="78"/>
      <c r="AC110" s="77"/>
    </row>
    <row r="111" spans="1:29" s="58" customFormat="1" ht="15">
      <c r="A111" s="180" t="s">
        <v>172</v>
      </c>
      <c r="B111" s="191">
        <f>'Open Int.'!E111</f>
        <v>70350</v>
      </c>
      <c r="C111" s="192">
        <f>'Open Int.'!F111</f>
        <v>3150</v>
      </c>
      <c r="D111" s="193">
        <f>'Open Int.'!H111</f>
        <v>7350</v>
      </c>
      <c r="E111" s="335">
        <f>'Open Int.'!I111</f>
        <v>1050</v>
      </c>
      <c r="F111" s="194">
        <f>IF('Open Int.'!E111=0,0,'Open Int.'!H111/'Open Int.'!E111)</f>
        <v>0.1044776119402985</v>
      </c>
      <c r="G111" s="156">
        <v>0.09375</v>
      </c>
      <c r="H111" s="171">
        <f t="shared" si="2"/>
        <v>0.11442786069651738</v>
      </c>
      <c r="I111" s="188">
        <f>IF(Volume!D111=0,0,Volume!F111/Volume!D111)</f>
        <v>0.045454545454545456</v>
      </c>
      <c r="J111" s="179">
        <v>0.14285714285714285</v>
      </c>
      <c r="K111" s="171">
        <f t="shared" si="3"/>
        <v>-0.6818181818181818</v>
      </c>
      <c r="L111" s="60"/>
      <c r="M111" s="6"/>
      <c r="N111" s="59"/>
      <c r="O111" s="3"/>
      <c r="P111" s="3"/>
      <c r="Q111" s="3"/>
      <c r="R111" s="3"/>
      <c r="S111" s="3"/>
      <c r="T111" s="3"/>
      <c r="U111" s="61"/>
      <c r="V111" s="3"/>
      <c r="W111" s="3"/>
      <c r="X111" s="3"/>
      <c r="Y111" s="3"/>
      <c r="Z111" s="3"/>
      <c r="AA111" s="2"/>
      <c r="AB111" s="78"/>
      <c r="AC111" s="77"/>
    </row>
    <row r="112" spans="1:29" s="58" customFormat="1" ht="15">
      <c r="A112" s="180" t="s">
        <v>80</v>
      </c>
      <c r="B112" s="191">
        <f>'Open Int.'!E112</f>
        <v>22800</v>
      </c>
      <c r="C112" s="192">
        <f>'Open Int.'!F112</f>
        <v>2400</v>
      </c>
      <c r="D112" s="193">
        <f>'Open Int.'!H112</f>
        <v>1200</v>
      </c>
      <c r="E112" s="335">
        <f>'Open Int.'!I112</f>
        <v>1200</v>
      </c>
      <c r="F112" s="194">
        <f>IF('Open Int.'!E112=0,0,'Open Int.'!H112/'Open Int.'!E112)</f>
        <v>0.05263157894736842</v>
      </c>
      <c r="G112" s="156">
        <v>0</v>
      </c>
      <c r="H112" s="171">
        <f t="shared" si="2"/>
        <v>0</v>
      </c>
      <c r="I112" s="188">
        <f>IF(Volume!D112=0,0,Volume!F112/Volume!D112)</f>
        <v>0.09090909090909091</v>
      </c>
      <c r="J112" s="179">
        <v>0</v>
      </c>
      <c r="K112" s="171">
        <f t="shared" si="3"/>
        <v>0</v>
      </c>
      <c r="L112" s="60"/>
      <c r="M112" s="6"/>
      <c r="N112" s="59"/>
      <c r="O112" s="3"/>
      <c r="P112" s="3"/>
      <c r="Q112" s="3"/>
      <c r="R112" s="3"/>
      <c r="S112" s="3"/>
      <c r="T112" s="3"/>
      <c r="U112" s="61"/>
      <c r="V112" s="3"/>
      <c r="W112" s="3"/>
      <c r="X112" s="3"/>
      <c r="Y112" s="3"/>
      <c r="Z112" s="3"/>
      <c r="AA112" s="2"/>
      <c r="AB112" s="78"/>
      <c r="AC112" s="77"/>
    </row>
    <row r="113" spans="1:29" s="58" customFormat="1" ht="15">
      <c r="A113" s="180" t="s">
        <v>275</v>
      </c>
      <c r="B113" s="191">
        <f>'Open Int.'!E113</f>
        <v>135800</v>
      </c>
      <c r="C113" s="192">
        <f>'Open Int.'!F113</f>
        <v>-700</v>
      </c>
      <c r="D113" s="193">
        <f>'Open Int.'!H113</f>
        <v>2800</v>
      </c>
      <c r="E113" s="335">
        <f>'Open Int.'!I113</f>
        <v>0</v>
      </c>
      <c r="F113" s="194">
        <f>IF('Open Int.'!E113=0,0,'Open Int.'!H113/'Open Int.'!E113)</f>
        <v>0.020618556701030927</v>
      </c>
      <c r="G113" s="156">
        <v>0.020512820512820513</v>
      </c>
      <c r="H113" s="171">
        <f t="shared" si="2"/>
        <v>0.005154639175257714</v>
      </c>
      <c r="I113" s="188">
        <f>IF(Volume!D113=0,0,Volume!F113/Volume!D113)</f>
        <v>0</v>
      </c>
      <c r="J113" s="179">
        <v>0</v>
      </c>
      <c r="K113" s="171">
        <f t="shared" si="3"/>
        <v>0</v>
      </c>
      <c r="L113" s="60"/>
      <c r="M113" s="6"/>
      <c r="N113" s="59"/>
      <c r="O113" s="3"/>
      <c r="P113" s="3"/>
      <c r="Q113" s="3"/>
      <c r="R113" s="3"/>
      <c r="S113" s="3"/>
      <c r="T113" s="3"/>
      <c r="U113" s="61"/>
      <c r="V113" s="3"/>
      <c r="W113" s="3"/>
      <c r="X113" s="3"/>
      <c r="Y113" s="3"/>
      <c r="Z113" s="3"/>
      <c r="AA113" s="2"/>
      <c r="AB113" s="78"/>
      <c r="AC113" s="77"/>
    </row>
    <row r="114" spans="1:29" s="58" customFormat="1" ht="15">
      <c r="A114" s="180" t="s">
        <v>225</v>
      </c>
      <c r="B114" s="191">
        <f>'Open Int.'!E114</f>
        <v>0</v>
      </c>
      <c r="C114" s="192">
        <f>'Open Int.'!F114</f>
        <v>0</v>
      </c>
      <c r="D114" s="193">
        <f>'Open Int.'!H114</f>
        <v>0</v>
      </c>
      <c r="E114" s="335">
        <f>'Open Int.'!I114</f>
        <v>0</v>
      </c>
      <c r="F114" s="194">
        <f>IF('Open Int.'!E114=0,0,'Open Int.'!H114/'Open Int.'!E114)</f>
        <v>0</v>
      </c>
      <c r="G114" s="156">
        <v>0</v>
      </c>
      <c r="H114" s="171">
        <f t="shared" si="2"/>
        <v>0</v>
      </c>
      <c r="I114" s="188">
        <f>IF(Volume!D114=0,0,Volume!F114/Volume!D114)</f>
        <v>0</v>
      </c>
      <c r="J114" s="179">
        <v>0</v>
      </c>
      <c r="K114" s="171">
        <f t="shared" si="3"/>
        <v>0</v>
      </c>
      <c r="L114" s="60"/>
      <c r="M114" s="6"/>
      <c r="N114" s="59"/>
      <c r="O114" s="3"/>
      <c r="P114" s="3"/>
      <c r="Q114" s="3"/>
      <c r="R114" s="3"/>
      <c r="S114" s="3"/>
      <c r="T114" s="3"/>
      <c r="U114" s="61"/>
      <c r="V114" s="3"/>
      <c r="W114" s="3"/>
      <c r="X114" s="3"/>
      <c r="Y114" s="3"/>
      <c r="Z114" s="3"/>
      <c r="AA114" s="2"/>
      <c r="AB114" s="78"/>
      <c r="AC114" s="77"/>
    </row>
    <row r="115" spans="1:29" s="58" customFormat="1" ht="15">
      <c r="A115" s="180" t="s">
        <v>81</v>
      </c>
      <c r="B115" s="191">
        <f>'Open Int.'!E115</f>
        <v>9600</v>
      </c>
      <c r="C115" s="192">
        <f>'Open Int.'!F115</f>
        <v>1200</v>
      </c>
      <c r="D115" s="193">
        <f>'Open Int.'!H115</f>
        <v>0</v>
      </c>
      <c r="E115" s="335">
        <f>'Open Int.'!I115</f>
        <v>0</v>
      </c>
      <c r="F115" s="194">
        <f>IF('Open Int.'!E115=0,0,'Open Int.'!H115/'Open Int.'!E115)</f>
        <v>0</v>
      </c>
      <c r="G115" s="156">
        <v>0</v>
      </c>
      <c r="H115" s="171">
        <f t="shared" si="2"/>
        <v>0</v>
      </c>
      <c r="I115" s="188">
        <f>IF(Volume!D115=0,0,Volume!F115/Volume!D115)</f>
        <v>0</v>
      </c>
      <c r="J115" s="179">
        <v>0</v>
      </c>
      <c r="K115" s="171">
        <f t="shared" si="3"/>
        <v>0</v>
      </c>
      <c r="L115" s="60"/>
      <c r="M115" s="6"/>
      <c r="N115" s="59"/>
      <c r="O115" s="3"/>
      <c r="P115" s="3"/>
      <c r="Q115" s="3"/>
      <c r="R115" s="3"/>
      <c r="S115" s="3"/>
      <c r="T115" s="3"/>
      <c r="U115" s="61"/>
      <c r="V115" s="3"/>
      <c r="W115" s="3"/>
      <c r="X115" s="3"/>
      <c r="Y115" s="3"/>
      <c r="Z115" s="3"/>
      <c r="AA115" s="2"/>
      <c r="AB115" s="78"/>
      <c r="AC115" s="77"/>
    </row>
    <row r="116" spans="1:29" s="58" customFormat="1" ht="15">
      <c r="A116" s="180" t="s">
        <v>226</v>
      </c>
      <c r="B116" s="191">
        <f>'Open Int.'!E116</f>
        <v>778400</v>
      </c>
      <c r="C116" s="192">
        <f>'Open Int.'!F116</f>
        <v>92400</v>
      </c>
      <c r="D116" s="193">
        <f>'Open Int.'!H116</f>
        <v>117600</v>
      </c>
      <c r="E116" s="335">
        <f>'Open Int.'!I116</f>
        <v>0</v>
      </c>
      <c r="F116" s="194">
        <f>IF('Open Int.'!E116=0,0,'Open Int.'!H116/'Open Int.'!E116)</f>
        <v>0.1510791366906475</v>
      </c>
      <c r="G116" s="156">
        <v>0.17142857142857143</v>
      </c>
      <c r="H116" s="171">
        <f t="shared" si="2"/>
        <v>-0.118705035971223</v>
      </c>
      <c r="I116" s="188">
        <f>IF(Volume!D116=0,0,Volume!F116/Volume!D116)</f>
        <v>0.13953488372093023</v>
      </c>
      <c r="J116" s="179">
        <v>0.11842105263157894</v>
      </c>
      <c r="K116" s="171">
        <f t="shared" si="3"/>
        <v>0.1782945736434109</v>
      </c>
      <c r="L116" s="60"/>
      <c r="M116" s="6"/>
      <c r="N116" s="59"/>
      <c r="O116" s="3"/>
      <c r="P116" s="3"/>
      <c r="Q116" s="3"/>
      <c r="R116" s="3"/>
      <c r="S116" s="3"/>
      <c r="T116" s="3"/>
      <c r="U116" s="61"/>
      <c r="V116" s="3"/>
      <c r="W116" s="3"/>
      <c r="X116" s="3"/>
      <c r="Y116" s="3"/>
      <c r="Z116" s="3"/>
      <c r="AA116" s="2"/>
      <c r="AB116" s="78"/>
      <c r="AC116" s="77"/>
    </row>
    <row r="117" spans="1:27" s="7" customFormat="1" ht="15">
      <c r="A117" s="180" t="s">
        <v>301</v>
      </c>
      <c r="B117" s="191">
        <f>'Open Int.'!E117</f>
        <v>57200</v>
      </c>
      <c r="C117" s="192">
        <f>'Open Int.'!F117</f>
        <v>3300</v>
      </c>
      <c r="D117" s="193">
        <f>'Open Int.'!H117</f>
        <v>12100</v>
      </c>
      <c r="E117" s="335">
        <f>'Open Int.'!I117</f>
        <v>1100</v>
      </c>
      <c r="F117" s="194">
        <f>IF('Open Int.'!E117=0,0,'Open Int.'!H117/'Open Int.'!E117)</f>
        <v>0.21153846153846154</v>
      </c>
      <c r="G117" s="156">
        <v>0.20408163265306123</v>
      </c>
      <c r="H117" s="171">
        <f t="shared" si="2"/>
        <v>0.036538461538461506</v>
      </c>
      <c r="I117" s="188">
        <f>IF(Volume!D117=0,0,Volume!F117/Volume!D117)</f>
        <v>0.1</v>
      </c>
      <c r="J117" s="179">
        <v>0</v>
      </c>
      <c r="K117" s="171">
        <f t="shared" si="3"/>
        <v>0</v>
      </c>
      <c r="L117" s="60"/>
      <c r="M117" s="6"/>
      <c r="N117" s="59"/>
      <c r="O117" s="3"/>
      <c r="P117" s="3"/>
      <c r="Q117" s="3"/>
      <c r="R117" s="3"/>
      <c r="S117" s="3"/>
      <c r="T117" s="3"/>
      <c r="U117" s="61"/>
      <c r="V117" s="3"/>
      <c r="W117" s="3"/>
      <c r="X117" s="3"/>
      <c r="Y117" s="3"/>
      <c r="Z117" s="3"/>
      <c r="AA117" s="2"/>
    </row>
    <row r="118" spans="1:27" s="7" customFormat="1" ht="15">
      <c r="A118" s="180" t="s">
        <v>227</v>
      </c>
      <c r="B118" s="191">
        <f>'Open Int.'!E118</f>
        <v>11100</v>
      </c>
      <c r="C118" s="192">
        <f>'Open Int.'!F118</f>
        <v>2100</v>
      </c>
      <c r="D118" s="193">
        <f>'Open Int.'!H118</f>
        <v>0</v>
      </c>
      <c r="E118" s="335">
        <f>'Open Int.'!I118</f>
        <v>0</v>
      </c>
      <c r="F118" s="194">
        <f>IF('Open Int.'!E118=0,0,'Open Int.'!H118/'Open Int.'!E118)</f>
        <v>0</v>
      </c>
      <c r="G118" s="156">
        <v>0</v>
      </c>
      <c r="H118" s="171">
        <f t="shared" si="2"/>
        <v>0</v>
      </c>
      <c r="I118" s="188">
        <f>IF(Volume!D118=0,0,Volume!F118/Volume!D118)</f>
        <v>0</v>
      </c>
      <c r="J118" s="179">
        <v>0</v>
      </c>
      <c r="K118" s="171">
        <f t="shared" si="3"/>
        <v>0</v>
      </c>
      <c r="L118" s="60"/>
      <c r="M118" s="6"/>
      <c r="N118" s="59"/>
      <c r="O118" s="3"/>
      <c r="P118" s="3"/>
      <c r="Q118" s="3"/>
      <c r="R118" s="3"/>
      <c r="S118" s="3"/>
      <c r="T118" s="3"/>
      <c r="U118" s="61"/>
      <c r="V118" s="3"/>
      <c r="W118" s="3"/>
      <c r="X118" s="3"/>
      <c r="Y118" s="3"/>
      <c r="Z118" s="3"/>
      <c r="AA118" s="2"/>
    </row>
    <row r="119" spans="1:27" s="7" customFormat="1" ht="15">
      <c r="A119" s="180" t="s">
        <v>228</v>
      </c>
      <c r="B119" s="191">
        <f>'Open Int.'!E119</f>
        <v>327200</v>
      </c>
      <c r="C119" s="192">
        <f>'Open Int.'!F119</f>
        <v>-20000</v>
      </c>
      <c r="D119" s="193">
        <f>'Open Int.'!H119</f>
        <v>56000</v>
      </c>
      <c r="E119" s="335">
        <f>'Open Int.'!I119</f>
        <v>-7200</v>
      </c>
      <c r="F119" s="194">
        <f>IF('Open Int.'!E119=0,0,'Open Int.'!H119/'Open Int.'!E119)</f>
        <v>0.17114914425427874</v>
      </c>
      <c r="G119" s="156">
        <v>0.18202764976958524</v>
      </c>
      <c r="H119" s="171">
        <f t="shared" si="2"/>
        <v>-0.05976292903345598</v>
      </c>
      <c r="I119" s="188">
        <f>IF(Volume!D119=0,0,Volume!F119/Volume!D119)</f>
        <v>0.41935483870967744</v>
      </c>
      <c r="J119" s="179">
        <v>0.0625</v>
      </c>
      <c r="K119" s="171">
        <f t="shared" si="3"/>
        <v>5.709677419354839</v>
      </c>
      <c r="L119" s="60"/>
      <c r="M119" s="6"/>
      <c r="N119" s="59"/>
      <c r="O119" s="3"/>
      <c r="P119" s="3"/>
      <c r="Q119" s="3"/>
      <c r="R119" s="3"/>
      <c r="S119" s="3"/>
      <c r="T119" s="3"/>
      <c r="U119" s="61"/>
      <c r="V119" s="3"/>
      <c r="W119" s="3"/>
      <c r="X119" s="3"/>
      <c r="Y119" s="3"/>
      <c r="Z119" s="3"/>
      <c r="AA119" s="2"/>
    </row>
    <row r="120" spans="1:27" s="7" customFormat="1" ht="15">
      <c r="A120" s="180" t="s">
        <v>235</v>
      </c>
      <c r="B120" s="191">
        <f>'Open Int.'!E120</f>
        <v>2177700</v>
      </c>
      <c r="C120" s="192">
        <f>'Open Int.'!F120</f>
        <v>196000</v>
      </c>
      <c r="D120" s="193">
        <f>'Open Int.'!H120</f>
        <v>391300</v>
      </c>
      <c r="E120" s="335">
        <f>'Open Int.'!I120</f>
        <v>-49700</v>
      </c>
      <c r="F120" s="194">
        <f>IF('Open Int.'!E120=0,0,'Open Int.'!H120/'Open Int.'!E120)</f>
        <v>0.1796849887495982</v>
      </c>
      <c r="G120" s="156">
        <v>0.2225362062875309</v>
      </c>
      <c r="H120" s="171">
        <f t="shared" si="2"/>
        <v>-0.19255840769823407</v>
      </c>
      <c r="I120" s="188">
        <f>IF(Volume!D120=0,0,Volume!F120/Volume!D120)</f>
        <v>0.32866043613707163</v>
      </c>
      <c r="J120" s="179">
        <v>0.19309701492537312</v>
      </c>
      <c r="K120" s="171">
        <f t="shared" si="3"/>
        <v>0.7020482489803904</v>
      </c>
      <c r="L120" s="60"/>
      <c r="M120" s="6"/>
      <c r="N120" s="59"/>
      <c r="O120" s="3"/>
      <c r="P120" s="3"/>
      <c r="Q120" s="3"/>
      <c r="R120" s="3"/>
      <c r="S120" s="3"/>
      <c r="T120" s="3"/>
      <c r="U120" s="61"/>
      <c r="V120" s="3"/>
      <c r="W120" s="3"/>
      <c r="X120" s="3"/>
      <c r="Y120" s="3"/>
      <c r="Z120" s="3"/>
      <c r="AA120" s="2"/>
    </row>
    <row r="121" spans="1:27" s="7" customFormat="1" ht="15">
      <c r="A121" s="180" t="s">
        <v>98</v>
      </c>
      <c r="B121" s="191">
        <f>'Open Int.'!E121</f>
        <v>186450</v>
      </c>
      <c r="C121" s="192">
        <f>'Open Int.'!F121</f>
        <v>550</v>
      </c>
      <c r="D121" s="193">
        <f>'Open Int.'!H121</f>
        <v>22000</v>
      </c>
      <c r="E121" s="335">
        <f>'Open Int.'!I121</f>
        <v>-550</v>
      </c>
      <c r="F121" s="194">
        <f>IF('Open Int.'!E121=0,0,'Open Int.'!H121/'Open Int.'!E121)</f>
        <v>0.11799410029498525</v>
      </c>
      <c r="G121" s="156">
        <v>0.12130177514792899</v>
      </c>
      <c r="H121" s="171">
        <f t="shared" si="2"/>
        <v>-0.02726814878768254</v>
      </c>
      <c r="I121" s="188">
        <f>IF(Volume!D121=0,0,Volume!F121/Volume!D121)</f>
        <v>0.4189189189189189</v>
      </c>
      <c r="J121" s="179">
        <v>0.14545454545454545</v>
      </c>
      <c r="K121" s="171">
        <f t="shared" si="3"/>
        <v>1.8800675675675678</v>
      </c>
      <c r="L121" s="60"/>
      <c r="M121" s="6"/>
      <c r="N121" s="59"/>
      <c r="O121" s="3"/>
      <c r="P121" s="3"/>
      <c r="Q121" s="3"/>
      <c r="R121" s="3"/>
      <c r="S121" s="3"/>
      <c r="T121" s="3"/>
      <c r="U121" s="61"/>
      <c r="V121" s="3"/>
      <c r="W121" s="3"/>
      <c r="X121" s="3"/>
      <c r="Y121" s="3"/>
      <c r="Z121" s="3"/>
      <c r="AA121" s="2"/>
    </row>
    <row r="122" spans="1:27" s="7" customFormat="1" ht="15">
      <c r="A122" s="180" t="s">
        <v>149</v>
      </c>
      <c r="B122" s="191">
        <f>'Open Int.'!E122</f>
        <v>217800</v>
      </c>
      <c r="C122" s="192">
        <f>'Open Int.'!F122</f>
        <v>21450</v>
      </c>
      <c r="D122" s="193">
        <f>'Open Int.'!H122</f>
        <v>83050</v>
      </c>
      <c r="E122" s="335">
        <f>'Open Int.'!I122</f>
        <v>-17050</v>
      </c>
      <c r="F122" s="194">
        <f>IF('Open Int.'!E122=0,0,'Open Int.'!H122/'Open Int.'!E122)</f>
        <v>0.3813131313131313</v>
      </c>
      <c r="G122" s="156">
        <v>0.5098039215686274</v>
      </c>
      <c r="H122" s="171">
        <f t="shared" si="2"/>
        <v>-0.25203962703962696</v>
      </c>
      <c r="I122" s="188">
        <f>IF(Volume!D122=0,0,Volume!F122/Volume!D122)</f>
        <v>0.39920948616600793</v>
      </c>
      <c r="J122" s="179">
        <v>0.27007299270072993</v>
      </c>
      <c r="K122" s="171">
        <f t="shared" si="3"/>
        <v>0.47815404337143474</v>
      </c>
      <c r="L122" s="60"/>
      <c r="M122" s="6"/>
      <c r="N122" s="59"/>
      <c r="O122" s="3"/>
      <c r="P122" s="3"/>
      <c r="Q122" s="3"/>
      <c r="R122" s="3"/>
      <c r="S122" s="3"/>
      <c r="T122" s="3"/>
      <c r="U122" s="61"/>
      <c r="V122" s="3"/>
      <c r="W122" s="3"/>
      <c r="X122" s="3"/>
      <c r="Y122" s="3"/>
      <c r="Z122" s="3"/>
      <c r="AA122" s="2"/>
    </row>
    <row r="123" spans="1:29" s="58" customFormat="1" ht="15">
      <c r="A123" s="180" t="s">
        <v>203</v>
      </c>
      <c r="B123" s="191">
        <f>'Open Int.'!E123</f>
        <v>1753500</v>
      </c>
      <c r="C123" s="192">
        <f>'Open Int.'!F123</f>
        <v>93600</v>
      </c>
      <c r="D123" s="193">
        <f>'Open Int.'!H123</f>
        <v>417300</v>
      </c>
      <c r="E123" s="335">
        <f>'Open Int.'!I123</f>
        <v>48300</v>
      </c>
      <c r="F123" s="194">
        <f>IF('Open Int.'!E123=0,0,'Open Int.'!H123/'Open Int.'!E123)</f>
        <v>0.23798118049615055</v>
      </c>
      <c r="G123" s="156">
        <v>0.22230254834628593</v>
      </c>
      <c r="H123" s="171">
        <f t="shared" si="2"/>
        <v>0.070528350963578</v>
      </c>
      <c r="I123" s="188">
        <f>IF(Volume!D123=0,0,Volume!F123/Volume!D123)</f>
        <v>0.2714570858283433</v>
      </c>
      <c r="J123" s="179">
        <v>0.24246913580246915</v>
      </c>
      <c r="K123" s="171">
        <f t="shared" si="3"/>
        <v>0.11955315438369696</v>
      </c>
      <c r="L123" s="60"/>
      <c r="M123" s="6"/>
      <c r="N123" s="59"/>
      <c r="O123" s="3"/>
      <c r="P123" s="3"/>
      <c r="Q123" s="3"/>
      <c r="R123" s="3"/>
      <c r="S123" s="3"/>
      <c r="T123" s="3"/>
      <c r="U123" s="61"/>
      <c r="V123" s="3"/>
      <c r="W123" s="3"/>
      <c r="X123" s="3"/>
      <c r="Y123" s="3"/>
      <c r="Z123" s="3"/>
      <c r="AA123" s="2"/>
      <c r="AB123" s="78"/>
      <c r="AC123" s="77"/>
    </row>
    <row r="124" spans="1:27" s="7" customFormat="1" ht="15">
      <c r="A124" s="180" t="s">
        <v>302</v>
      </c>
      <c r="B124" s="191">
        <f>'Open Int.'!E124</f>
        <v>8500</v>
      </c>
      <c r="C124" s="192">
        <f>'Open Int.'!F124</f>
        <v>500</v>
      </c>
      <c r="D124" s="193">
        <f>'Open Int.'!H124</f>
        <v>0</v>
      </c>
      <c r="E124" s="335">
        <f>'Open Int.'!I124</f>
        <v>0</v>
      </c>
      <c r="F124" s="194">
        <f>IF('Open Int.'!E124=0,0,'Open Int.'!H124/'Open Int.'!E124)</f>
        <v>0</v>
      </c>
      <c r="G124" s="156">
        <v>0</v>
      </c>
      <c r="H124" s="171">
        <f t="shared" si="2"/>
        <v>0</v>
      </c>
      <c r="I124" s="188">
        <f>IF(Volume!D124=0,0,Volume!F124/Volume!D124)</f>
        <v>0</v>
      </c>
      <c r="J124" s="179">
        <v>0</v>
      </c>
      <c r="K124" s="171">
        <f t="shared" si="3"/>
        <v>0</v>
      </c>
      <c r="L124" s="60"/>
      <c r="M124" s="6"/>
      <c r="N124" s="59"/>
      <c r="O124" s="3"/>
      <c r="P124" s="3"/>
      <c r="Q124" s="3"/>
      <c r="R124" s="3"/>
      <c r="S124" s="3"/>
      <c r="T124" s="3"/>
      <c r="U124" s="61"/>
      <c r="V124" s="3"/>
      <c r="W124" s="3"/>
      <c r="X124" s="3"/>
      <c r="Y124" s="3"/>
      <c r="Z124" s="3"/>
      <c r="AA124" s="2"/>
    </row>
    <row r="125" spans="1:29" s="58" customFormat="1" ht="15">
      <c r="A125" s="180" t="s">
        <v>217</v>
      </c>
      <c r="B125" s="191">
        <f>'Open Int.'!E125</f>
        <v>6254450</v>
      </c>
      <c r="C125" s="192">
        <f>'Open Int.'!F125</f>
        <v>264650</v>
      </c>
      <c r="D125" s="193">
        <f>'Open Int.'!H125</f>
        <v>1072000</v>
      </c>
      <c r="E125" s="335">
        <f>'Open Int.'!I125</f>
        <v>16750</v>
      </c>
      <c r="F125" s="194">
        <f>IF('Open Int.'!E125=0,0,'Open Int.'!H125/'Open Int.'!E125)</f>
        <v>0.1713979646491698</v>
      </c>
      <c r="G125" s="156">
        <v>0.1761744966442953</v>
      </c>
      <c r="H125" s="171">
        <f t="shared" si="2"/>
        <v>-0.027112505419950517</v>
      </c>
      <c r="I125" s="188">
        <f>IF(Volume!D125=0,0,Volume!F125/Volume!D125)</f>
        <v>0.2825112107623318</v>
      </c>
      <c r="J125" s="179">
        <v>0.17733990147783252</v>
      </c>
      <c r="K125" s="171">
        <f t="shared" si="3"/>
        <v>0.59304932735426</v>
      </c>
      <c r="L125" s="60"/>
      <c r="M125" s="6"/>
      <c r="N125" s="59"/>
      <c r="O125" s="3"/>
      <c r="P125" s="3"/>
      <c r="Q125" s="3"/>
      <c r="R125" s="3"/>
      <c r="S125" s="3"/>
      <c r="T125" s="3"/>
      <c r="U125" s="61"/>
      <c r="V125" s="3"/>
      <c r="W125" s="3"/>
      <c r="X125" s="3"/>
      <c r="Y125" s="3"/>
      <c r="Z125" s="3"/>
      <c r="AA125" s="2"/>
      <c r="AB125" s="78"/>
      <c r="AC125" s="77"/>
    </row>
    <row r="126" spans="1:29" s="58" customFormat="1" ht="15">
      <c r="A126" s="180" t="s">
        <v>236</v>
      </c>
      <c r="B126" s="191">
        <f>'Open Int.'!E126</f>
        <v>5418900</v>
      </c>
      <c r="C126" s="192">
        <f>'Open Int.'!F126</f>
        <v>723600</v>
      </c>
      <c r="D126" s="193">
        <f>'Open Int.'!H126</f>
        <v>2324700</v>
      </c>
      <c r="E126" s="335">
        <f>'Open Int.'!I126</f>
        <v>-99900</v>
      </c>
      <c r="F126" s="194">
        <f>IF('Open Int.'!E126=0,0,'Open Int.'!H126/'Open Int.'!E126)</f>
        <v>0.4289985052316891</v>
      </c>
      <c r="G126" s="156">
        <v>0.5163887291546866</v>
      </c>
      <c r="H126" s="171">
        <f t="shared" si="2"/>
        <v>-0.16923340690656197</v>
      </c>
      <c r="I126" s="188">
        <f>IF(Volume!D126=0,0,Volume!F126/Volume!D126)</f>
        <v>0.5835214446952596</v>
      </c>
      <c r="J126" s="179">
        <v>0.4279835390946502</v>
      </c>
      <c r="K126" s="171">
        <f t="shared" si="3"/>
        <v>0.36342029866296227</v>
      </c>
      <c r="L126" s="60"/>
      <c r="M126" s="6"/>
      <c r="N126" s="59"/>
      <c r="O126" s="3"/>
      <c r="P126" s="3"/>
      <c r="Q126" s="3"/>
      <c r="R126" s="3"/>
      <c r="S126" s="3"/>
      <c r="T126" s="3"/>
      <c r="U126" s="61"/>
      <c r="V126" s="3"/>
      <c r="W126" s="3"/>
      <c r="X126" s="3"/>
      <c r="Y126" s="3"/>
      <c r="Z126" s="3"/>
      <c r="AA126" s="2"/>
      <c r="AB126" s="78"/>
      <c r="AC126" s="77"/>
    </row>
    <row r="127" spans="1:29" s="58" customFormat="1" ht="15">
      <c r="A127" s="180" t="s">
        <v>204</v>
      </c>
      <c r="B127" s="191">
        <f>'Open Int.'!E127</f>
        <v>1389000</v>
      </c>
      <c r="C127" s="192">
        <f>'Open Int.'!F127</f>
        <v>99600</v>
      </c>
      <c r="D127" s="193">
        <f>'Open Int.'!H127</f>
        <v>266400</v>
      </c>
      <c r="E127" s="335">
        <f>'Open Int.'!I127</f>
        <v>20400</v>
      </c>
      <c r="F127" s="194">
        <f>IF('Open Int.'!E127=0,0,'Open Int.'!H127/'Open Int.'!E127)</f>
        <v>0.191792656587473</v>
      </c>
      <c r="G127" s="156">
        <v>0.19078641228478363</v>
      </c>
      <c r="H127" s="171">
        <f t="shared" si="2"/>
        <v>0.005274192698730344</v>
      </c>
      <c r="I127" s="188">
        <f>IF(Volume!D127=0,0,Volume!F127/Volume!D127)</f>
        <v>0.15551839464882944</v>
      </c>
      <c r="J127" s="179">
        <v>0.16156670746634028</v>
      </c>
      <c r="K127" s="171">
        <f t="shared" si="3"/>
        <v>-0.03743539069626026</v>
      </c>
      <c r="L127" s="60"/>
      <c r="M127" s="6"/>
      <c r="N127" s="59"/>
      <c r="O127" s="3"/>
      <c r="P127" s="3"/>
      <c r="Q127" s="3"/>
      <c r="R127" s="3"/>
      <c r="S127" s="3"/>
      <c r="T127" s="3"/>
      <c r="U127" s="61"/>
      <c r="V127" s="3"/>
      <c r="W127" s="3"/>
      <c r="X127" s="3"/>
      <c r="Y127" s="3"/>
      <c r="Z127" s="3"/>
      <c r="AA127" s="2"/>
      <c r="AB127" s="78"/>
      <c r="AC127" s="77"/>
    </row>
    <row r="128" spans="1:27" s="7" customFormat="1" ht="15">
      <c r="A128" s="180" t="s">
        <v>205</v>
      </c>
      <c r="B128" s="191">
        <f>'Open Int.'!E128</f>
        <v>1040500</v>
      </c>
      <c r="C128" s="192">
        <f>'Open Int.'!F128</f>
        <v>41000</v>
      </c>
      <c r="D128" s="193">
        <f>'Open Int.'!H128</f>
        <v>281500</v>
      </c>
      <c r="E128" s="335">
        <f>'Open Int.'!I128</f>
        <v>7000</v>
      </c>
      <c r="F128" s="194">
        <f>IF('Open Int.'!E128=0,0,'Open Int.'!H128/'Open Int.'!E128)</f>
        <v>0.27054300816914945</v>
      </c>
      <c r="G128" s="156">
        <v>0.27463731865932967</v>
      </c>
      <c r="H128" s="171">
        <f t="shared" si="2"/>
        <v>-0.01490806315094765</v>
      </c>
      <c r="I128" s="188">
        <f>IF(Volume!D128=0,0,Volume!F128/Volume!D128)</f>
        <v>0.2594202898550725</v>
      </c>
      <c r="J128" s="179">
        <v>0.2144638403990025</v>
      </c>
      <c r="K128" s="171">
        <f t="shared" si="3"/>
        <v>0.20962251432423337</v>
      </c>
      <c r="L128" s="60"/>
      <c r="M128" s="6"/>
      <c r="N128" s="59"/>
      <c r="O128" s="3"/>
      <c r="P128" s="3"/>
      <c r="Q128" s="3"/>
      <c r="R128" s="3"/>
      <c r="S128" s="3"/>
      <c r="T128" s="3"/>
      <c r="U128" s="61"/>
      <c r="V128" s="3"/>
      <c r="W128" s="3"/>
      <c r="X128" s="3"/>
      <c r="Y128" s="3"/>
      <c r="Z128" s="3"/>
      <c r="AA128" s="2"/>
    </row>
    <row r="129" spans="1:27" s="7" customFormat="1" ht="15">
      <c r="A129" s="180" t="s">
        <v>37</v>
      </c>
      <c r="B129" s="191">
        <f>'Open Int.'!E129</f>
        <v>238400</v>
      </c>
      <c r="C129" s="192">
        <f>'Open Int.'!F129</f>
        <v>72000</v>
      </c>
      <c r="D129" s="193">
        <f>'Open Int.'!H129</f>
        <v>17600</v>
      </c>
      <c r="E129" s="335">
        <f>'Open Int.'!I129</f>
        <v>0</v>
      </c>
      <c r="F129" s="194">
        <f>IF('Open Int.'!E129=0,0,'Open Int.'!H129/'Open Int.'!E129)</f>
        <v>0.0738255033557047</v>
      </c>
      <c r="G129" s="156">
        <v>0.10576923076923077</v>
      </c>
      <c r="H129" s="171">
        <f t="shared" si="2"/>
        <v>-0.3020134228187919</v>
      </c>
      <c r="I129" s="188">
        <f>IF(Volume!D129=0,0,Volume!F129/Volume!D129)</f>
        <v>0.09803921568627451</v>
      </c>
      <c r="J129" s="179">
        <v>0.10377358490566038</v>
      </c>
      <c r="K129" s="171">
        <f t="shared" si="3"/>
        <v>-0.05525846702317296</v>
      </c>
      <c r="L129" s="60"/>
      <c r="M129" s="6"/>
      <c r="N129" s="59"/>
      <c r="O129" s="3"/>
      <c r="P129" s="3"/>
      <c r="Q129" s="3"/>
      <c r="R129" s="3"/>
      <c r="S129" s="3"/>
      <c r="T129" s="3"/>
      <c r="U129" s="61"/>
      <c r="V129" s="3"/>
      <c r="W129" s="3"/>
      <c r="X129" s="3"/>
      <c r="Y129" s="3"/>
      <c r="Z129" s="3"/>
      <c r="AA129" s="2"/>
    </row>
    <row r="130" spans="1:29" s="58" customFormat="1" ht="15">
      <c r="A130" s="180" t="s">
        <v>303</v>
      </c>
      <c r="B130" s="191">
        <f>'Open Int.'!E130</f>
        <v>12600</v>
      </c>
      <c r="C130" s="192">
        <f>'Open Int.'!F130</f>
        <v>750</v>
      </c>
      <c r="D130" s="193">
        <f>'Open Int.'!H130</f>
        <v>1500</v>
      </c>
      <c r="E130" s="335">
        <f>'Open Int.'!I130</f>
        <v>0</v>
      </c>
      <c r="F130" s="194">
        <f>IF('Open Int.'!E130=0,0,'Open Int.'!H130/'Open Int.'!E130)</f>
        <v>0.11904761904761904</v>
      </c>
      <c r="G130" s="156">
        <v>0.12658227848101267</v>
      </c>
      <c r="H130" s="171">
        <f t="shared" si="2"/>
        <v>-0.05952380952380964</v>
      </c>
      <c r="I130" s="188">
        <f>IF(Volume!D130=0,0,Volume!F130/Volume!D130)</f>
        <v>0.3333333333333333</v>
      </c>
      <c r="J130" s="179">
        <v>0.2857142857142857</v>
      </c>
      <c r="K130" s="171">
        <f t="shared" si="3"/>
        <v>0.16666666666666666</v>
      </c>
      <c r="L130" s="60"/>
      <c r="M130" s="6"/>
      <c r="N130" s="59"/>
      <c r="O130" s="3"/>
      <c r="P130" s="3"/>
      <c r="Q130" s="3"/>
      <c r="R130" s="3"/>
      <c r="S130" s="3"/>
      <c r="T130" s="3"/>
      <c r="U130" s="61"/>
      <c r="V130" s="3"/>
      <c r="W130" s="3"/>
      <c r="X130" s="3"/>
      <c r="Y130" s="3"/>
      <c r="Z130" s="3"/>
      <c r="AA130" s="2"/>
      <c r="AB130" s="78"/>
      <c r="AC130" s="77"/>
    </row>
    <row r="131" spans="1:27" s="7" customFormat="1" ht="15">
      <c r="A131" s="180" t="s">
        <v>229</v>
      </c>
      <c r="B131" s="191">
        <f>'Open Int.'!E131</f>
        <v>82875</v>
      </c>
      <c r="C131" s="192">
        <f>'Open Int.'!F131</f>
        <v>4875</v>
      </c>
      <c r="D131" s="193">
        <f>'Open Int.'!H131</f>
        <v>3375</v>
      </c>
      <c r="E131" s="335">
        <f>'Open Int.'!I131</f>
        <v>375</v>
      </c>
      <c r="F131" s="194">
        <f>IF('Open Int.'!E131=0,0,'Open Int.'!H131/'Open Int.'!E131)</f>
        <v>0.04072398190045249</v>
      </c>
      <c r="G131" s="156">
        <v>0.038461538461538464</v>
      </c>
      <c r="H131" s="171">
        <f t="shared" si="2"/>
        <v>0.05882352941176468</v>
      </c>
      <c r="I131" s="188">
        <f>IF(Volume!D131=0,0,Volume!F131/Volume!D131)</f>
        <v>0.025</v>
      </c>
      <c r="J131" s="179">
        <v>0.05128205128205128</v>
      </c>
      <c r="K131" s="171">
        <f t="shared" si="3"/>
        <v>-0.5125</v>
      </c>
      <c r="L131" s="60"/>
      <c r="M131" s="6"/>
      <c r="N131" s="59"/>
      <c r="O131" s="3"/>
      <c r="P131" s="3"/>
      <c r="Q131" s="3"/>
      <c r="R131" s="3"/>
      <c r="S131" s="3"/>
      <c r="T131" s="3"/>
      <c r="U131" s="61"/>
      <c r="V131" s="3"/>
      <c r="W131" s="3"/>
      <c r="X131" s="3"/>
      <c r="Y131" s="3"/>
      <c r="Z131" s="3"/>
      <c r="AA131" s="2"/>
    </row>
    <row r="132" spans="1:29" s="58" customFormat="1" ht="15">
      <c r="A132" s="180" t="s">
        <v>278</v>
      </c>
      <c r="B132" s="191">
        <f>'Open Int.'!E132</f>
        <v>4200</v>
      </c>
      <c r="C132" s="192">
        <f>'Open Int.'!F132</f>
        <v>0</v>
      </c>
      <c r="D132" s="193">
        <f>'Open Int.'!H132</f>
        <v>3500</v>
      </c>
      <c r="E132" s="335">
        <f>'Open Int.'!I132</f>
        <v>350</v>
      </c>
      <c r="F132" s="194">
        <f>IF('Open Int.'!E132=0,0,'Open Int.'!H132/'Open Int.'!E132)</f>
        <v>0.8333333333333334</v>
      </c>
      <c r="G132" s="156">
        <v>0.75</v>
      </c>
      <c r="H132" s="171">
        <f t="shared" si="2"/>
        <v>0.11111111111111116</v>
      </c>
      <c r="I132" s="188">
        <f>IF(Volume!D132=0,0,Volume!F132/Volume!D132)</f>
        <v>1</v>
      </c>
      <c r="J132" s="179">
        <v>3.5</v>
      </c>
      <c r="K132" s="171">
        <f t="shared" si="3"/>
        <v>-0.7142857142857143</v>
      </c>
      <c r="L132" s="60"/>
      <c r="M132" s="6"/>
      <c r="N132" s="59"/>
      <c r="O132" s="3"/>
      <c r="P132" s="3"/>
      <c r="Q132" s="3"/>
      <c r="R132" s="3"/>
      <c r="S132" s="3"/>
      <c r="T132" s="3"/>
      <c r="U132" s="61"/>
      <c r="V132" s="3"/>
      <c r="W132" s="3"/>
      <c r="X132" s="3"/>
      <c r="Y132" s="3"/>
      <c r="Z132" s="3"/>
      <c r="AA132" s="2"/>
      <c r="AB132" s="78"/>
      <c r="AC132" s="77"/>
    </row>
    <row r="133" spans="1:27" s="7" customFormat="1" ht="15">
      <c r="A133" s="180" t="s">
        <v>180</v>
      </c>
      <c r="B133" s="191">
        <f>'Open Int.'!E133</f>
        <v>238500</v>
      </c>
      <c r="C133" s="192">
        <f>'Open Int.'!F133</f>
        <v>-9000</v>
      </c>
      <c r="D133" s="193">
        <f>'Open Int.'!H133</f>
        <v>24000</v>
      </c>
      <c r="E133" s="335">
        <f>'Open Int.'!I133</f>
        <v>-1500</v>
      </c>
      <c r="F133" s="194">
        <f>IF('Open Int.'!E133=0,0,'Open Int.'!H133/'Open Int.'!E133)</f>
        <v>0.10062893081761007</v>
      </c>
      <c r="G133" s="156">
        <v>0.10303030303030303</v>
      </c>
      <c r="H133" s="171">
        <f aca="true" t="shared" si="4" ref="H133:H158">IF(G133=0,0,(F133-G133)/G133)</f>
        <v>-0.0233074361820199</v>
      </c>
      <c r="I133" s="188">
        <f>IF(Volume!D133=0,0,Volume!F133/Volume!D133)</f>
        <v>0</v>
      </c>
      <c r="J133" s="179">
        <v>0</v>
      </c>
      <c r="K133" s="171">
        <f aca="true" t="shared" si="5" ref="K133:K158">IF(J133=0,0,(I133-J133)/J133)</f>
        <v>0</v>
      </c>
      <c r="L133" s="60"/>
      <c r="M133" s="6"/>
      <c r="N133" s="59"/>
      <c r="O133" s="3"/>
      <c r="P133" s="3"/>
      <c r="Q133" s="3"/>
      <c r="R133" s="3"/>
      <c r="S133" s="3"/>
      <c r="T133" s="3"/>
      <c r="U133" s="61"/>
      <c r="V133" s="3"/>
      <c r="W133" s="3"/>
      <c r="X133" s="3"/>
      <c r="Y133" s="3"/>
      <c r="Z133" s="3"/>
      <c r="AA133" s="2"/>
    </row>
    <row r="134" spans="1:27" s="7" customFormat="1" ht="15">
      <c r="A134" s="180" t="s">
        <v>181</v>
      </c>
      <c r="B134" s="191">
        <f>'Open Int.'!E134</f>
        <v>0</v>
      </c>
      <c r="C134" s="192">
        <f>'Open Int.'!F134</f>
        <v>0</v>
      </c>
      <c r="D134" s="193">
        <f>'Open Int.'!H134</f>
        <v>0</v>
      </c>
      <c r="E134" s="335">
        <f>'Open Int.'!I134</f>
        <v>0</v>
      </c>
      <c r="F134" s="194">
        <f>IF('Open Int.'!E134=0,0,'Open Int.'!H134/'Open Int.'!E134)</f>
        <v>0</v>
      </c>
      <c r="G134" s="156">
        <v>0</v>
      </c>
      <c r="H134" s="171">
        <f t="shared" si="4"/>
        <v>0</v>
      </c>
      <c r="I134" s="188">
        <f>IF(Volume!D134=0,0,Volume!F134/Volume!D134)</f>
        <v>0</v>
      </c>
      <c r="J134" s="179">
        <v>0</v>
      </c>
      <c r="K134" s="171">
        <f t="shared" si="5"/>
        <v>0</v>
      </c>
      <c r="L134" s="60"/>
      <c r="M134" s="6"/>
      <c r="N134" s="59"/>
      <c r="O134" s="3"/>
      <c r="P134" s="3"/>
      <c r="Q134" s="3"/>
      <c r="R134" s="3"/>
      <c r="S134" s="3"/>
      <c r="T134" s="3"/>
      <c r="U134" s="61"/>
      <c r="V134" s="3"/>
      <c r="W134" s="3"/>
      <c r="X134" s="3"/>
      <c r="Y134" s="3"/>
      <c r="Z134" s="3"/>
      <c r="AA134" s="2"/>
    </row>
    <row r="135" spans="1:27" s="7" customFormat="1" ht="15">
      <c r="A135" s="180" t="s">
        <v>150</v>
      </c>
      <c r="B135" s="191">
        <f>'Open Int.'!E135</f>
        <v>221375</v>
      </c>
      <c r="C135" s="192">
        <f>'Open Int.'!F135</f>
        <v>15750</v>
      </c>
      <c r="D135" s="193">
        <f>'Open Int.'!H135</f>
        <v>41125</v>
      </c>
      <c r="E135" s="335">
        <f>'Open Int.'!I135</f>
        <v>6125</v>
      </c>
      <c r="F135" s="194">
        <f>IF('Open Int.'!E135=0,0,'Open Int.'!H135/'Open Int.'!E135)</f>
        <v>0.1857707509881423</v>
      </c>
      <c r="G135" s="156">
        <v>0.1702127659574468</v>
      </c>
      <c r="H135" s="171">
        <f t="shared" si="4"/>
        <v>0.09140316205533605</v>
      </c>
      <c r="I135" s="188">
        <f>IF(Volume!D135=0,0,Volume!F135/Volume!D135)</f>
        <v>0.45714285714285713</v>
      </c>
      <c r="J135" s="179">
        <v>0.28</v>
      </c>
      <c r="K135" s="171">
        <f t="shared" si="5"/>
        <v>0.6326530612244896</v>
      </c>
      <c r="L135" s="60"/>
      <c r="M135" s="6"/>
      <c r="N135" s="59"/>
      <c r="O135" s="3"/>
      <c r="P135" s="3"/>
      <c r="Q135" s="3"/>
      <c r="R135" s="3"/>
      <c r="S135" s="3"/>
      <c r="T135" s="3"/>
      <c r="U135" s="61"/>
      <c r="V135" s="3"/>
      <c r="W135" s="3"/>
      <c r="X135" s="3"/>
      <c r="Y135" s="3"/>
      <c r="Z135" s="3"/>
      <c r="AA135" s="2"/>
    </row>
    <row r="136" spans="1:27" s="7" customFormat="1" ht="15">
      <c r="A136" s="180" t="s">
        <v>151</v>
      </c>
      <c r="B136" s="191">
        <f>'Open Int.'!E136</f>
        <v>0</v>
      </c>
      <c r="C136" s="192">
        <f>'Open Int.'!F136</f>
        <v>0</v>
      </c>
      <c r="D136" s="193">
        <f>'Open Int.'!H136</f>
        <v>0</v>
      </c>
      <c r="E136" s="335">
        <f>'Open Int.'!I136</f>
        <v>0</v>
      </c>
      <c r="F136" s="194">
        <f>IF('Open Int.'!E136=0,0,'Open Int.'!H136/'Open Int.'!E136)</f>
        <v>0</v>
      </c>
      <c r="G136" s="156">
        <v>0</v>
      </c>
      <c r="H136" s="171">
        <f t="shared" si="4"/>
        <v>0</v>
      </c>
      <c r="I136" s="188">
        <f>IF(Volume!D136=0,0,Volume!F136/Volume!D136)</f>
        <v>0</v>
      </c>
      <c r="J136" s="179">
        <v>0</v>
      </c>
      <c r="K136" s="171">
        <f t="shared" si="5"/>
        <v>0</v>
      </c>
      <c r="L136" s="60"/>
      <c r="M136" s="6"/>
      <c r="N136" s="59"/>
      <c r="O136" s="3"/>
      <c r="P136" s="3"/>
      <c r="Q136" s="3"/>
      <c r="R136" s="3"/>
      <c r="S136" s="3"/>
      <c r="T136" s="3"/>
      <c r="U136" s="61"/>
      <c r="V136" s="3"/>
      <c r="W136" s="3"/>
      <c r="X136" s="3"/>
      <c r="Y136" s="3"/>
      <c r="Z136" s="3"/>
      <c r="AA136" s="2"/>
    </row>
    <row r="137" spans="1:27" s="7" customFormat="1" ht="15">
      <c r="A137" s="180" t="s">
        <v>215</v>
      </c>
      <c r="B137" s="191">
        <f>'Open Int.'!E137</f>
        <v>750</v>
      </c>
      <c r="C137" s="192">
        <f>'Open Int.'!F137</f>
        <v>0</v>
      </c>
      <c r="D137" s="193">
        <f>'Open Int.'!H137</f>
        <v>0</v>
      </c>
      <c r="E137" s="335">
        <f>'Open Int.'!I137</f>
        <v>0</v>
      </c>
      <c r="F137" s="194">
        <f>IF('Open Int.'!E137=0,0,'Open Int.'!H137/'Open Int.'!E137)</f>
        <v>0</v>
      </c>
      <c r="G137" s="156">
        <v>0</v>
      </c>
      <c r="H137" s="171">
        <f t="shared" si="4"/>
        <v>0</v>
      </c>
      <c r="I137" s="188">
        <f>IF(Volume!D137=0,0,Volume!F137/Volume!D137)</f>
        <v>0</v>
      </c>
      <c r="J137" s="179">
        <v>0</v>
      </c>
      <c r="K137" s="171">
        <f t="shared" si="5"/>
        <v>0</v>
      </c>
      <c r="L137" s="60"/>
      <c r="M137" s="6"/>
      <c r="N137" s="59"/>
      <c r="O137" s="3"/>
      <c r="P137" s="3"/>
      <c r="Q137" s="3"/>
      <c r="R137" s="3"/>
      <c r="S137" s="3"/>
      <c r="T137" s="3"/>
      <c r="U137" s="61"/>
      <c r="V137" s="3"/>
      <c r="W137" s="3"/>
      <c r="X137" s="3"/>
      <c r="Y137" s="3"/>
      <c r="Z137" s="3"/>
      <c r="AA137" s="2"/>
    </row>
    <row r="138" spans="1:29" s="58" customFormat="1" ht="15">
      <c r="A138" s="180" t="s">
        <v>230</v>
      </c>
      <c r="B138" s="191">
        <f>'Open Int.'!E138</f>
        <v>46400</v>
      </c>
      <c r="C138" s="192">
        <f>'Open Int.'!F138</f>
        <v>15400</v>
      </c>
      <c r="D138" s="193">
        <f>'Open Int.'!H138</f>
        <v>6200</v>
      </c>
      <c r="E138" s="335">
        <f>'Open Int.'!I138</f>
        <v>2000</v>
      </c>
      <c r="F138" s="194">
        <f>IF('Open Int.'!E138=0,0,'Open Int.'!H138/'Open Int.'!E138)</f>
        <v>0.1336206896551724</v>
      </c>
      <c r="G138" s="156">
        <v>0.13548387096774195</v>
      </c>
      <c r="H138" s="171">
        <f t="shared" si="4"/>
        <v>-0.013752052545156166</v>
      </c>
      <c r="I138" s="188">
        <f>IF(Volume!D138=0,0,Volume!F138/Volume!D138)</f>
        <v>0.1092436974789916</v>
      </c>
      <c r="J138" s="179">
        <v>0.2</v>
      </c>
      <c r="K138" s="171">
        <f t="shared" si="5"/>
        <v>-0.45378151260504207</v>
      </c>
      <c r="L138" s="60"/>
      <c r="M138" s="6"/>
      <c r="N138" s="59"/>
      <c r="O138" s="3"/>
      <c r="P138" s="3"/>
      <c r="Q138" s="3"/>
      <c r="R138" s="3"/>
      <c r="S138" s="3"/>
      <c r="T138" s="3"/>
      <c r="U138" s="61"/>
      <c r="V138" s="3"/>
      <c r="W138" s="3"/>
      <c r="X138" s="3"/>
      <c r="Y138" s="3"/>
      <c r="Z138" s="3"/>
      <c r="AA138" s="2"/>
      <c r="AB138" s="78"/>
      <c r="AC138" s="77"/>
    </row>
    <row r="139" spans="1:27" s="7" customFormat="1" ht="15">
      <c r="A139" s="180" t="s">
        <v>91</v>
      </c>
      <c r="B139" s="191">
        <f>'Open Int.'!E139</f>
        <v>2591600</v>
      </c>
      <c r="C139" s="192">
        <f>'Open Int.'!F139</f>
        <v>311600</v>
      </c>
      <c r="D139" s="193">
        <f>'Open Int.'!H139</f>
        <v>281200</v>
      </c>
      <c r="E139" s="335">
        <f>'Open Int.'!I139</f>
        <v>-91200</v>
      </c>
      <c r="F139" s="194">
        <f>IF('Open Int.'!E139=0,0,'Open Int.'!H139/'Open Int.'!E139)</f>
        <v>0.10850439882697947</v>
      </c>
      <c r="G139" s="156">
        <v>0.16333333333333333</v>
      </c>
      <c r="H139" s="171">
        <f t="shared" si="4"/>
        <v>-0.33568735412053385</v>
      </c>
      <c r="I139" s="188">
        <f>IF(Volume!D139=0,0,Volume!F139/Volume!D139)</f>
        <v>0.23972602739726026</v>
      </c>
      <c r="J139" s="179">
        <v>0.1360544217687075</v>
      </c>
      <c r="K139" s="171">
        <f t="shared" si="5"/>
        <v>0.7619863013698628</v>
      </c>
      <c r="L139" s="60"/>
      <c r="M139" s="6"/>
      <c r="N139" s="59"/>
      <c r="O139" s="3"/>
      <c r="P139" s="3"/>
      <c r="Q139" s="3"/>
      <c r="R139" s="3"/>
      <c r="S139" s="3"/>
      <c r="T139" s="3"/>
      <c r="U139" s="61"/>
      <c r="V139" s="3"/>
      <c r="W139" s="3"/>
      <c r="X139" s="3"/>
      <c r="Y139" s="3"/>
      <c r="Z139" s="3"/>
      <c r="AA139" s="2"/>
    </row>
    <row r="140" spans="1:27" s="7" customFormat="1" ht="15">
      <c r="A140" s="180" t="s">
        <v>152</v>
      </c>
      <c r="B140" s="191">
        <f>'Open Int.'!E140</f>
        <v>105300</v>
      </c>
      <c r="C140" s="192">
        <f>'Open Int.'!F140</f>
        <v>1350</v>
      </c>
      <c r="D140" s="193">
        <f>'Open Int.'!H140</f>
        <v>18900</v>
      </c>
      <c r="E140" s="335">
        <f>'Open Int.'!I140</f>
        <v>0</v>
      </c>
      <c r="F140" s="194">
        <f>IF('Open Int.'!E140=0,0,'Open Int.'!H140/'Open Int.'!E140)</f>
        <v>0.1794871794871795</v>
      </c>
      <c r="G140" s="156">
        <v>0.18181818181818182</v>
      </c>
      <c r="H140" s="171">
        <f t="shared" si="4"/>
        <v>-0.012820512820512844</v>
      </c>
      <c r="I140" s="188">
        <f>IF(Volume!D140=0,0,Volume!F140/Volume!D140)</f>
        <v>0.25</v>
      </c>
      <c r="J140" s="179">
        <v>0.18181818181818182</v>
      </c>
      <c r="K140" s="171">
        <f t="shared" si="5"/>
        <v>0.37499999999999994</v>
      </c>
      <c r="L140" s="60"/>
      <c r="M140" s="6"/>
      <c r="N140" s="59"/>
      <c r="O140" s="3"/>
      <c r="P140" s="3"/>
      <c r="Q140" s="3"/>
      <c r="R140" s="3"/>
      <c r="S140" s="3"/>
      <c r="T140" s="3"/>
      <c r="U140" s="61"/>
      <c r="V140" s="3"/>
      <c r="W140" s="3"/>
      <c r="X140" s="3"/>
      <c r="Y140" s="3"/>
      <c r="Z140" s="3"/>
      <c r="AA140" s="2"/>
    </row>
    <row r="141" spans="1:29" s="58" customFormat="1" ht="15">
      <c r="A141" s="180" t="s">
        <v>208</v>
      </c>
      <c r="B141" s="191">
        <f>'Open Int.'!E141</f>
        <v>141316</v>
      </c>
      <c r="C141" s="192">
        <f>'Open Int.'!F141</f>
        <v>11536</v>
      </c>
      <c r="D141" s="193">
        <f>'Open Int.'!H141</f>
        <v>24720</v>
      </c>
      <c r="E141" s="335">
        <f>'Open Int.'!I141</f>
        <v>412</v>
      </c>
      <c r="F141" s="194">
        <f>IF('Open Int.'!E141=0,0,'Open Int.'!H141/'Open Int.'!E141)</f>
        <v>0.1749271137026239</v>
      </c>
      <c r="G141" s="156">
        <v>0.1873015873015873</v>
      </c>
      <c r="H141" s="171">
        <f t="shared" si="4"/>
        <v>-0.06606710480802495</v>
      </c>
      <c r="I141" s="188">
        <f>IF(Volume!D141=0,0,Volume!F141/Volume!D141)</f>
        <v>0.061224489795918366</v>
      </c>
      <c r="J141" s="179">
        <v>0.36904761904761907</v>
      </c>
      <c r="K141" s="171">
        <f t="shared" si="5"/>
        <v>-0.8341013824884792</v>
      </c>
      <c r="L141" s="60"/>
      <c r="M141" s="6"/>
      <c r="N141" s="59"/>
      <c r="O141" s="3"/>
      <c r="P141" s="3"/>
      <c r="Q141" s="3"/>
      <c r="R141" s="3"/>
      <c r="S141" s="3"/>
      <c r="T141" s="3"/>
      <c r="U141" s="61"/>
      <c r="V141" s="3"/>
      <c r="W141" s="3"/>
      <c r="X141" s="3"/>
      <c r="Y141" s="3"/>
      <c r="Z141" s="3"/>
      <c r="AA141" s="2"/>
      <c r="AB141" s="78"/>
      <c r="AC141" s="77"/>
    </row>
    <row r="142" spans="1:27" s="7" customFormat="1" ht="15">
      <c r="A142" s="180" t="s">
        <v>231</v>
      </c>
      <c r="B142" s="191">
        <f>'Open Int.'!E142</f>
        <v>18400</v>
      </c>
      <c r="C142" s="192">
        <f>'Open Int.'!F142</f>
        <v>0</v>
      </c>
      <c r="D142" s="193">
        <f>'Open Int.'!H142</f>
        <v>0</v>
      </c>
      <c r="E142" s="335">
        <f>'Open Int.'!I142</f>
        <v>0</v>
      </c>
      <c r="F142" s="194">
        <f>IF('Open Int.'!E142=0,0,'Open Int.'!H142/'Open Int.'!E142)</f>
        <v>0</v>
      </c>
      <c r="G142" s="156">
        <v>0</v>
      </c>
      <c r="H142" s="171">
        <f t="shared" si="4"/>
        <v>0</v>
      </c>
      <c r="I142" s="188">
        <f>IF(Volume!D142=0,0,Volume!F142/Volume!D142)</f>
        <v>0</v>
      </c>
      <c r="J142" s="179">
        <v>0</v>
      </c>
      <c r="K142" s="171">
        <f t="shared" si="5"/>
        <v>0</v>
      </c>
      <c r="L142" s="60"/>
      <c r="M142" s="6"/>
      <c r="N142" s="59"/>
      <c r="O142" s="3"/>
      <c r="P142" s="3"/>
      <c r="Q142" s="3"/>
      <c r="R142" s="3"/>
      <c r="S142" s="3"/>
      <c r="T142" s="3"/>
      <c r="U142" s="61"/>
      <c r="V142" s="3"/>
      <c r="W142" s="3"/>
      <c r="X142" s="3"/>
      <c r="Y142" s="3"/>
      <c r="Z142" s="3"/>
      <c r="AA142" s="2"/>
    </row>
    <row r="143" spans="1:27" s="7" customFormat="1" ht="15">
      <c r="A143" s="180" t="s">
        <v>185</v>
      </c>
      <c r="B143" s="191">
        <f>'Open Int.'!E143</f>
        <v>6428025</v>
      </c>
      <c r="C143" s="192">
        <f>'Open Int.'!F143</f>
        <v>142425</v>
      </c>
      <c r="D143" s="193">
        <f>'Open Int.'!H143</f>
        <v>1361475</v>
      </c>
      <c r="E143" s="335">
        <f>'Open Int.'!I143</f>
        <v>-22950</v>
      </c>
      <c r="F143" s="194">
        <f>IF('Open Int.'!E143=0,0,'Open Int.'!H143/'Open Int.'!E143)</f>
        <v>0.2118030032552767</v>
      </c>
      <c r="G143" s="156">
        <v>0.22025343642611683</v>
      </c>
      <c r="H143" s="171">
        <f t="shared" si="4"/>
        <v>-0.0383668618658524</v>
      </c>
      <c r="I143" s="188">
        <f>IF(Volume!D143=0,0,Volume!F143/Volume!D143)</f>
        <v>0.3424734191382205</v>
      </c>
      <c r="J143" s="179">
        <v>0.2459526774595268</v>
      </c>
      <c r="K143" s="171">
        <f t="shared" si="5"/>
        <v>0.3924362307240053</v>
      </c>
      <c r="L143" s="60"/>
      <c r="M143" s="6"/>
      <c r="N143" s="59"/>
      <c r="O143" s="3"/>
      <c r="P143" s="3"/>
      <c r="Q143" s="3"/>
      <c r="R143" s="3"/>
      <c r="S143" s="3"/>
      <c r="T143" s="3"/>
      <c r="U143" s="61"/>
      <c r="V143" s="3"/>
      <c r="W143" s="3"/>
      <c r="X143" s="3"/>
      <c r="Y143" s="3"/>
      <c r="Z143" s="3"/>
      <c r="AA143" s="2"/>
    </row>
    <row r="144" spans="1:29" s="58" customFormat="1" ht="15">
      <c r="A144" s="180" t="s">
        <v>206</v>
      </c>
      <c r="B144" s="191">
        <f>'Open Int.'!E144</f>
        <v>18150</v>
      </c>
      <c r="C144" s="192">
        <f>'Open Int.'!F144</f>
        <v>275</v>
      </c>
      <c r="D144" s="193">
        <f>'Open Int.'!H144</f>
        <v>550</v>
      </c>
      <c r="E144" s="335">
        <f>'Open Int.'!I144</f>
        <v>0</v>
      </c>
      <c r="F144" s="194">
        <f>IF('Open Int.'!E144=0,0,'Open Int.'!H144/'Open Int.'!E144)</f>
        <v>0.030303030303030304</v>
      </c>
      <c r="G144" s="156">
        <v>0.03076923076923077</v>
      </c>
      <c r="H144" s="171">
        <f t="shared" si="4"/>
        <v>-0.01515151515151518</v>
      </c>
      <c r="I144" s="188">
        <f>IF(Volume!D144=0,0,Volume!F144/Volume!D144)</f>
        <v>0</v>
      </c>
      <c r="J144" s="179">
        <v>0</v>
      </c>
      <c r="K144" s="171">
        <f t="shared" si="5"/>
        <v>0</v>
      </c>
      <c r="L144" s="60"/>
      <c r="M144" s="6"/>
      <c r="N144" s="59"/>
      <c r="O144" s="3"/>
      <c r="P144" s="3"/>
      <c r="Q144" s="3"/>
      <c r="R144" s="3"/>
      <c r="S144" s="3"/>
      <c r="T144" s="3"/>
      <c r="U144" s="61"/>
      <c r="V144" s="3"/>
      <c r="W144" s="3"/>
      <c r="X144" s="3"/>
      <c r="Y144" s="3"/>
      <c r="Z144" s="3"/>
      <c r="AA144" s="2"/>
      <c r="AB144" s="78"/>
      <c r="AC144" s="77"/>
    </row>
    <row r="145" spans="1:27" s="7" customFormat="1" ht="15">
      <c r="A145" s="180" t="s">
        <v>118</v>
      </c>
      <c r="B145" s="191">
        <f>'Open Int.'!E145</f>
        <v>182500</v>
      </c>
      <c r="C145" s="192">
        <f>'Open Int.'!F145</f>
        <v>8250</v>
      </c>
      <c r="D145" s="193">
        <f>'Open Int.'!H145</f>
        <v>12250</v>
      </c>
      <c r="E145" s="335">
        <f>'Open Int.'!I145</f>
        <v>1500</v>
      </c>
      <c r="F145" s="194">
        <f>IF('Open Int.'!E145=0,0,'Open Int.'!H145/'Open Int.'!E145)</f>
        <v>0.06712328767123288</v>
      </c>
      <c r="G145" s="156">
        <v>0.06169296987087518</v>
      </c>
      <c r="H145" s="171">
        <f t="shared" si="4"/>
        <v>0.08802166294998413</v>
      </c>
      <c r="I145" s="188">
        <f>IF(Volume!D145=0,0,Volume!F145/Volume!D145)</f>
        <v>0.06289308176100629</v>
      </c>
      <c r="J145" s="179">
        <v>0.022727272727272728</v>
      </c>
      <c r="K145" s="171">
        <f t="shared" si="5"/>
        <v>1.7672955974842766</v>
      </c>
      <c r="L145" s="60"/>
      <c r="M145" s="6"/>
      <c r="N145" s="59"/>
      <c r="O145" s="3"/>
      <c r="P145" s="3"/>
      <c r="Q145" s="3"/>
      <c r="R145" s="3"/>
      <c r="S145" s="3"/>
      <c r="T145" s="3"/>
      <c r="U145" s="61"/>
      <c r="V145" s="3"/>
      <c r="W145" s="3"/>
      <c r="X145" s="3"/>
      <c r="Y145" s="3"/>
      <c r="Z145" s="3"/>
      <c r="AA145" s="2"/>
    </row>
    <row r="146" spans="1:29" s="58" customFormat="1" ht="15">
      <c r="A146" s="180" t="s">
        <v>232</v>
      </c>
      <c r="B146" s="191">
        <f>'Open Int.'!E146</f>
        <v>15618</v>
      </c>
      <c r="C146" s="192">
        <f>'Open Int.'!F146</f>
        <v>-411</v>
      </c>
      <c r="D146" s="193">
        <f>'Open Int.'!H146</f>
        <v>411</v>
      </c>
      <c r="E146" s="335">
        <f>'Open Int.'!I146</f>
        <v>0</v>
      </c>
      <c r="F146" s="194">
        <f>IF('Open Int.'!E146=0,0,'Open Int.'!H146/'Open Int.'!E146)</f>
        <v>0.02631578947368421</v>
      </c>
      <c r="G146" s="156">
        <v>0.02564102564102564</v>
      </c>
      <c r="H146" s="171">
        <f t="shared" si="4"/>
        <v>0.026315789473684188</v>
      </c>
      <c r="I146" s="188">
        <f>IF(Volume!D146=0,0,Volume!F146/Volume!D146)</f>
        <v>0</v>
      </c>
      <c r="J146" s="179">
        <v>0</v>
      </c>
      <c r="K146" s="171">
        <f t="shared" si="5"/>
        <v>0</v>
      </c>
      <c r="L146" s="60"/>
      <c r="M146" s="6"/>
      <c r="N146" s="59"/>
      <c r="O146" s="3"/>
      <c r="P146" s="3"/>
      <c r="Q146" s="3"/>
      <c r="R146" s="3"/>
      <c r="S146" s="3"/>
      <c r="T146" s="3"/>
      <c r="U146" s="61"/>
      <c r="V146" s="3"/>
      <c r="W146" s="3"/>
      <c r="X146" s="3"/>
      <c r="Y146" s="3"/>
      <c r="Z146" s="3"/>
      <c r="AA146" s="2"/>
      <c r="AB146" s="78"/>
      <c r="AC146" s="77"/>
    </row>
    <row r="147" spans="1:27" s="7" customFormat="1" ht="15">
      <c r="A147" s="180" t="s">
        <v>304</v>
      </c>
      <c r="B147" s="191">
        <f>'Open Int.'!E147</f>
        <v>161700</v>
      </c>
      <c r="C147" s="192">
        <f>'Open Int.'!F147</f>
        <v>-3850</v>
      </c>
      <c r="D147" s="193">
        <f>'Open Int.'!H147</f>
        <v>0</v>
      </c>
      <c r="E147" s="335">
        <f>'Open Int.'!I147</f>
        <v>-7700</v>
      </c>
      <c r="F147" s="194">
        <f>IF('Open Int.'!E147=0,0,'Open Int.'!H147/'Open Int.'!E147)</f>
        <v>0</v>
      </c>
      <c r="G147" s="156">
        <v>0.046511627906976744</v>
      </c>
      <c r="H147" s="171">
        <f t="shared" si="4"/>
        <v>-1</v>
      </c>
      <c r="I147" s="188">
        <f>IF(Volume!D147=0,0,Volume!F147/Volume!D147)</f>
        <v>0.6666666666666666</v>
      </c>
      <c r="J147" s="179">
        <v>0</v>
      </c>
      <c r="K147" s="171">
        <f t="shared" si="5"/>
        <v>0</v>
      </c>
      <c r="L147" s="60"/>
      <c r="M147" s="6"/>
      <c r="N147" s="59"/>
      <c r="O147" s="3"/>
      <c r="P147" s="3"/>
      <c r="Q147" s="3"/>
      <c r="R147" s="3"/>
      <c r="S147" s="3"/>
      <c r="T147" s="3"/>
      <c r="U147" s="61"/>
      <c r="V147" s="3"/>
      <c r="W147" s="3"/>
      <c r="X147" s="3"/>
      <c r="Y147" s="3"/>
      <c r="Z147" s="3"/>
      <c r="AA147" s="2"/>
    </row>
    <row r="148" spans="1:27" s="7" customFormat="1" ht="15">
      <c r="A148" s="180" t="s">
        <v>305</v>
      </c>
      <c r="B148" s="191">
        <f>'Open Int.'!E148</f>
        <v>12184700</v>
      </c>
      <c r="C148" s="192">
        <f>'Open Int.'!F148</f>
        <v>950950</v>
      </c>
      <c r="D148" s="193">
        <f>'Open Int.'!H148</f>
        <v>2476650</v>
      </c>
      <c r="E148" s="335">
        <f>'Open Int.'!I148</f>
        <v>-31350</v>
      </c>
      <c r="F148" s="194">
        <f>IF('Open Int.'!E148=0,0,'Open Int.'!H148/'Open Int.'!E148)</f>
        <v>0.2032590051457976</v>
      </c>
      <c r="G148" s="156">
        <v>0.22325581395348837</v>
      </c>
      <c r="H148" s="171">
        <f t="shared" si="4"/>
        <v>-0.08956903945111495</v>
      </c>
      <c r="I148" s="188">
        <f>IF(Volume!D148=0,0,Volume!F148/Volume!D148)</f>
        <v>0.23011363636363635</v>
      </c>
      <c r="J148" s="179">
        <v>0.12158054711246201</v>
      </c>
      <c r="K148" s="171">
        <f t="shared" si="5"/>
        <v>0.892684659090909</v>
      </c>
      <c r="L148" s="60"/>
      <c r="M148" s="6"/>
      <c r="N148" s="59"/>
      <c r="O148" s="3"/>
      <c r="P148" s="3"/>
      <c r="Q148" s="3"/>
      <c r="R148" s="3"/>
      <c r="S148" s="3"/>
      <c r="T148" s="3"/>
      <c r="U148" s="61"/>
      <c r="V148" s="3"/>
      <c r="W148" s="3"/>
      <c r="X148" s="3"/>
      <c r="Y148" s="3"/>
      <c r="Z148" s="3"/>
      <c r="AA148" s="2"/>
    </row>
    <row r="149" spans="1:27" s="7" customFormat="1" ht="15">
      <c r="A149" s="180" t="s">
        <v>173</v>
      </c>
      <c r="B149" s="191">
        <f>'Open Int.'!E149</f>
        <v>988250</v>
      </c>
      <c r="C149" s="192">
        <f>'Open Int.'!F149</f>
        <v>11800</v>
      </c>
      <c r="D149" s="193">
        <f>'Open Int.'!H149</f>
        <v>82600</v>
      </c>
      <c r="E149" s="335">
        <f>'Open Int.'!I149</f>
        <v>-2950</v>
      </c>
      <c r="F149" s="194">
        <f>IF('Open Int.'!E149=0,0,'Open Int.'!H149/'Open Int.'!E149)</f>
        <v>0.08358208955223881</v>
      </c>
      <c r="G149" s="156">
        <v>0.08761329305135952</v>
      </c>
      <c r="H149" s="171">
        <f t="shared" si="4"/>
        <v>-0.04601132269686056</v>
      </c>
      <c r="I149" s="188">
        <f>IF(Volume!D149=0,0,Volume!F149/Volume!D149)</f>
        <v>0.016666666666666666</v>
      </c>
      <c r="J149" s="179">
        <v>0</v>
      </c>
      <c r="K149" s="171">
        <f t="shared" si="5"/>
        <v>0</v>
      </c>
      <c r="L149" s="60"/>
      <c r="M149" s="6"/>
      <c r="N149" s="59"/>
      <c r="O149" s="3"/>
      <c r="P149" s="3"/>
      <c r="Q149" s="3"/>
      <c r="R149" s="3"/>
      <c r="S149" s="3"/>
      <c r="T149" s="3"/>
      <c r="U149" s="61"/>
      <c r="V149" s="3"/>
      <c r="W149" s="3"/>
      <c r="X149" s="3"/>
      <c r="Y149" s="3"/>
      <c r="Z149" s="3"/>
      <c r="AA149" s="2"/>
    </row>
    <row r="150" spans="1:29" s="58" customFormat="1" ht="15">
      <c r="A150" s="180" t="s">
        <v>306</v>
      </c>
      <c r="B150" s="191">
        <f>'Open Int.'!E150</f>
        <v>0</v>
      </c>
      <c r="C150" s="192">
        <f>'Open Int.'!F150</f>
        <v>0</v>
      </c>
      <c r="D150" s="193">
        <f>'Open Int.'!H150</f>
        <v>0</v>
      </c>
      <c r="E150" s="335">
        <f>'Open Int.'!I150</f>
        <v>0</v>
      </c>
      <c r="F150" s="194">
        <f>IF('Open Int.'!E150=0,0,'Open Int.'!H150/'Open Int.'!E150)</f>
        <v>0</v>
      </c>
      <c r="G150" s="156">
        <v>0</v>
      </c>
      <c r="H150" s="171">
        <f t="shared" si="4"/>
        <v>0</v>
      </c>
      <c r="I150" s="188">
        <f>IF(Volume!D150=0,0,Volume!F150/Volume!D150)</f>
        <v>0</v>
      </c>
      <c r="J150" s="179">
        <v>0</v>
      </c>
      <c r="K150" s="171">
        <f t="shared" si="5"/>
        <v>0</v>
      </c>
      <c r="L150" s="60"/>
      <c r="M150" s="6"/>
      <c r="N150" s="59"/>
      <c r="O150" s="3"/>
      <c r="P150" s="3"/>
      <c r="Q150" s="3"/>
      <c r="R150" s="3"/>
      <c r="S150" s="3"/>
      <c r="T150" s="3"/>
      <c r="U150" s="61"/>
      <c r="V150" s="3"/>
      <c r="W150" s="3"/>
      <c r="X150" s="3"/>
      <c r="Y150" s="3"/>
      <c r="Z150" s="3"/>
      <c r="AA150" s="2"/>
      <c r="AB150" s="78"/>
      <c r="AC150" s="77"/>
    </row>
    <row r="151" spans="1:29" s="58" customFormat="1" ht="15">
      <c r="A151" s="180" t="s">
        <v>82</v>
      </c>
      <c r="B151" s="191">
        <f>'Open Int.'!E151</f>
        <v>189000</v>
      </c>
      <c r="C151" s="192">
        <f>'Open Int.'!F151</f>
        <v>0</v>
      </c>
      <c r="D151" s="193">
        <f>'Open Int.'!H151</f>
        <v>12600</v>
      </c>
      <c r="E151" s="335">
        <f>'Open Int.'!I151</f>
        <v>-12600</v>
      </c>
      <c r="F151" s="194">
        <f>IF('Open Int.'!E151=0,0,'Open Int.'!H151/'Open Int.'!E151)</f>
        <v>0.06666666666666667</v>
      </c>
      <c r="G151" s="156">
        <v>0.13333333333333333</v>
      </c>
      <c r="H151" s="171">
        <f t="shared" si="4"/>
        <v>-0.5</v>
      </c>
      <c r="I151" s="188">
        <f>IF(Volume!D151=0,0,Volume!F151/Volume!D151)</f>
        <v>0</v>
      </c>
      <c r="J151" s="179">
        <v>0.16666666666666666</v>
      </c>
      <c r="K151" s="171">
        <f t="shared" si="5"/>
        <v>-1</v>
      </c>
      <c r="L151" s="60"/>
      <c r="M151" s="6"/>
      <c r="N151" s="59"/>
      <c r="O151" s="3"/>
      <c r="P151" s="3"/>
      <c r="Q151" s="3"/>
      <c r="R151" s="3"/>
      <c r="S151" s="3"/>
      <c r="T151" s="3"/>
      <c r="U151" s="61"/>
      <c r="V151" s="3"/>
      <c r="W151" s="3"/>
      <c r="X151" s="3"/>
      <c r="Y151" s="3"/>
      <c r="Z151" s="3"/>
      <c r="AA151" s="2"/>
      <c r="AB151" s="78"/>
      <c r="AC151" s="77"/>
    </row>
    <row r="152" spans="1:27" s="7" customFormat="1" ht="15">
      <c r="A152" s="180" t="s">
        <v>153</v>
      </c>
      <c r="B152" s="191">
        <f>'Open Int.'!E152</f>
        <v>12600</v>
      </c>
      <c r="C152" s="192">
        <f>'Open Int.'!F152</f>
        <v>900</v>
      </c>
      <c r="D152" s="193">
        <f>'Open Int.'!H152</f>
        <v>900</v>
      </c>
      <c r="E152" s="335">
        <f>'Open Int.'!I152</f>
        <v>0</v>
      </c>
      <c r="F152" s="194">
        <f>IF('Open Int.'!E152=0,0,'Open Int.'!H152/'Open Int.'!E152)</f>
        <v>0.07142857142857142</v>
      </c>
      <c r="G152" s="156">
        <v>0.07692307692307693</v>
      </c>
      <c r="H152" s="171">
        <f t="shared" si="4"/>
        <v>-0.07142857142857154</v>
      </c>
      <c r="I152" s="188">
        <f>IF(Volume!D152=0,0,Volume!F152/Volume!D152)</f>
        <v>0</v>
      </c>
      <c r="J152" s="179">
        <v>0</v>
      </c>
      <c r="K152" s="171">
        <f t="shared" si="5"/>
        <v>0</v>
      </c>
      <c r="L152" s="60"/>
      <c r="M152" s="6"/>
      <c r="N152" s="59"/>
      <c r="O152" s="3"/>
      <c r="P152" s="3"/>
      <c r="Q152" s="3"/>
      <c r="R152" s="3"/>
      <c r="S152" s="3"/>
      <c r="T152" s="3"/>
      <c r="U152" s="61"/>
      <c r="V152" s="3"/>
      <c r="W152" s="3"/>
      <c r="X152" s="3"/>
      <c r="Y152" s="3"/>
      <c r="Z152" s="3"/>
      <c r="AA152" s="2"/>
    </row>
    <row r="153" spans="1:29" s="58" customFormat="1" ht="15">
      <c r="A153" s="180" t="s">
        <v>154</v>
      </c>
      <c r="B153" s="191">
        <f>'Open Int.'!E153</f>
        <v>531300</v>
      </c>
      <c r="C153" s="192">
        <f>'Open Int.'!F153</f>
        <v>27600</v>
      </c>
      <c r="D153" s="193">
        <f>'Open Int.'!H153</f>
        <v>34500</v>
      </c>
      <c r="E153" s="335">
        <f>'Open Int.'!I153</f>
        <v>0</v>
      </c>
      <c r="F153" s="194">
        <f>IF('Open Int.'!E153=0,0,'Open Int.'!H153/'Open Int.'!E153)</f>
        <v>0.06493506493506493</v>
      </c>
      <c r="G153" s="156">
        <v>0.0684931506849315</v>
      </c>
      <c r="H153" s="171">
        <f t="shared" si="4"/>
        <v>-0.051948051948051986</v>
      </c>
      <c r="I153" s="188">
        <f>IF(Volume!D153=0,0,Volume!F153/Volume!D153)</f>
        <v>0.08333333333333333</v>
      </c>
      <c r="J153" s="179">
        <v>0.08695652173913043</v>
      </c>
      <c r="K153" s="171">
        <f t="shared" si="5"/>
        <v>-0.04166666666666669</v>
      </c>
      <c r="L153" s="60"/>
      <c r="M153" s="6"/>
      <c r="N153" s="59"/>
      <c r="O153" s="3"/>
      <c r="P153" s="3"/>
      <c r="Q153" s="3"/>
      <c r="R153" s="3"/>
      <c r="S153" s="3"/>
      <c r="T153" s="3"/>
      <c r="U153" s="61"/>
      <c r="V153" s="3"/>
      <c r="W153" s="3"/>
      <c r="X153" s="3"/>
      <c r="Y153" s="3"/>
      <c r="Z153" s="3"/>
      <c r="AA153" s="2"/>
      <c r="AB153" s="78"/>
      <c r="AC153" s="77"/>
    </row>
    <row r="154" spans="1:29" s="58" customFormat="1" ht="15">
      <c r="A154" s="180" t="s">
        <v>307</v>
      </c>
      <c r="B154" s="191">
        <f>'Open Int.'!E154</f>
        <v>122400</v>
      </c>
      <c r="C154" s="192">
        <f>'Open Int.'!F154</f>
        <v>1800</v>
      </c>
      <c r="D154" s="193">
        <f>'Open Int.'!H154</f>
        <v>27000</v>
      </c>
      <c r="E154" s="335">
        <f>'Open Int.'!I154</f>
        <v>-46800</v>
      </c>
      <c r="F154" s="194">
        <f>IF('Open Int.'!E154=0,0,'Open Int.'!H154/'Open Int.'!E154)</f>
        <v>0.22058823529411764</v>
      </c>
      <c r="G154" s="156">
        <v>0.6119402985074627</v>
      </c>
      <c r="H154" s="171">
        <f t="shared" si="4"/>
        <v>-0.6395265423242468</v>
      </c>
      <c r="I154" s="188">
        <f>IF(Volume!D154=0,0,Volume!F154/Volume!D154)</f>
        <v>26</v>
      </c>
      <c r="J154" s="179">
        <v>0</v>
      </c>
      <c r="K154" s="171">
        <f t="shared" si="5"/>
        <v>0</v>
      </c>
      <c r="L154" s="60"/>
      <c r="M154" s="6"/>
      <c r="N154" s="59"/>
      <c r="O154" s="3"/>
      <c r="P154" s="3"/>
      <c r="Q154" s="3"/>
      <c r="R154" s="3"/>
      <c r="S154" s="3"/>
      <c r="T154" s="3"/>
      <c r="U154" s="61"/>
      <c r="V154" s="3"/>
      <c r="W154" s="3"/>
      <c r="X154" s="3"/>
      <c r="Y154" s="3"/>
      <c r="Z154" s="3"/>
      <c r="AA154" s="2"/>
      <c r="AB154" s="78"/>
      <c r="AC154" s="77"/>
    </row>
    <row r="155" spans="1:27" s="7" customFormat="1" ht="15">
      <c r="A155" s="180" t="s">
        <v>155</v>
      </c>
      <c r="B155" s="191">
        <f>'Open Int.'!E155</f>
        <v>215775</v>
      </c>
      <c r="C155" s="192">
        <f>'Open Int.'!F155</f>
        <v>33075</v>
      </c>
      <c r="D155" s="193">
        <f>'Open Int.'!H155</f>
        <v>10500</v>
      </c>
      <c r="E155" s="335">
        <f>'Open Int.'!I155</f>
        <v>-1050</v>
      </c>
      <c r="F155" s="194">
        <f>IF('Open Int.'!E155=0,0,'Open Int.'!H155/'Open Int.'!E155)</f>
        <v>0.04866180048661801</v>
      </c>
      <c r="G155" s="156">
        <v>0.06321839080459771</v>
      </c>
      <c r="H155" s="171">
        <f t="shared" si="4"/>
        <v>-0.23025879230258794</v>
      </c>
      <c r="I155" s="188">
        <f>IF(Volume!D155=0,0,Volume!F155/Volume!D155)</f>
        <v>0.10638297872340426</v>
      </c>
      <c r="J155" s="179">
        <v>0</v>
      </c>
      <c r="K155" s="171">
        <f t="shared" si="5"/>
        <v>0</v>
      </c>
      <c r="L155" s="60"/>
      <c r="M155" s="6"/>
      <c r="N155" s="59"/>
      <c r="O155" s="3"/>
      <c r="P155" s="3"/>
      <c r="Q155" s="3"/>
      <c r="R155" s="3"/>
      <c r="S155" s="3"/>
      <c r="T155" s="3"/>
      <c r="U155" s="61"/>
      <c r="V155" s="3"/>
      <c r="W155" s="3"/>
      <c r="X155" s="3"/>
      <c r="Y155" s="3"/>
      <c r="Z155" s="3"/>
      <c r="AA155" s="2"/>
    </row>
    <row r="156" spans="1:29" s="58" customFormat="1" ht="15">
      <c r="A156" s="180" t="s">
        <v>38</v>
      </c>
      <c r="B156" s="191">
        <f>'Open Int.'!E156</f>
        <v>45000</v>
      </c>
      <c r="C156" s="192">
        <f>'Open Int.'!F156</f>
        <v>3000</v>
      </c>
      <c r="D156" s="193">
        <f>'Open Int.'!H156</f>
        <v>2400</v>
      </c>
      <c r="E156" s="335">
        <f>'Open Int.'!I156</f>
        <v>0</v>
      </c>
      <c r="F156" s="194">
        <f>IF('Open Int.'!E156=0,0,'Open Int.'!H156/'Open Int.'!E156)</f>
        <v>0.05333333333333334</v>
      </c>
      <c r="G156" s="156">
        <v>0.05714285714285714</v>
      </c>
      <c r="H156" s="171">
        <f t="shared" si="4"/>
        <v>-0.06666666666666658</v>
      </c>
      <c r="I156" s="188">
        <f>IF(Volume!D156=0,0,Volume!F156/Volume!D156)</f>
        <v>0</v>
      </c>
      <c r="J156" s="179">
        <v>0</v>
      </c>
      <c r="K156" s="171">
        <f t="shared" si="5"/>
        <v>0</v>
      </c>
      <c r="L156" s="60"/>
      <c r="M156" s="6"/>
      <c r="N156" s="59"/>
      <c r="O156" s="3"/>
      <c r="P156" s="3"/>
      <c r="Q156" s="3"/>
      <c r="R156" s="3"/>
      <c r="S156" s="3"/>
      <c r="T156" s="3"/>
      <c r="U156" s="61"/>
      <c r="V156" s="3"/>
      <c r="W156" s="3"/>
      <c r="X156" s="3"/>
      <c r="Y156" s="3"/>
      <c r="Z156" s="3"/>
      <c r="AA156" s="2"/>
      <c r="AB156" s="78"/>
      <c r="AC156" s="77"/>
    </row>
    <row r="157" spans="1:29" s="58" customFormat="1" ht="15">
      <c r="A157" s="180" t="s">
        <v>156</v>
      </c>
      <c r="B157" s="191">
        <f>'Open Int.'!E157</f>
        <v>3000</v>
      </c>
      <c r="C157" s="192">
        <f>'Open Int.'!F157</f>
        <v>0</v>
      </c>
      <c r="D157" s="193">
        <f>'Open Int.'!H157</f>
        <v>0</v>
      </c>
      <c r="E157" s="335">
        <f>'Open Int.'!I157</f>
        <v>0</v>
      </c>
      <c r="F157" s="194">
        <f>IF('Open Int.'!E157=0,0,'Open Int.'!H157/'Open Int.'!E157)</f>
        <v>0</v>
      </c>
      <c r="G157" s="156">
        <v>0</v>
      </c>
      <c r="H157" s="171">
        <f t="shared" si="4"/>
        <v>0</v>
      </c>
      <c r="I157" s="188">
        <f>IF(Volume!D157=0,0,Volume!F157/Volume!D157)</f>
        <v>0</v>
      </c>
      <c r="J157" s="179">
        <v>0</v>
      </c>
      <c r="K157" s="171">
        <f t="shared" si="5"/>
        <v>0</v>
      </c>
      <c r="L157" s="60"/>
      <c r="M157" s="6"/>
      <c r="N157" s="59"/>
      <c r="O157" s="3"/>
      <c r="P157" s="3"/>
      <c r="Q157" s="3"/>
      <c r="R157" s="3"/>
      <c r="S157" s="3"/>
      <c r="T157" s="3"/>
      <c r="U157" s="61"/>
      <c r="V157" s="3"/>
      <c r="W157" s="3"/>
      <c r="X157" s="3"/>
      <c r="Y157" s="3"/>
      <c r="Z157" s="3"/>
      <c r="AA157" s="2"/>
      <c r="AB157" s="78"/>
      <c r="AC157" s="77"/>
    </row>
    <row r="158" spans="1:29" s="58" customFormat="1" ht="15">
      <c r="A158" s="180" t="s">
        <v>211</v>
      </c>
      <c r="B158" s="191">
        <f>'Open Int.'!E158</f>
        <v>36400</v>
      </c>
      <c r="C158" s="192">
        <f>'Open Int.'!F158</f>
        <v>-1036700</v>
      </c>
      <c r="D158" s="193">
        <f>'Open Int.'!H158</f>
        <v>2800</v>
      </c>
      <c r="E158" s="335">
        <f>'Open Int.'!I158</f>
        <v>-966700</v>
      </c>
      <c r="F158" s="194">
        <f>IF('Open Int.'!E158=0,0,'Open Int.'!H158/'Open Int.'!E158)</f>
        <v>0.07692307692307693</v>
      </c>
      <c r="G158" s="156">
        <v>0.903457273320287</v>
      </c>
      <c r="H158" s="171">
        <f t="shared" si="4"/>
        <v>-0.9148569841710636</v>
      </c>
      <c r="I158" s="188">
        <f>IF(Volume!D158=0,0,Volume!F158/Volume!D158)</f>
        <v>0.06896551724137931</v>
      </c>
      <c r="J158" s="179">
        <v>0.488080684596577</v>
      </c>
      <c r="K158" s="171">
        <f t="shared" si="5"/>
        <v>-0.8587005808304364</v>
      </c>
      <c r="L158" s="60"/>
      <c r="M158" s="6"/>
      <c r="N158" s="59"/>
      <c r="O158" s="3"/>
      <c r="P158" s="3"/>
      <c r="Q158" s="3"/>
      <c r="R158" s="3"/>
      <c r="S158" s="3"/>
      <c r="T158" s="3"/>
      <c r="U158" s="61"/>
      <c r="V158" s="3"/>
      <c r="W158" s="3"/>
      <c r="X158" s="3"/>
      <c r="Y158" s="3"/>
      <c r="Z158" s="3"/>
      <c r="AA158" s="2"/>
      <c r="AB158" s="78"/>
      <c r="AC158" s="77"/>
    </row>
    <row r="159" spans="1:28" s="2" customFormat="1" ht="15" customHeight="1" hidden="1">
      <c r="A159" s="72"/>
      <c r="B159" s="141">
        <f>SUM(B4:B158)</f>
        <v>165093586</v>
      </c>
      <c r="C159" s="142">
        <f>SUM(C4:C158)</f>
        <v>6866880</v>
      </c>
      <c r="D159" s="143"/>
      <c r="E159" s="144"/>
      <c r="F159" s="60"/>
      <c r="G159" s="6"/>
      <c r="H159" s="59"/>
      <c r="I159" s="6"/>
      <c r="J159" s="6"/>
      <c r="K159" s="59"/>
      <c r="L159" s="60"/>
      <c r="M159" s="6"/>
      <c r="N159" s="59"/>
      <c r="O159" s="3"/>
      <c r="P159" s="3"/>
      <c r="Q159" s="3"/>
      <c r="R159" s="3"/>
      <c r="S159" s="3"/>
      <c r="T159" s="3"/>
      <c r="U159" s="61"/>
      <c r="V159" s="3"/>
      <c r="W159" s="3"/>
      <c r="X159" s="3"/>
      <c r="Y159" s="3"/>
      <c r="Z159" s="3"/>
      <c r="AB159" s="75"/>
    </row>
    <row r="160" spans="2:28" s="2" customFormat="1" ht="15" customHeight="1">
      <c r="B160" s="5"/>
      <c r="C160" s="5"/>
      <c r="D160" s="144"/>
      <c r="E160" s="144"/>
      <c r="F160" s="60"/>
      <c r="G160" s="6"/>
      <c r="H160" s="59"/>
      <c r="I160" s="6"/>
      <c r="J160" s="6"/>
      <c r="K160" s="59"/>
      <c r="L160" s="60"/>
      <c r="M160" s="6"/>
      <c r="N160" s="59"/>
      <c r="O160" s="3"/>
      <c r="P160" s="3"/>
      <c r="Q160" s="3"/>
      <c r="R160" s="3"/>
      <c r="S160" s="3"/>
      <c r="T160" s="3"/>
      <c r="U160" s="61"/>
      <c r="V160" s="3"/>
      <c r="W160" s="3"/>
      <c r="X160" s="3"/>
      <c r="Y160" s="3"/>
      <c r="Z160" s="3"/>
      <c r="AB160" s="1"/>
    </row>
    <row r="161" spans="1:5" ht="12.75">
      <c r="A161" s="2"/>
      <c r="B161" s="5"/>
      <c r="C161" s="5"/>
      <c r="D161" s="144"/>
      <c r="E161" s="144"/>
    </row>
    <row r="162" spans="1:5" ht="12.75">
      <c r="A162" s="138"/>
      <c r="B162" s="145"/>
      <c r="C162" s="146"/>
      <c r="D162" s="147"/>
      <c r="E162" s="147"/>
    </row>
    <row r="163" spans="1:5" ht="12.75">
      <c r="A163" s="139"/>
      <c r="B163" s="148"/>
      <c r="C163" s="149"/>
      <c r="D163" s="149"/>
      <c r="E163" s="149"/>
    </row>
    <row r="164" spans="1:5" ht="12.75">
      <c r="A164" s="140"/>
      <c r="B164" s="150"/>
      <c r="C164" s="151"/>
      <c r="D164" s="152"/>
      <c r="E164" s="152"/>
    </row>
    <row r="165" spans="1:5" ht="12.75">
      <c r="A165" s="138"/>
      <c r="B165" s="150"/>
      <c r="C165" s="151"/>
      <c r="D165" s="152"/>
      <c r="E165" s="152"/>
    </row>
    <row r="166" spans="1:5" ht="12.75">
      <c r="A166" s="140"/>
      <c r="B166" s="150"/>
      <c r="C166" s="151"/>
      <c r="D166" s="152"/>
      <c r="E166" s="152"/>
    </row>
    <row r="167" spans="1:5" ht="12.75">
      <c r="A167" s="138"/>
      <c r="B167" s="150"/>
      <c r="C167" s="151"/>
      <c r="D167" s="152"/>
      <c r="E167" s="152"/>
    </row>
    <row r="168" spans="1:5" ht="12.75">
      <c r="A168" s="4"/>
      <c r="B168" s="153"/>
      <c r="C168" s="153"/>
      <c r="D168" s="154"/>
      <c r="E168" s="154"/>
    </row>
    <row r="169" spans="1:5" ht="12.75">
      <c r="A169" s="4"/>
      <c r="B169" s="153"/>
      <c r="C169" s="153"/>
      <c r="D169" s="154"/>
      <c r="E169" s="154"/>
    </row>
    <row r="170" spans="1:5" ht="12.75">
      <c r="A170" s="4"/>
      <c r="B170" s="153"/>
      <c r="C170" s="153"/>
      <c r="D170" s="154"/>
      <c r="E170" s="154"/>
    </row>
    <row r="201" ht="12.75">
      <c r="B201" s="123"/>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57"/>
  <sheetViews>
    <sheetView workbookViewId="0" topLeftCell="A1">
      <selection activeCell="B252" sqref="B252"/>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4" customFormat="1" ht="19.5" customHeight="1" thickBot="1">
      <c r="A1" s="418" t="s">
        <v>126</v>
      </c>
      <c r="B1" s="419"/>
      <c r="C1" s="419"/>
      <c r="D1" s="419"/>
      <c r="E1" s="419"/>
      <c r="F1" s="419"/>
      <c r="G1" s="419"/>
    </row>
    <row r="2" spans="1:7" s="69" customFormat="1" ht="14.25" thickBot="1">
      <c r="A2" s="135" t="s">
        <v>113</v>
      </c>
      <c r="B2" s="33" t="s">
        <v>99</v>
      </c>
      <c r="C2" s="271" t="s">
        <v>123</v>
      </c>
      <c r="D2" s="100" t="s">
        <v>124</v>
      </c>
      <c r="E2" s="131" t="s">
        <v>119</v>
      </c>
      <c r="F2" s="339" t="s">
        <v>190</v>
      </c>
      <c r="G2" s="340" t="s">
        <v>70</v>
      </c>
    </row>
    <row r="3" spans="1:7" s="69" customFormat="1" ht="13.5">
      <c r="A3" s="102" t="s">
        <v>182</v>
      </c>
      <c r="B3" s="273">
        <f>Volume!J4</f>
        <v>6031.65</v>
      </c>
      <c r="C3" s="272">
        <v>6018.85</v>
      </c>
      <c r="D3" s="266">
        <f>C3-B3</f>
        <v>-12.799999999999272</v>
      </c>
      <c r="E3" s="338">
        <f>D3/B3</f>
        <v>-0.0021221390498452784</v>
      </c>
      <c r="F3" s="266">
        <v>-4.849999999999454</v>
      </c>
      <c r="G3" s="161">
        <f aca="true" t="shared" si="0" ref="G3:G68">D3-F3</f>
        <v>-7.949999999999818</v>
      </c>
    </row>
    <row r="4" spans="1:7" s="69" customFormat="1" ht="13.5">
      <c r="A4" s="196" t="s">
        <v>74</v>
      </c>
      <c r="B4" s="275">
        <f>Volume!J5</f>
        <v>5597.6</v>
      </c>
      <c r="C4" s="2">
        <v>5586.95</v>
      </c>
      <c r="D4" s="267">
        <f aca="true" t="shared" si="1" ref="D4:D67">C4-B4</f>
        <v>-10.650000000000546</v>
      </c>
      <c r="E4" s="337">
        <f aca="true" t="shared" si="2" ref="E4:E67">D4/B4</f>
        <v>-0.0019026011147635674</v>
      </c>
      <c r="F4" s="267">
        <v>9.5</v>
      </c>
      <c r="G4" s="160">
        <f t="shared" si="0"/>
        <v>-20.150000000000546</v>
      </c>
    </row>
    <row r="5" spans="1:7" s="69" customFormat="1" ht="13.5">
      <c r="A5" s="196" t="s">
        <v>9</v>
      </c>
      <c r="B5" s="275">
        <f>Volume!J6</f>
        <v>4058.3</v>
      </c>
      <c r="C5" s="2">
        <v>4053.6</v>
      </c>
      <c r="D5" s="267">
        <f t="shared" si="1"/>
        <v>-4.700000000000273</v>
      </c>
      <c r="E5" s="337">
        <f t="shared" si="2"/>
        <v>-0.001158120395239453</v>
      </c>
      <c r="F5" s="267">
        <v>-10.199999999999818</v>
      </c>
      <c r="G5" s="160">
        <f t="shared" si="0"/>
        <v>5.499999999999545</v>
      </c>
    </row>
    <row r="6" spans="1:7" s="69" customFormat="1" ht="13.5">
      <c r="A6" s="196" t="s">
        <v>282</v>
      </c>
      <c r="B6" s="275">
        <f>Volume!J7</f>
        <v>1784.25</v>
      </c>
      <c r="C6" s="70">
        <v>1785.7</v>
      </c>
      <c r="D6" s="267">
        <f t="shared" si="1"/>
        <v>1.4500000000000455</v>
      </c>
      <c r="E6" s="337">
        <f t="shared" si="2"/>
        <v>0.0008126663864369037</v>
      </c>
      <c r="F6" s="267">
        <v>3.599999999999909</v>
      </c>
      <c r="G6" s="160">
        <f t="shared" si="0"/>
        <v>-2.1499999999998636</v>
      </c>
    </row>
    <row r="7" spans="1:10" s="69" customFormat="1" ht="13.5">
      <c r="A7" s="196" t="s">
        <v>134</v>
      </c>
      <c r="B7" s="275">
        <f>Volume!J8</f>
        <v>3699.6</v>
      </c>
      <c r="C7" s="70">
        <v>3710.8</v>
      </c>
      <c r="D7" s="267">
        <f t="shared" si="1"/>
        <v>11.200000000000273</v>
      </c>
      <c r="E7" s="337">
        <f t="shared" si="2"/>
        <v>0.0030273543085739736</v>
      </c>
      <c r="F7" s="267">
        <v>20.15000000000009</v>
      </c>
      <c r="G7" s="160">
        <f t="shared" si="0"/>
        <v>-8.949999999999818</v>
      </c>
      <c r="H7" s="136"/>
      <c r="I7" s="137"/>
      <c r="J7" s="78"/>
    </row>
    <row r="8" spans="1:7" s="69" customFormat="1" ht="13.5">
      <c r="A8" s="196" t="s">
        <v>0</v>
      </c>
      <c r="B8" s="275">
        <f>Volume!J9</f>
        <v>1016.5</v>
      </c>
      <c r="C8" s="70">
        <v>1004.6</v>
      </c>
      <c r="D8" s="267">
        <f t="shared" si="1"/>
        <v>-11.899999999999977</v>
      </c>
      <c r="E8" s="337">
        <f t="shared" si="2"/>
        <v>-0.011706837186423982</v>
      </c>
      <c r="F8" s="267">
        <v>4.0499999999999545</v>
      </c>
      <c r="G8" s="160">
        <f t="shared" si="0"/>
        <v>-15.949999999999932</v>
      </c>
    </row>
    <row r="9" spans="1:8" s="25" customFormat="1" ht="13.5">
      <c r="A9" s="196" t="s">
        <v>135</v>
      </c>
      <c r="B9" s="275">
        <f>Volume!J10</f>
        <v>82.35</v>
      </c>
      <c r="C9" s="70">
        <v>82.55</v>
      </c>
      <c r="D9" s="267">
        <f t="shared" si="1"/>
        <v>0.20000000000000284</v>
      </c>
      <c r="E9" s="337">
        <f t="shared" si="2"/>
        <v>0.0024286581663631192</v>
      </c>
      <c r="F9" s="267">
        <v>0.3500000000000085</v>
      </c>
      <c r="G9" s="160">
        <f t="shared" si="0"/>
        <v>-0.15000000000000568</v>
      </c>
      <c r="H9" s="69"/>
    </row>
    <row r="10" spans="1:7" s="69" customFormat="1" ht="13.5">
      <c r="A10" s="196" t="s">
        <v>174</v>
      </c>
      <c r="B10" s="275">
        <f>Volume!J11</f>
        <v>66.3</v>
      </c>
      <c r="C10" s="70">
        <v>66.35</v>
      </c>
      <c r="D10" s="267">
        <f t="shared" si="1"/>
        <v>0.04999999999999716</v>
      </c>
      <c r="E10" s="337">
        <f t="shared" si="2"/>
        <v>0.0007541478129712996</v>
      </c>
      <c r="F10" s="267">
        <v>0.04999999999999716</v>
      </c>
      <c r="G10" s="160">
        <f t="shared" si="0"/>
        <v>0</v>
      </c>
    </row>
    <row r="11" spans="1:7" s="69" customFormat="1" ht="13.5">
      <c r="A11" s="196" t="s">
        <v>283</v>
      </c>
      <c r="B11" s="275">
        <f>Volume!J12</f>
        <v>388.6</v>
      </c>
      <c r="C11" s="70">
        <v>385.4</v>
      </c>
      <c r="D11" s="267">
        <f t="shared" si="1"/>
        <v>-3.2000000000000455</v>
      </c>
      <c r="E11" s="337">
        <f t="shared" si="2"/>
        <v>-0.008234688625836453</v>
      </c>
      <c r="F11" s="267">
        <v>-2.5</v>
      </c>
      <c r="G11" s="160">
        <f t="shared" si="0"/>
        <v>-0.7000000000000455</v>
      </c>
    </row>
    <row r="12" spans="1:7" s="69" customFormat="1" ht="13.5">
      <c r="A12" s="196" t="s">
        <v>75</v>
      </c>
      <c r="B12" s="275">
        <f>Volume!J13</f>
        <v>84.15</v>
      </c>
      <c r="C12" s="70">
        <v>84.4</v>
      </c>
      <c r="D12" s="267">
        <f t="shared" si="1"/>
        <v>0.25</v>
      </c>
      <c r="E12" s="337">
        <f t="shared" si="2"/>
        <v>0.0029708853238265003</v>
      </c>
      <c r="F12" s="267">
        <v>0.45000000000000284</v>
      </c>
      <c r="G12" s="160">
        <f t="shared" si="0"/>
        <v>-0.20000000000000284</v>
      </c>
    </row>
    <row r="13" spans="1:7" s="69" customFormat="1" ht="13.5">
      <c r="A13" s="196" t="s">
        <v>88</v>
      </c>
      <c r="B13" s="275">
        <f>Volume!J14</f>
        <v>51.2</v>
      </c>
      <c r="C13" s="70">
        <v>51.3</v>
      </c>
      <c r="D13" s="267">
        <f t="shared" si="1"/>
        <v>0.09999999999999432</v>
      </c>
      <c r="E13" s="337">
        <f t="shared" si="2"/>
        <v>0.001953124999999889</v>
      </c>
      <c r="F13" s="267">
        <v>0.14999999999999858</v>
      </c>
      <c r="G13" s="160">
        <f t="shared" si="0"/>
        <v>-0.05000000000000426</v>
      </c>
    </row>
    <row r="14" spans="1:7" s="69" customFormat="1" ht="13.5">
      <c r="A14" s="196" t="s">
        <v>136</v>
      </c>
      <c r="B14" s="275">
        <f>Volume!J15</f>
        <v>45.05</v>
      </c>
      <c r="C14" s="70">
        <v>45.1</v>
      </c>
      <c r="D14" s="267">
        <f t="shared" si="1"/>
        <v>0.05000000000000426</v>
      </c>
      <c r="E14" s="337">
        <f t="shared" si="2"/>
        <v>0.0011098779134296175</v>
      </c>
      <c r="F14" s="267">
        <v>0.10000000000000142</v>
      </c>
      <c r="G14" s="160">
        <f t="shared" si="0"/>
        <v>-0.04999999999999716</v>
      </c>
    </row>
    <row r="15" spans="1:7" s="69" customFormat="1" ht="13.5">
      <c r="A15" s="196" t="s">
        <v>157</v>
      </c>
      <c r="B15" s="275">
        <f>Volume!J16</f>
        <v>720.55</v>
      </c>
      <c r="C15" s="70">
        <v>714.65</v>
      </c>
      <c r="D15" s="267">
        <f t="shared" si="1"/>
        <v>-5.899999999999977</v>
      </c>
      <c r="E15" s="337">
        <f t="shared" si="2"/>
        <v>-0.008188189577406116</v>
      </c>
      <c r="F15" s="267">
        <v>-2.7000000000000455</v>
      </c>
      <c r="G15" s="160">
        <f t="shared" si="0"/>
        <v>-3.199999999999932</v>
      </c>
    </row>
    <row r="16" spans="1:7" s="69" customFormat="1" ht="13.5">
      <c r="A16" s="196" t="s">
        <v>193</v>
      </c>
      <c r="B16" s="275">
        <f>Volume!J17</f>
        <v>2948.45</v>
      </c>
      <c r="C16" s="70">
        <v>2947.75</v>
      </c>
      <c r="D16" s="267">
        <f t="shared" si="1"/>
        <v>-0.6999999999998181</v>
      </c>
      <c r="E16" s="337">
        <f t="shared" si="2"/>
        <v>-0.000237412877952761</v>
      </c>
      <c r="F16" s="267">
        <v>-15.700000000000273</v>
      </c>
      <c r="G16" s="160">
        <f t="shared" si="0"/>
        <v>15.000000000000455</v>
      </c>
    </row>
    <row r="17" spans="1:7" s="69" customFormat="1" ht="13.5">
      <c r="A17" s="196" t="s">
        <v>284</v>
      </c>
      <c r="B17" s="275">
        <f>Volume!J18</f>
        <v>142.95</v>
      </c>
      <c r="C17" s="70">
        <v>143.35</v>
      </c>
      <c r="D17" s="267">
        <f t="shared" si="1"/>
        <v>0.4000000000000057</v>
      </c>
      <c r="E17" s="337">
        <f t="shared" si="2"/>
        <v>0.0027981811822315895</v>
      </c>
      <c r="F17" s="267">
        <v>0.8000000000000114</v>
      </c>
      <c r="G17" s="160">
        <f t="shared" si="0"/>
        <v>-0.4000000000000057</v>
      </c>
    </row>
    <row r="18" spans="1:7" s="14" customFormat="1" ht="13.5">
      <c r="A18" s="196" t="s">
        <v>285</v>
      </c>
      <c r="B18" s="275">
        <f>Volume!J19</f>
        <v>61</v>
      </c>
      <c r="C18" s="70">
        <v>61.35</v>
      </c>
      <c r="D18" s="267">
        <f t="shared" si="1"/>
        <v>0.3500000000000014</v>
      </c>
      <c r="E18" s="337">
        <f t="shared" si="2"/>
        <v>0.00573770491803281</v>
      </c>
      <c r="F18" s="267">
        <v>-0.05000000000000426</v>
      </c>
      <c r="G18" s="160">
        <f t="shared" si="0"/>
        <v>0.4000000000000057</v>
      </c>
    </row>
    <row r="19" spans="1:7" s="14" customFormat="1" ht="13.5">
      <c r="A19" s="196" t="s">
        <v>76</v>
      </c>
      <c r="B19" s="275">
        <f>Volume!J20</f>
        <v>235.35</v>
      </c>
      <c r="C19" s="70">
        <v>235.25</v>
      </c>
      <c r="D19" s="267">
        <f t="shared" si="1"/>
        <v>-0.09999999999999432</v>
      </c>
      <c r="E19" s="337">
        <f t="shared" si="2"/>
        <v>-0.00042489908646693996</v>
      </c>
      <c r="F19" s="267">
        <v>-0.09999999999999432</v>
      </c>
      <c r="G19" s="160">
        <f t="shared" si="0"/>
        <v>0</v>
      </c>
    </row>
    <row r="20" spans="1:7" s="69" customFormat="1" ht="13.5">
      <c r="A20" s="196" t="s">
        <v>77</v>
      </c>
      <c r="B20" s="275">
        <f>Volume!J21</f>
        <v>178.75</v>
      </c>
      <c r="C20" s="70">
        <v>178.8</v>
      </c>
      <c r="D20" s="267">
        <f t="shared" si="1"/>
        <v>0.05000000000001137</v>
      </c>
      <c r="E20" s="337">
        <f t="shared" si="2"/>
        <v>0.0002797202797203433</v>
      </c>
      <c r="F20" s="267">
        <v>-0.09999999999999432</v>
      </c>
      <c r="G20" s="160">
        <f t="shared" si="0"/>
        <v>0.15000000000000568</v>
      </c>
    </row>
    <row r="21" spans="1:7" s="69" customFormat="1" ht="13.5">
      <c r="A21" s="196" t="s">
        <v>286</v>
      </c>
      <c r="B21" s="275">
        <f>Volume!J22</f>
        <v>192.3</v>
      </c>
      <c r="C21" s="70">
        <v>192.4</v>
      </c>
      <c r="D21" s="267">
        <f t="shared" si="1"/>
        <v>0.09999999999999432</v>
      </c>
      <c r="E21" s="337">
        <f t="shared" si="2"/>
        <v>0.0005200208008320037</v>
      </c>
      <c r="F21" s="267">
        <v>0.25</v>
      </c>
      <c r="G21" s="160">
        <f t="shared" si="0"/>
        <v>-0.15000000000000568</v>
      </c>
    </row>
    <row r="22" spans="1:7" s="69" customFormat="1" ht="13.5">
      <c r="A22" s="196" t="s">
        <v>34</v>
      </c>
      <c r="B22" s="275">
        <f>Volume!J23</f>
        <v>1569.85</v>
      </c>
      <c r="C22" s="70">
        <v>1571.95</v>
      </c>
      <c r="D22" s="267">
        <f t="shared" si="1"/>
        <v>2.1000000000001364</v>
      </c>
      <c r="E22" s="337">
        <f t="shared" si="2"/>
        <v>0.0013377074242762917</v>
      </c>
      <c r="F22" s="267">
        <v>9.149999999999864</v>
      </c>
      <c r="G22" s="160">
        <f t="shared" si="0"/>
        <v>-7.049999999999727</v>
      </c>
    </row>
    <row r="23" spans="1:7" s="69" customFormat="1" ht="13.5">
      <c r="A23" s="196" t="s">
        <v>287</v>
      </c>
      <c r="B23" s="275">
        <f>Volume!J24</f>
        <v>1103.25</v>
      </c>
      <c r="C23" s="70">
        <v>1095.9</v>
      </c>
      <c r="D23" s="267">
        <f t="shared" si="1"/>
        <v>-7.349999999999909</v>
      </c>
      <c r="E23" s="337">
        <f t="shared" si="2"/>
        <v>-0.00666213460231127</v>
      </c>
      <c r="F23" s="267">
        <v>-4.100000000000136</v>
      </c>
      <c r="G23" s="160">
        <f t="shared" si="0"/>
        <v>-3.2499999999997726</v>
      </c>
    </row>
    <row r="24" spans="1:7" s="69" customFormat="1" ht="13.5">
      <c r="A24" s="196" t="s">
        <v>137</v>
      </c>
      <c r="B24" s="275">
        <f>Volume!J25</f>
        <v>334.9</v>
      </c>
      <c r="C24" s="70">
        <v>335.25</v>
      </c>
      <c r="D24" s="267">
        <f t="shared" si="1"/>
        <v>0.35000000000002274</v>
      </c>
      <c r="E24" s="337">
        <f t="shared" si="2"/>
        <v>0.0010450880859958877</v>
      </c>
      <c r="F24" s="267">
        <v>1.3500000000000227</v>
      </c>
      <c r="G24" s="160">
        <f t="shared" si="0"/>
        <v>-1</v>
      </c>
    </row>
    <row r="25" spans="1:7" s="69" customFormat="1" ht="13.5">
      <c r="A25" s="196" t="s">
        <v>233</v>
      </c>
      <c r="B25" s="275">
        <f>Volume!J26</f>
        <v>726.1</v>
      </c>
      <c r="C25" s="70">
        <v>726.6</v>
      </c>
      <c r="D25" s="267">
        <f t="shared" si="1"/>
        <v>0.5</v>
      </c>
      <c r="E25" s="337">
        <f t="shared" si="2"/>
        <v>0.0006886103842445943</v>
      </c>
      <c r="F25" s="267">
        <v>-1.2999999999999545</v>
      </c>
      <c r="G25" s="160">
        <f t="shared" si="0"/>
        <v>1.7999999999999545</v>
      </c>
    </row>
    <row r="26" spans="1:7" s="69" customFormat="1" ht="13.5">
      <c r="A26" s="196" t="s">
        <v>1</v>
      </c>
      <c r="B26" s="275">
        <f>Volume!J27</f>
        <v>2345.6</v>
      </c>
      <c r="C26" s="70">
        <v>2344.05</v>
      </c>
      <c r="D26" s="267">
        <f t="shared" si="1"/>
        <v>-1.5499999999997272</v>
      </c>
      <c r="E26" s="337">
        <f t="shared" si="2"/>
        <v>-0.0006608117326056136</v>
      </c>
      <c r="F26" s="267">
        <v>-10.900000000000091</v>
      </c>
      <c r="G26" s="160">
        <f t="shared" si="0"/>
        <v>9.350000000000364</v>
      </c>
    </row>
    <row r="27" spans="1:7" s="69" customFormat="1" ht="13.5">
      <c r="A27" s="196" t="s">
        <v>158</v>
      </c>
      <c r="B27" s="275">
        <f>Volume!J28</f>
        <v>114.85</v>
      </c>
      <c r="C27" s="70">
        <v>113.6</v>
      </c>
      <c r="D27" s="267">
        <f t="shared" si="1"/>
        <v>-1.25</v>
      </c>
      <c r="E27" s="337">
        <f t="shared" si="2"/>
        <v>-0.0108837614279495</v>
      </c>
      <c r="F27" s="267">
        <v>-0.75</v>
      </c>
      <c r="G27" s="160">
        <f t="shared" si="0"/>
        <v>-0.5</v>
      </c>
    </row>
    <row r="28" spans="1:7" s="69" customFormat="1" ht="13.5">
      <c r="A28" s="196" t="s">
        <v>288</v>
      </c>
      <c r="B28" s="275">
        <f>Volume!J29</f>
        <v>593.55</v>
      </c>
      <c r="C28" s="70">
        <v>593.95</v>
      </c>
      <c r="D28" s="267">
        <f t="shared" si="1"/>
        <v>0.40000000000009095</v>
      </c>
      <c r="E28" s="337">
        <f t="shared" si="2"/>
        <v>0.0006739112121979462</v>
      </c>
      <c r="F28" s="267">
        <v>3.0499999999999545</v>
      </c>
      <c r="G28" s="160">
        <f t="shared" si="0"/>
        <v>-2.6499999999998636</v>
      </c>
    </row>
    <row r="29" spans="1:7" s="69" customFormat="1" ht="13.5">
      <c r="A29" s="196" t="s">
        <v>159</v>
      </c>
      <c r="B29" s="275">
        <f>Volume!J30</f>
        <v>45.15</v>
      </c>
      <c r="C29" s="70">
        <v>45.25</v>
      </c>
      <c r="D29" s="267">
        <f t="shared" si="1"/>
        <v>0.10000000000000142</v>
      </c>
      <c r="E29" s="337">
        <f t="shared" si="2"/>
        <v>0.0022148394241417813</v>
      </c>
      <c r="F29" s="267">
        <v>0.3500000000000014</v>
      </c>
      <c r="G29" s="160">
        <f t="shared" si="0"/>
        <v>-0.25</v>
      </c>
    </row>
    <row r="30" spans="1:7" s="69" customFormat="1" ht="13.5">
      <c r="A30" s="196" t="s">
        <v>2</v>
      </c>
      <c r="B30" s="275">
        <f>Volume!J31</f>
        <v>331.85</v>
      </c>
      <c r="C30" s="70">
        <v>332.4</v>
      </c>
      <c r="D30" s="267">
        <f t="shared" si="1"/>
        <v>0.5499999999999545</v>
      </c>
      <c r="E30" s="337">
        <f t="shared" si="2"/>
        <v>0.0016573753201746407</v>
      </c>
      <c r="F30" s="267">
        <v>0.8000000000000114</v>
      </c>
      <c r="G30" s="160">
        <f t="shared" si="0"/>
        <v>-0.25000000000005684</v>
      </c>
    </row>
    <row r="31" spans="1:7" s="69" customFormat="1" ht="13.5">
      <c r="A31" s="196" t="s">
        <v>395</v>
      </c>
      <c r="B31" s="275">
        <f>Volume!J32</f>
        <v>133.35</v>
      </c>
      <c r="C31" s="70">
        <v>133.4</v>
      </c>
      <c r="D31" s="267">
        <f t="shared" si="1"/>
        <v>0.05000000000001137</v>
      </c>
      <c r="E31" s="337">
        <f t="shared" si="2"/>
        <v>0.00037495313085872796</v>
      </c>
      <c r="F31" s="267">
        <v>0.6999999999999886</v>
      </c>
      <c r="G31" s="160">
        <f t="shared" si="0"/>
        <v>-0.6499999999999773</v>
      </c>
    </row>
    <row r="32" spans="1:7" s="69" customFormat="1" ht="13.5">
      <c r="A32" s="196" t="s">
        <v>78</v>
      </c>
      <c r="B32" s="275">
        <f>Volume!J33</f>
        <v>223.15</v>
      </c>
      <c r="C32" s="70">
        <v>223.6</v>
      </c>
      <c r="D32" s="267">
        <f t="shared" si="1"/>
        <v>0.44999999999998863</v>
      </c>
      <c r="E32" s="337">
        <f t="shared" si="2"/>
        <v>0.0020165807752632247</v>
      </c>
      <c r="F32" s="267">
        <v>0.8500000000000227</v>
      </c>
      <c r="G32" s="160">
        <f t="shared" si="0"/>
        <v>-0.4000000000000341</v>
      </c>
    </row>
    <row r="33" spans="1:7" s="69" customFormat="1" ht="13.5">
      <c r="A33" s="196" t="s">
        <v>138</v>
      </c>
      <c r="B33" s="275">
        <f>Volume!J34</f>
        <v>558.4</v>
      </c>
      <c r="C33" s="70">
        <v>560.55</v>
      </c>
      <c r="D33" s="267">
        <f t="shared" si="1"/>
        <v>2.1499999999999773</v>
      </c>
      <c r="E33" s="337">
        <f t="shared" si="2"/>
        <v>0.0038502865329512487</v>
      </c>
      <c r="F33" s="267">
        <v>4</v>
      </c>
      <c r="G33" s="160">
        <f t="shared" si="0"/>
        <v>-1.8500000000000227</v>
      </c>
    </row>
    <row r="34" spans="1:7" s="69" customFormat="1" ht="13.5">
      <c r="A34" s="196" t="s">
        <v>160</v>
      </c>
      <c r="B34" s="275">
        <f>Volume!J35</f>
        <v>343.15</v>
      </c>
      <c r="C34" s="70">
        <v>342.7</v>
      </c>
      <c r="D34" s="267">
        <f t="shared" si="1"/>
        <v>-0.44999999999998863</v>
      </c>
      <c r="E34" s="337">
        <f t="shared" si="2"/>
        <v>-0.0013113798630336258</v>
      </c>
      <c r="F34" s="267">
        <v>0.75</v>
      </c>
      <c r="G34" s="160">
        <f t="shared" si="0"/>
        <v>-1.1999999999999886</v>
      </c>
    </row>
    <row r="35" spans="1:7" s="69" customFormat="1" ht="13.5">
      <c r="A35" s="196" t="s">
        <v>161</v>
      </c>
      <c r="B35" s="275">
        <f>Volume!J36</f>
        <v>35.3</v>
      </c>
      <c r="C35" s="70">
        <v>35.25</v>
      </c>
      <c r="D35" s="267">
        <f t="shared" si="1"/>
        <v>-0.04999999999999716</v>
      </c>
      <c r="E35" s="337">
        <f t="shared" si="2"/>
        <v>-0.0014164305949007695</v>
      </c>
      <c r="F35" s="267">
        <v>-0.05000000000000426</v>
      </c>
      <c r="G35" s="160">
        <f t="shared" si="0"/>
        <v>7.105427357601002E-15</v>
      </c>
    </row>
    <row r="36" spans="1:7" s="69" customFormat="1" ht="13.5">
      <c r="A36" s="196" t="s">
        <v>398</v>
      </c>
      <c r="B36" s="275">
        <f>Volume!J37</f>
        <v>203.05</v>
      </c>
      <c r="C36" s="70">
        <v>203.55</v>
      </c>
      <c r="D36" s="267">
        <f t="shared" si="1"/>
        <v>0.5</v>
      </c>
      <c r="E36" s="337">
        <f t="shared" si="2"/>
        <v>0.0024624476729869487</v>
      </c>
      <c r="F36" s="267">
        <v>0.6500000000000057</v>
      </c>
      <c r="G36" s="160">
        <f t="shared" si="0"/>
        <v>-0.15000000000000568</v>
      </c>
    </row>
    <row r="37" spans="1:8" s="25" customFormat="1" ht="13.5">
      <c r="A37" s="196" t="s">
        <v>3</v>
      </c>
      <c r="B37" s="275">
        <f>Volume!J38</f>
        <v>248.35</v>
      </c>
      <c r="C37" s="70">
        <v>246.65</v>
      </c>
      <c r="D37" s="267">
        <f t="shared" si="1"/>
        <v>-1.6999999999999886</v>
      </c>
      <c r="E37" s="337">
        <f t="shared" si="2"/>
        <v>-0.006845178175961299</v>
      </c>
      <c r="F37" s="267">
        <v>-0.3499999999999943</v>
      </c>
      <c r="G37" s="160">
        <f t="shared" si="0"/>
        <v>-1.3499999999999943</v>
      </c>
      <c r="H37" s="69"/>
    </row>
    <row r="38" spans="1:7" s="69" customFormat="1" ht="13.5">
      <c r="A38" s="196" t="s">
        <v>219</v>
      </c>
      <c r="B38" s="275">
        <f>Volume!J39</f>
        <v>333.05</v>
      </c>
      <c r="C38" s="70">
        <v>331.9</v>
      </c>
      <c r="D38" s="267">
        <f t="shared" si="1"/>
        <v>-1.150000000000034</v>
      </c>
      <c r="E38" s="337">
        <f t="shared" si="2"/>
        <v>-0.003452934994745636</v>
      </c>
      <c r="F38" s="267">
        <v>0.8499999999999659</v>
      </c>
      <c r="G38" s="160">
        <f t="shared" si="0"/>
        <v>-2</v>
      </c>
    </row>
    <row r="39" spans="1:7" s="69" customFormat="1" ht="13.5">
      <c r="A39" s="196" t="s">
        <v>162</v>
      </c>
      <c r="B39" s="275">
        <f>Volume!J40</f>
        <v>294.2</v>
      </c>
      <c r="C39" s="70">
        <v>294.25</v>
      </c>
      <c r="D39" s="267">
        <f t="shared" si="1"/>
        <v>0.05000000000001137</v>
      </c>
      <c r="E39" s="337">
        <f t="shared" si="2"/>
        <v>0.00016995241332430785</v>
      </c>
      <c r="F39" s="267">
        <v>0.5</v>
      </c>
      <c r="G39" s="160">
        <f t="shared" si="0"/>
        <v>-0.44999999999998863</v>
      </c>
    </row>
    <row r="40" spans="1:7" s="69" customFormat="1" ht="13.5">
      <c r="A40" s="196" t="s">
        <v>289</v>
      </c>
      <c r="B40" s="275">
        <f>Volume!J41</f>
        <v>200</v>
      </c>
      <c r="C40" s="70">
        <v>199.6</v>
      </c>
      <c r="D40" s="267">
        <f t="shared" si="1"/>
        <v>-0.4000000000000057</v>
      </c>
      <c r="E40" s="337">
        <f t="shared" si="2"/>
        <v>-0.0020000000000000282</v>
      </c>
      <c r="F40" s="267">
        <v>0.4000000000000057</v>
      </c>
      <c r="G40" s="160">
        <f t="shared" si="0"/>
        <v>-0.8000000000000114</v>
      </c>
    </row>
    <row r="41" spans="1:7" s="69" customFormat="1" ht="13.5">
      <c r="A41" s="196" t="s">
        <v>183</v>
      </c>
      <c r="B41" s="275">
        <f>Volume!J42</f>
        <v>275</v>
      </c>
      <c r="C41" s="70">
        <v>274.6</v>
      </c>
      <c r="D41" s="267">
        <f t="shared" si="1"/>
        <v>-0.39999999999997726</v>
      </c>
      <c r="E41" s="337">
        <f t="shared" si="2"/>
        <v>-0.0014545454545453718</v>
      </c>
      <c r="F41" s="267">
        <v>0.44999999999998863</v>
      </c>
      <c r="G41" s="160">
        <f t="shared" si="0"/>
        <v>-0.8499999999999659</v>
      </c>
    </row>
    <row r="42" spans="1:7" s="69" customFormat="1" ht="13.5">
      <c r="A42" s="196" t="s">
        <v>220</v>
      </c>
      <c r="B42" s="275">
        <f>Volume!J43</f>
        <v>101.6</v>
      </c>
      <c r="C42" s="70">
        <v>96.45</v>
      </c>
      <c r="D42" s="267">
        <f t="shared" si="1"/>
        <v>-5.1499999999999915</v>
      </c>
      <c r="E42" s="337">
        <f t="shared" si="2"/>
        <v>-0.05068897637795267</v>
      </c>
      <c r="F42" s="267">
        <v>-1.75</v>
      </c>
      <c r="G42" s="160">
        <f t="shared" si="0"/>
        <v>-3.3999999999999915</v>
      </c>
    </row>
    <row r="43" spans="1:7" s="69" customFormat="1" ht="13.5">
      <c r="A43" s="196" t="s">
        <v>163</v>
      </c>
      <c r="B43" s="275">
        <f>Volume!J44</f>
        <v>3293.1</v>
      </c>
      <c r="C43" s="70">
        <v>3304.05</v>
      </c>
      <c r="D43" s="267">
        <f t="shared" si="1"/>
        <v>10.950000000000273</v>
      </c>
      <c r="E43" s="337">
        <f t="shared" si="2"/>
        <v>0.003325134371868535</v>
      </c>
      <c r="F43" s="267">
        <v>15.5</v>
      </c>
      <c r="G43" s="160">
        <f t="shared" si="0"/>
        <v>-4.549999999999727</v>
      </c>
    </row>
    <row r="44" spans="1:7" s="69" customFormat="1" ht="13.5">
      <c r="A44" s="196" t="s">
        <v>194</v>
      </c>
      <c r="B44" s="275">
        <f>Volume!J45</f>
        <v>725.2</v>
      </c>
      <c r="C44" s="70">
        <v>726.55</v>
      </c>
      <c r="D44" s="267">
        <f t="shared" si="1"/>
        <v>1.349999999999909</v>
      </c>
      <c r="E44" s="337">
        <f t="shared" si="2"/>
        <v>0.001861555432983879</v>
      </c>
      <c r="F44" s="267">
        <v>2.8999999999999773</v>
      </c>
      <c r="G44" s="160">
        <f t="shared" si="0"/>
        <v>-1.5500000000000682</v>
      </c>
    </row>
    <row r="45" spans="1:7" s="69" customFormat="1" ht="13.5">
      <c r="A45" s="196" t="s">
        <v>221</v>
      </c>
      <c r="B45" s="275">
        <f>Volume!J46</f>
        <v>126.25</v>
      </c>
      <c r="C45" s="70">
        <v>126.05</v>
      </c>
      <c r="D45" s="267">
        <f t="shared" si="1"/>
        <v>-0.20000000000000284</v>
      </c>
      <c r="E45" s="337">
        <f t="shared" si="2"/>
        <v>-0.0015841584158416066</v>
      </c>
      <c r="F45" s="267">
        <v>0.5</v>
      </c>
      <c r="G45" s="160">
        <f t="shared" si="0"/>
        <v>-0.7000000000000028</v>
      </c>
    </row>
    <row r="46" spans="1:7" s="69" customFormat="1" ht="13.5">
      <c r="A46" s="196" t="s">
        <v>164</v>
      </c>
      <c r="B46" s="275">
        <f>Volume!J47</f>
        <v>55.25</v>
      </c>
      <c r="C46" s="70">
        <v>55.15</v>
      </c>
      <c r="D46" s="267">
        <f t="shared" si="1"/>
        <v>-0.10000000000000142</v>
      </c>
      <c r="E46" s="337">
        <f t="shared" si="2"/>
        <v>-0.0018099547511312474</v>
      </c>
      <c r="F46" s="267">
        <v>-0.10000000000000142</v>
      </c>
      <c r="G46" s="160">
        <f t="shared" si="0"/>
        <v>0</v>
      </c>
    </row>
    <row r="47" spans="1:7" s="69" customFormat="1" ht="13.5">
      <c r="A47" s="196" t="s">
        <v>165</v>
      </c>
      <c r="B47" s="275">
        <f>Volume!J48</f>
        <v>238.15</v>
      </c>
      <c r="C47" s="70">
        <v>238.1</v>
      </c>
      <c r="D47" s="267">
        <f t="shared" si="1"/>
        <v>-0.05000000000001137</v>
      </c>
      <c r="E47" s="337">
        <f t="shared" si="2"/>
        <v>-0.00020995171110649324</v>
      </c>
      <c r="F47" s="267">
        <v>2.0999999999999943</v>
      </c>
      <c r="G47" s="160">
        <f t="shared" si="0"/>
        <v>-2.1500000000000057</v>
      </c>
    </row>
    <row r="48" spans="1:7" s="69" customFormat="1" ht="13.5">
      <c r="A48" s="196" t="s">
        <v>89</v>
      </c>
      <c r="B48" s="275">
        <f>Volume!J49</f>
        <v>293.8</v>
      </c>
      <c r="C48" s="70">
        <v>284.5</v>
      </c>
      <c r="D48" s="267">
        <f t="shared" si="1"/>
        <v>-9.300000000000011</v>
      </c>
      <c r="E48" s="337">
        <f t="shared" si="2"/>
        <v>-0.031654186521443195</v>
      </c>
      <c r="F48" s="267">
        <v>-9.949999999999989</v>
      </c>
      <c r="G48" s="160">
        <f t="shared" si="0"/>
        <v>0.6499999999999773</v>
      </c>
    </row>
    <row r="49" spans="1:7" s="69" customFormat="1" ht="13.5">
      <c r="A49" s="196" t="s">
        <v>290</v>
      </c>
      <c r="B49" s="275">
        <f>Volume!J50</f>
        <v>170.55</v>
      </c>
      <c r="C49" s="70">
        <v>171.05</v>
      </c>
      <c r="D49" s="267">
        <f t="shared" si="1"/>
        <v>0.5</v>
      </c>
      <c r="E49" s="337">
        <f t="shared" si="2"/>
        <v>0.002931691586045148</v>
      </c>
      <c r="F49" s="267">
        <v>1.049999999999983</v>
      </c>
      <c r="G49" s="160">
        <f t="shared" si="0"/>
        <v>-0.549999999999983</v>
      </c>
    </row>
    <row r="50" spans="1:7" s="69" customFormat="1" ht="13.5">
      <c r="A50" s="196" t="s">
        <v>272</v>
      </c>
      <c r="B50" s="275">
        <f>Volume!J51</f>
        <v>207</v>
      </c>
      <c r="C50" s="70">
        <v>206.7</v>
      </c>
      <c r="D50" s="267">
        <f t="shared" si="1"/>
        <v>-0.30000000000001137</v>
      </c>
      <c r="E50" s="337">
        <f t="shared" si="2"/>
        <v>-0.0014492753623188955</v>
      </c>
      <c r="F50" s="267">
        <v>-0.4000000000000057</v>
      </c>
      <c r="G50" s="160">
        <f t="shared" si="0"/>
        <v>0.09999999999999432</v>
      </c>
    </row>
    <row r="51" spans="1:7" s="69" customFormat="1" ht="13.5">
      <c r="A51" s="196" t="s">
        <v>222</v>
      </c>
      <c r="B51" s="275">
        <f>Volume!J52</f>
        <v>1125.8</v>
      </c>
      <c r="C51" s="70">
        <v>1128.25</v>
      </c>
      <c r="D51" s="267">
        <f t="shared" si="1"/>
        <v>2.4500000000000455</v>
      </c>
      <c r="E51" s="337">
        <f t="shared" si="2"/>
        <v>0.002176230236276466</v>
      </c>
      <c r="F51" s="267">
        <v>6</v>
      </c>
      <c r="G51" s="160">
        <f t="shared" si="0"/>
        <v>-3.5499999999999545</v>
      </c>
    </row>
    <row r="52" spans="1:7" s="69" customFormat="1" ht="13.5">
      <c r="A52" s="196" t="s">
        <v>234</v>
      </c>
      <c r="B52" s="275">
        <f>Volume!J53</f>
        <v>397.5</v>
      </c>
      <c r="C52" s="70">
        <v>396.85</v>
      </c>
      <c r="D52" s="267">
        <f t="shared" si="1"/>
        <v>-0.6499999999999773</v>
      </c>
      <c r="E52" s="337">
        <f t="shared" si="2"/>
        <v>-0.0016352201257861063</v>
      </c>
      <c r="F52" s="267">
        <v>0.44999999999998863</v>
      </c>
      <c r="G52" s="160">
        <f t="shared" si="0"/>
        <v>-1.099999999999966</v>
      </c>
    </row>
    <row r="53" spans="1:7" s="69" customFormat="1" ht="13.5">
      <c r="A53" s="196" t="s">
        <v>166</v>
      </c>
      <c r="B53" s="275">
        <f>Volume!J54</f>
        <v>102.1</v>
      </c>
      <c r="C53" s="70">
        <v>102.4</v>
      </c>
      <c r="D53" s="267">
        <f t="shared" si="1"/>
        <v>0.30000000000001137</v>
      </c>
      <c r="E53" s="337">
        <f t="shared" si="2"/>
        <v>0.0029382957884428146</v>
      </c>
      <c r="F53" s="267">
        <v>0.09999999999999432</v>
      </c>
      <c r="G53" s="160">
        <f t="shared" si="0"/>
        <v>0.20000000000001705</v>
      </c>
    </row>
    <row r="54" spans="1:7" s="69" customFormat="1" ht="13.5">
      <c r="A54" s="196" t="s">
        <v>223</v>
      </c>
      <c r="B54" s="275">
        <f>Volume!J55</f>
        <v>2756.95</v>
      </c>
      <c r="C54" s="70">
        <v>2745.25</v>
      </c>
      <c r="D54" s="267">
        <f t="shared" si="1"/>
        <v>-11.699999999999818</v>
      </c>
      <c r="E54" s="337">
        <f t="shared" si="2"/>
        <v>-0.004243820163586506</v>
      </c>
      <c r="F54" s="267">
        <v>-11.350000000000364</v>
      </c>
      <c r="G54" s="160">
        <f t="shared" si="0"/>
        <v>-0.3499999999994543</v>
      </c>
    </row>
    <row r="55" spans="1:7" s="69" customFormat="1" ht="13.5">
      <c r="A55" s="196" t="s">
        <v>291</v>
      </c>
      <c r="B55" s="275">
        <f>Volume!J56</f>
        <v>146.65</v>
      </c>
      <c r="C55" s="70">
        <v>146.8</v>
      </c>
      <c r="D55" s="267">
        <f t="shared" si="1"/>
        <v>0.15000000000000568</v>
      </c>
      <c r="E55" s="337">
        <f t="shared" si="2"/>
        <v>0.0010228435049437824</v>
      </c>
      <c r="F55" s="267">
        <v>0.44999999999998863</v>
      </c>
      <c r="G55" s="160">
        <f t="shared" si="0"/>
        <v>-0.29999999999998295</v>
      </c>
    </row>
    <row r="56" spans="1:7" s="69" customFormat="1" ht="13.5">
      <c r="A56" s="196" t="s">
        <v>292</v>
      </c>
      <c r="B56" s="275">
        <f>Volume!J57</f>
        <v>133.9</v>
      </c>
      <c r="C56" s="70">
        <v>134.6</v>
      </c>
      <c r="D56" s="267">
        <f t="shared" si="1"/>
        <v>0.6999999999999886</v>
      </c>
      <c r="E56" s="337">
        <f t="shared" si="2"/>
        <v>0.005227781926810968</v>
      </c>
      <c r="F56" s="267">
        <v>1.0500000000000114</v>
      </c>
      <c r="G56" s="160">
        <f t="shared" si="0"/>
        <v>-0.35000000000002274</v>
      </c>
    </row>
    <row r="57" spans="1:7" s="69" customFormat="1" ht="13.5">
      <c r="A57" s="196" t="s">
        <v>195</v>
      </c>
      <c r="B57" s="275">
        <f>Volume!J58</f>
        <v>132.4</v>
      </c>
      <c r="C57" s="70">
        <v>131.85</v>
      </c>
      <c r="D57" s="267">
        <f t="shared" si="1"/>
        <v>-0.5500000000000114</v>
      </c>
      <c r="E57" s="337">
        <f t="shared" si="2"/>
        <v>-0.004154078549849029</v>
      </c>
      <c r="F57" s="267">
        <v>0</v>
      </c>
      <c r="G57" s="160">
        <f t="shared" si="0"/>
        <v>-0.5500000000000114</v>
      </c>
    </row>
    <row r="58" spans="1:8" s="25" customFormat="1" ht="13.5">
      <c r="A58" s="196" t="s">
        <v>293</v>
      </c>
      <c r="B58" s="275">
        <f>Volume!J59</f>
        <v>124.1</v>
      </c>
      <c r="C58" s="70">
        <v>124.05</v>
      </c>
      <c r="D58" s="267">
        <f t="shared" si="1"/>
        <v>-0.04999999999999716</v>
      </c>
      <c r="E58" s="337">
        <f t="shared" si="2"/>
        <v>-0.00040290088638192715</v>
      </c>
      <c r="F58" s="267">
        <v>0.6000000000000227</v>
      </c>
      <c r="G58" s="160">
        <f t="shared" si="0"/>
        <v>-0.6500000000000199</v>
      </c>
      <c r="H58" s="69"/>
    </row>
    <row r="59" spans="1:7" s="69" customFormat="1" ht="13.5">
      <c r="A59" s="196" t="s">
        <v>197</v>
      </c>
      <c r="B59" s="275">
        <f>Volume!J60</f>
        <v>642.5</v>
      </c>
      <c r="C59" s="70">
        <v>634.65</v>
      </c>
      <c r="D59" s="267">
        <f t="shared" si="1"/>
        <v>-7.850000000000023</v>
      </c>
      <c r="E59" s="337">
        <f t="shared" si="2"/>
        <v>-0.01221789883268486</v>
      </c>
      <c r="F59" s="267">
        <v>-5.5499999999999545</v>
      </c>
      <c r="G59" s="160">
        <f t="shared" si="0"/>
        <v>-2.300000000000068</v>
      </c>
    </row>
    <row r="60" spans="1:8" s="25" customFormat="1" ht="13.5">
      <c r="A60" s="196" t="s">
        <v>4</v>
      </c>
      <c r="B60" s="275">
        <f>Volume!J61</f>
        <v>1758.95</v>
      </c>
      <c r="C60" s="70">
        <v>1762.25</v>
      </c>
      <c r="D60" s="267">
        <f t="shared" si="1"/>
        <v>3.2999999999999545</v>
      </c>
      <c r="E60" s="337">
        <f t="shared" si="2"/>
        <v>0.0018761192757042295</v>
      </c>
      <c r="F60" s="267">
        <v>3.900000000000091</v>
      </c>
      <c r="G60" s="160">
        <f t="shared" si="0"/>
        <v>-0.6000000000001364</v>
      </c>
      <c r="H60" s="69"/>
    </row>
    <row r="61" spans="1:7" s="69" customFormat="1" ht="13.5">
      <c r="A61" s="196" t="s">
        <v>79</v>
      </c>
      <c r="B61" s="275">
        <f>Volume!J62</f>
        <v>1096.05</v>
      </c>
      <c r="C61" s="70">
        <v>1095.9</v>
      </c>
      <c r="D61" s="267">
        <f t="shared" si="1"/>
        <v>-0.14999999999986358</v>
      </c>
      <c r="E61" s="337">
        <f t="shared" si="2"/>
        <v>-0.00013685507048023684</v>
      </c>
      <c r="F61" s="267">
        <v>-3.75</v>
      </c>
      <c r="G61" s="160">
        <f t="shared" si="0"/>
        <v>3.6000000000001364</v>
      </c>
    </row>
    <row r="62" spans="1:7" s="69" customFormat="1" ht="13.5">
      <c r="A62" s="196" t="s">
        <v>196</v>
      </c>
      <c r="B62" s="275">
        <f>Volume!J63</f>
        <v>733.25</v>
      </c>
      <c r="C62" s="70">
        <v>726.95</v>
      </c>
      <c r="D62" s="267">
        <f t="shared" si="1"/>
        <v>-6.2999999999999545</v>
      </c>
      <c r="E62" s="337">
        <f t="shared" si="2"/>
        <v>-0.008591885441527385</v>
      </c>
      <c r="F62" s="267">
        <v>-4.5</v>
      </c>
      <c r="G62" s="160">
        <f t="shared" si="0"/>
        <v>-1.7999999999999545</v>
      </c>
    </row>
    <row r="63" spans="1:7" s="69" customFormat="1" ht="13.5">
      <c r="A63" s="196" t="s">
        <v>5</v>
      </c>
      <c r="B63" s="275">
        <f>Volume!J64</f>
        <v>149.2</v>
      </c>
      <c r="C63" s="70">
        <v>149.8</v>
      </c>
      <c r="D63" s="267">
        <f t="shared" si="1"/>
        <v>0.6000000000000227</v>
      </c>
      <c r="E63" s="337">
        <f t="shared" si="2"/>
        <v>0.004021447721179777</v>
      </c>
      <c r="F63" s="267">
        <v>-0.19999999999998863</v>
      </c>
      <c r="G63" s="160">
        <f t="shared" si="0"/>
        <v>0.8000000000000114</v>
      </c>
    </row>
    <row r="64" spans="1:7" s="69" customFormat="1" ht="13.5">
      <c r="A64" s="196" t="s">
        <v>198</v>
      </c>
      <c r="B64" s="275">
        <f>Volume!J65</f>
        <v>203.35</v>
      </c>
      <c r="C64" s="70">
        <v>203.75</v>
      </c>
      <c r="D64" s="267">
        <f t="shared" si="1"/>
        <v>0.4000000000000057</v>
      </c>
      <c r="E64" s="337">
        <f t="shared" si="2"/>
        <v>0.0019670518809933894</v>
      </c>
      <c r="F64" s="267">
        <v>1.1000000000000227</v>
      </c>
      <c r="G64" s="160">
        <f t="shared" si="0"/>
        <v>-0.700000000000017</v>
      </c>
    </row>
    <row r="65" spans="1:7" s="69" customFormat="1" ht="13.5">
      <c r="A65" s="196" t="s">
        <v>199</v>
      </c>
      <c r="B65" s="275">
        <f>Volume!J66</f>
        <v>281.3</v>
      </c>
      <c r="C65" s="70">
        <v>281.9</v>
      </c>
      <c r="D65" s="267">
        <f t="shared" si="1"/>
        <v>0.5999999999999659</v>
      </c>
      <c r="E65" s="337">
        <f t="shared" si="2"/>
        <v>0.0021329541414858368</v>
      </c>
      <c r="F65" s="267">
        <v>1.4499999999999886</v>
      </c>
      <c r="G65" s="160">
        <f t="shared" si="0"/>
        <v>-0.8500000000000227</v>
      </c>
    </row>
    <row r="66" spans="1:7" s="69" customFormat="1" ht="13.5">
      <c r="A66" s="196" t="s">
        <v>294</v>
      </c>
      <c r="B66" s="275">
        <f>Volume!J67</f>
        <v>614.45</v>
      </c>
      <c r="C66" s="70">
        <v>616.8</v>
      </c>
      <c r="D66" s="267">
        <f t="shared" si="1"/>
        <v>2.349999999999909</v>
      </c>
      <c r="E66" s="337">
        <f t="shared" si="2"/>
        <v>0.003824558548295075</v>
      </c>
      <c r="F66" s="267">
        <v>1.9500000000000455</v>
      </c>
      <c r="G66" s="160">
        <f t="shared" si="0"/>
        <v>0.3999999999998636</v>
      </c>
    </row>
    <row r="67" spans="1:8" s="25" customFormat="1" ht="13.5">
      <c r="A67" s="196" t="s">
        <v>43</v>
      </c>
      <c r="B67" s="275">
        <f>Volume!J68</f>
        <v>1926.1</v>
      </c>
      <c r="C67" s="70">
        <v>1930.1</v>
      </c>
      <c r="D67" s="267">
        <f t="shared" si="1"/>
        <v>4</v>
      </c>
      <c r="E67" s="337">
        <f t="shared" si="2"/>
        <v>0.002076735371995224</v>
      </c>
      <c r="F67" s="267">
        <v>6.5499999999999545</v>
      </c>
      <c r="G67" s="160">
        <f t="shared" si="0"/>
        <v>-2.5499999999999545</v>
      </c>
      <c r="H67" s="69"/>
    </row>
    <row r="68" spans="1:7" s="69" customFormat="1" ht="13.5">
      <c r="A68" s="196" t="s">
        <v>200</v>
      </c>
      <c r="B68" s="275">
        <f>Volume!J69</f>
        <v>966.15</v>
      </c>
      <c r="C68" s="70">
        <v>959.2</v>
      </c>
      <c r="D68" s="267">
        <f aca="true" t="shared" si="3" ref="D68:D131">C68-B68</f>
        <v>-6.949999999999932</v>
      </c>
      <c r="E68" s="337">
        <f aca="true" t="shared" si="4" ref="E68:E131">D68/B68</f>
        <v>-0.0071934999741240305</v>
      </c>
      <c r="F68" s="267">
        <v>-2.3999999999999773</v>
      </c>
      <c r="G68" s="160">
        <f t="shared" si="0"/>
        <v>-4.5499999999999545</v>
      </c>
    </row>
    <row r="69" spans="1:7" s="69" customFormat="1" ht="13.5">
      <c r="A69" s="196" t="s">
        <v>141</v>
      </c>
      <c r="B69" s="275">
        <f>Volume!J70</f>
        <v>86.9</v>
      </c>
      <c r="C69" s="70">
        <v>86.85</v>
      </c>
      <c r="D69" s="267">
        <f t="shared" si="3"/>
        <v>-0.05000000000001137</v>
      </c>
      <c r="E69" s="337">
        <f t="shared" si="4"/>
        <v>-0.0005753739930956428</v>
      </c>
      <c r="F69" s="267">
        <v>0.20000000000000284</v>
      </c>
      <c r="G69" s="160">
        <f aca="true" t="shared" si="5" ref="G69:G132">D69-F69</f>
        <v>-0.2500000000000142</v>
      </c>
    </row>
    <row r="70" spans="1:7" s="69" customFormat="1" ht="13.5">
      <c r="A70" s="196" t="s">
        <v>184</v>
      </c>
      <c r="B70" s="275">
        <f>Volume!J71</f>
        <v>95.7</v>
      </c>
      <c r="C70" s="70">
        <v>95.6</v>
      </c>
      <c r="D70" s="267">
        <f t="shared" si="3"/>
        <v>-0.10000000000000853</v>
      </c>
      <c r="E70" s="337">
        <f t="shared" si="4"/>
        <v>-0.001044932079414927</v>
      </c>
      <c r="F70" s="267">
        <v>0.3499999999999943</v>
      </c>
      <c r="G70" s="160">
        <f t="shared" si="5"/>
        <v>-0.45000000000000284</v>
      </c>
    </row>
    <row r="71" spans="1:7" s="69" customFormat="1" ht="13.5">
      <c r="A71" s="196" t="s">
        <v>175</v>
      </c>
      <c r="B71" s="275">
        <f>Volume!J72</f>
        <v>26.05</v>
      </c>
      <c r="C71" s="70">
        <v>26.1</v>
      </c>
      <c r="D71" s="267">
        <f t="shared" si="3"/>
        <v>0.05000000000000071</v>
      </c>
      <c r="E71" s="337">
        <f t="shared" si="4"/>
        <v>0.0019193857965451328</v>
      </c>
      <c r="F71" s="267">
        <v>0.04999999999999716</v>
      </c>
      <c r="G71" s="160">
        <f t="shared" si="5"/>
        <v>3.552713678800501E-15</v>
      </c>
    </row>
    <row r="72" spans="1:7" s="69" customFormat="1" ht="13.5">
      <c r="A72" s="196" t="s">
        <v>142</v>
      </c>
      <c r="B72" s="275">
        <f>Volume!J73</f>
        <v>145.35</v>
      </c>
      <c r="C72" s="70">
        <v>145.95</v>
      </c>
      <c r="D72" s="267">
        <f t="shared" si="3"/>
        <v>0.5999999999999943</v>
      </c>
      <c r="E72" s="337">
        <f t="shared" si="4"/>
        <v>0.0041279669762641505</v>
      </c>
      <c r="F72" s="267">
        <v>0.6999999999999886</v>
      </c>
      <c r="G72" s="160">
        <f t="shared" si="5"/>
        <v>-0.09999999999999432</v>
      </c>
    </row>
    <row r="73" spans="1:8" s="25" customFormat="1" ht="13.5">
      <c r="A73" s="196" t="s">
        <v>176</v>
      </c>
      <c r="B73" s="275">
        <f>Volume!J74</f>
        <v>194.85</v>
      </c>
      <c r="C73" s="70">
        <v>195.05</v>
      </c>
      <c r="D73" s="267">
        <f t="shared" si="3"/>
        <v>0.20000000000001705</v>
      </c>
      <c r="E73" s="337">
        <f t="shared" si="4"/>
        <v>0.001026430587631599</v>
      </c>
      <c r="F73" s="267">
        <v>1.3499999999999943</v>
      </c>
      <c r="G73" s="160">
        <f t="shared" si="5"/>
        <v>-1.1499999999999773</v>
      </c>
      <c r="H73" s="69"/>
    </row>
    <row r="74" spans="1:7" s="69" customFormat="1" ht="13.5">
      <c r="A74" s="196" t="s">
        <v>167</v>
      </c>
      <c r="B74" s="275">
        <f>Volume!J75</f>
        <v>52.05</v>
      </c>
      <c r="C74" s="70">
        <v>52.1</v>
      </c>
      <c r="D74" s="267">
        <f t="shared" si="3"/>
        <v>0.05000000000000426</v>
      </c>
      <c r="E74" s="337">
        <f t="shared" si="4"/>
        <v>0.0009606147934679013</v>
      </c>
      <c r="F74" s="267">
        <v>0.15000000000000568</v>
      </c>
      <c r="G74" s="160">
        <f t="shared" si="5"/>
        <v>-0.10000000000000142</v>
      </c>
    </row>
    <row r="75" spans="1:7" s="69" customFormat="1" ht="13.5">
      <c r="A75" s="196" t="s">
        <v>201</v>
      </c>
      <c r="B75" s="275">
        <f>Volume!J76</f>
        <v>2351.25</v>
      </c>
      <c r="C75" s="70">
        <v>2352.9</v>
      </c>
      <c r="D75" s="267">
        <f t="shared" si="3"/>
        <v>1.650000000000091</v>
      </c>
      <c r="E75" s="337">
        <f t="shared" si="4"/>
        <v>0.0007017543859649509</v>
      </c>
      <c r="F75" s="267">
        <v>4.449999999999818</v>
      </c>
      <c r="G75" s="160">
        <f t="shared" si="5"/>
        <v>-2.799999999999727</v>
      </c>
    </row>
    <row r="76" spans="1:7" s="69" customFormat="1" ht="13.5">
      <c r="A76" s="196" t="s">
        <v>143</v>
      </c>
      <c r="B76" s="275">
        <f>Volume!J77</f>
        <v>113</v>
      </c>
      <c r="C76" s="70">
        <v>111</v>
      </c>
      <c r="D76" s="267">
        <f t="shared" si="3"/>
        <v>-2</v>
      </c>
      <c r="E76" s="337">
        <f t="shared" si="4"/>
        <v>-0.017699115044247787</v>
      </c>
      <c r="F76" s="267">
        <v>-1.6500000000000057</v>
      </c>
      <c r="G76" s="160">
        <f t="shared" si="5"/>
        <v>-0.3499999999999943</v>
      </c>
    </row>
    <row r="77" spans="1:7" s="69" customFormat="1" ht="13.5">
      <c r="A77" s="196" t="s">
        <v>90</v>
      </c>
      <c r="B77" s="275">
        <f>Volume!J78</f>
        <v>444.6</v>
      </c>
      <c r="C77" s="70">
        <v>437.55</v>
      </c>
      <c r="D77" s="267">
        <f t="shared" si="3"/>
        <v>-7.050000000000011</v>
      </c>
      <c r="E77" s="337">
        <f t="shared" si="4"/>
        <v>-0.015856950067476408</v>
      </c>
      <c r="F77" s="267">
        <v>-2.25</v>
      </c>
      <c r="G77" s="160">
        <f t="shared" si="5"/>
        <v>-4.800000000000011</v>
      </c>
    </row>
    <row r="78" spans="1:7" s="69" customFormat="1" ht="13.5">
      <c r="A78" s="196" t="s">
        <v>35</v>
      </c>
      <c r="B78" s="275">
        <f>Volume!J79</f>
        <v>264.55</v>
      </c>
      <c r="C78" s="70">
        <v>264.35</v>
      </c>
      <c r="D78" s="267">
        <f t="shared" si="3"/>
        <v>-0.19999999999998863</v>
      </c>
      <c r="E78" s="337">
        <f t="shared" si="4"/>
        <v>-0.000756000756000713</v>
      </c>
      <c r="F78" s="267">
        <v>1.5499999999999545</v>
      </c>
      <c r="G78" s="160">
        <f t="shared" si="5"/>
        <v>-1.7499999999999432</v>
      </c>
    </row>
    <row r="79" spans="1:7" s="69" customFormat="1" ht="13.5">
      <c r="A79" s="196" t="s">
        <v>6</v>
      </c>
      <c r="B79" s="275">
        <f>Volume!J80</f>
        <v>175.35</v>
      </c>
      <c r="C79" s="70">
        <v>174.25</v>
      </c>
      <c r="D79" s="267">
        <f t="shared" si="3"/>
        <v>-1.0999999999999943</v>
      </c>
      <c r="E79" s="337">
        <f t="shared" si="4"/>
        <v>-0.006273167949814624</v>
      </c>
      <c r="F79" s="267">
        <v>-1.0500000000000114</v>
      </c>
      <c r="G79" s="160">
        <f t="shared" si="5"/>
        <v>-0.04999999999998295</v>
      </c>
    </row>
    <row r="80" spans="1:7" s="69" customFormat="1" ht="13.5">
      <c r="A80" s="196" t="s">
        <v>177</v>
      </c>
      <c r="B80" s="275">
        <f>Volume!J81</f>
        <v>382.05</v>
      </c>
      <c r="C80" s="70">
        <v>381.75</v>
      </c>
      <c r="D80" s="267">
        <f t="shared" si="3"/>
        <v>-0.30000000000001137</v>
      </c>
      <c r="E80" s="337">
        <f t="shared" si="4"/>
        <v>-0.0007852375343541718</v>
      </c>
      <c r="F80" s="267">
        <v>2.25</v>
      </c>
      <c r="G80" s="160">
        <f t="shared" si="5"/>
        <v>-2.5500000000000114</v>
      </c>
    </row>
    <row r="81" spans="1:7" s="69" customFormat="1" ht="13.5">
      <c r="A81" s="196" t="s">
        <v>168</v>
      </c>
      <c r="B81" s="275">
        <f>Volume!J82</f>
        <v>638.8</v>
      </c>
      <c r="C81" s="70">
        <v>626.35</v>
      </c>
      <c r="D81" s="267">
        <f t="shared" si="3"/>
        <v>-12.449999999999932</v>
      </c>
      <c r="E81" s="337">
        <f t="shared" si="4"/>
        <v>-0.019489668127739408</v>
      </c>
      <c r="F81" s="267">
        <v>-16.449999999999932</v>
      </c>
      <c r="G81" s="160">
        <f t="shared" si="5"/>
        <v>4</v>
      </c>
    </row>
    <row r="82" spans="1:7" s="69" customFormat="1" ht="13.5">
      <c r="A82" s="196" t="s">
        <v>132</v>
      </c>
      <c r="B82" s="275">
        <f>Volume!J83</f>
        <v>758.15</v>
      </c>
      <c r="C82" s="70">
        <v>746.2</v>
      </c>
      <c r="D82" s="267">
        <f t="shared" si="3"/>
        <v>-11.949999999999932</v>
      </c>
      <c r="E82" s="337">
        <f t="shared" si="4"/>
        <v>-0.015762052364307767</v>
      </c>
      <c r="F82" s="267">
        <v>-6.2000000000000455</v>
      </c>
      <c r="G82" s="160">
        <f t="shared" si="5"/>
        <v>-5.749999999999886</v>
      </c>
    </row>
    <row r="83" spans="1:7" s="69" customFormat="1" ht="13.5">
      <c r="A83" s="196" t="s">
        <v>144</v>
      </c>
      <c r="B83" s="275">
        <f>Volume!J84</f>
        <v>2351.15</v>
      </c>
      <c r="C83" s="70">
        <v>2358.3</v>
      </c>
      <c r="D83" s="267">
        <f t="shared" si="3"/>
        <v>7.150000000000091</v>
      </c>
      <c r="E83" s="337">
        <f t="shared" si="4"/>
        <v>0.003041065010739464</v>
      </c>
      <c r="F83" s="267">
        <v>2.550000000000182</v>
      </c>
      <c r="G83" s="160">
        <f t="shared" si="5"/>
        <v>4.599999999999909</v>
      </c>
    </row>
    <row r="84" spans="1:8" s="25" customFormat="1" ht="13.5">
      <c r="A84" s="196" t="s">
        <v>295</v>
      </c>
      <c r="B84" s="275">
        <f>Volume!J85</f>
        <v>655.9</v>
      </c>
      <c r="C84" s="70">
        <v>653.35</v>
      </c>
      <c r="D84" s="267">
        <f t="shared" si="3"/>
        <v>-2.5499999999999545</v>
      </c>
      <c r="E84" s="337">
        <f t="shared" si="4"/>
        <v>-0.0038877877725262307</v>
      </c>
      <c r="F84" s="267">
        <v>0.8500000000000227</v>
      </c>
      <c r="G84" s="160">
        <f t="shared" si="5"/>
        <v>-3.3999999999999773</v>
      </c>
      <c r="H84" s="69"/>
    </row>
    <row r="85" spans="1:7" s="69" customFormat="1" ht="13.5">
      <c r="A85" s="196" t="s">
        <v>133</v>
      </c>
      <c r="B85" s="275">
        <f>Volume!J86</f>
        <v>30.75</v>
      </c>
      <c r="C85" s="70">
        <v>30.6</v>
      </c>
      <c r="D85" s="267">
        <f t="shared" si="3"/>
        <v>-0.14999999999999858</v>
      </c>
      <c r="E85" s="337">
        <f t="shared" si="4"/>
        <v>-0.004878048780487759</v>
      </c>
      <c r="F85" s="267">
        <v>0</v>
      </c>
      <c r="G85" s="160">
        <f t="shared" si="5"/>
        <v>-0.14999999999999858</v>
      </c>
    </row>
    <row r="86" spans="1:7" s="69" customFormat="1" ht="13.5">
      <c r="A86" s="196" t="s">
        <v>169</v>
      </c>
      <c r="B86" s="275">
        <f>Volume!J87</f>
        <v>115.8</v>
      </c>
      <c r="C86" s="70">
        <v>116.65</v>
      </c>
      <c r="D86" s="267">
        <f t="shared" si="3"/>
        <v>0.8500000000000085</v>
      </c>
      <c r="E86" s="337">
        <f t="shared" si="4"/>
        <v>0.007340241796200419</v>
      </c>
      <c r="F86" s="267">
        <v>0.4000000000000057</v>
      </c>
      <c r="G86" s="160">
        <f t="shared" si="5"/>
        <v>0.45000000000000284</v>
      </c>
    </row>
    <row r="87" spans="1:7" s="69" customFormat="1" ht="13.5">
      <c r="A87" s="196" t="s">
        <v>296</v>
      </c>
      <c r="B87" s="275">
        <f>Volume!J88</f>
        <v>432.1</v>
      </c>
      <c r="C87" s="70">
        <v>432.2</v>
      </c>
      <c r="D87" s="267">
        <f t="shared" si="3"/>
        <v>0.0999999999999659</v>
      </c>
      <c r="E87" s="337">
        <f t="shared" si="4"/>
        <v>0.0002314279102058919</v>
      </c>
      <c r="F87" s="267">
        <v>1</v>
      </c>
      <c r="G87" s="160">
        <f t="shared" si="5"/>
        <v>-0.9000000000000341</v>
      </c>
    </row>
    <row r="88" spans="1:7" s="69" customFormat="1" ht="13.5">
      <c r="A88" s="196" t="s">
        <v>297</v>
      </c>
      <c r="B88" s="275">
        <f>Volume!J89</f>
        <v>472.3</v>
      </c>
      <c r="C88" s="70">
        <v>470.95</v>
      </c>
      <c r="D88" s="267">
        <f t="shared" si="3"/>
        <v>-1.3500000000000227</v>
      </c>
      <c r="E88" s="337">
        <f t="shared" si="4"/>
        <v>-0.002858352741901382</v>
      </c>
      <c r="F88" s="267">
        <v>2.7000000000000455</v>
      </c>
      <c r="G88" s="160">
        <f t="shared" si="5"/>
        <v>-4.050000000000068</v>
      </c>
    </row>
    <row r="89" spans="1:7" s="69" customFormat="1" ht="13.5">
      <c r="A89" s="196" t="s">
        <v>178</v>
      </c>
      <c r="B89" s="275">
        <f>Volume!J90</f>
        <v>180.55</v>
      </c>
      <c r="C89" s="70">
        <v>180.45</v>
      </c>
      <c r="D89" s="267">
        <f t="shared" si="3"/>
        <v>-0.10000000000002274</v>
      </c>
      <c r="E89" s="337">
        <f t="shared" si="4"/>
        <v>-0.0005538631957907656</v>
      </c>
      <c r="F89" s="267">
        <v>-0.3499999999999943</v>
      </c>
      <c r="G89" s="160">
        <f t="shared" si="5"/>
        <v>0.24999999999997158</v>
      </c>
    </row>
    <row r="90" spans="1:7" s="69" customFormat="1" ht="13.5">
      <c r="A90" s="196" t="s">
        <v>145</v>
      </c>
      <c r="B90" s="275">
        <f>Volume!J91</f>
        <v>159.9</v>
      </c>
      <c r="C90" s="70">
        <v>160.15</v>
      </c>
      <c r="D90" s="267">
        <f t="shared" si="3"/>
        <v>0.25</v>
      </c>
      <c r="E90" s="337">
        <f t="shared" si="4"/>
        <v>0.0015634771732332708</v>
      </c>
      <c r="F90" s="267">
        <v>0.950000000000017</v>
      </c>
      <c r="G90" s="160">
        <f t="shared" si="5"/>
        <v>-0.700000000000017</v>
      </c>
    </row>
    <row r="91" spans="1:7" s="69" customFormat="1" ht="13.5">
      <c r="A91" s="196" t="s">
        <v>273</v>
      </c>
      <c r="B91" s="275">
        <f>Volume!J92</f>
        <v>190.8</v>
      </c>
      <c r="C91" s="70">
        <v>190.9</v>
      </c>
      <c r="D91" s="267">
        <f t="shared" si="3"/>
        <v>0.09999999999999432</v>
      </c>
      <c r="E91" s="337">
        <f t="shared" si="4"/>
        <v>0.0005241090146750226</v>
      </c>
      <c r="F91" s="267">
        <v>0.9499999999999886</v>
      </c>
      <c r="G91" s="160">
        <f t="shared" si="5"/>
        <v>-0.8499999999999943</v>
      </c>
    </row>
    <row r="92" spans="1:7" s="69" customFormat="1" ht="13.5">
      <c r="A92" s="196" t="s">
        <v>210</v>
      </c>
      <c r="B92" s="275">
        <f>Volume!J93</f>
        <v>1660.6</v>
      </c>
      <c r="C92" s="70">
        <v>1661.3</v>
      </c>
      <c r="D92" s="267">
        <f t="shared" si="3"/>
        <v>0.7000000000000455</v>
      </c>
      <c r="E92" s="337">
        <f t="shared" si="4"/>
        <v>0.0004215343851620171</v>
      </c>
      <c r="F92" s="267">
        <v>6.699999999999818</v>
      </c>
      <c r="G92" s="160">
        <f t="shared" si="5"/>
        <v>-5.999999999999773</v>
      </c>
    </row>
    <row r="93" spans="1:7" s="69" customFormat="1" ht="13.5">
      <c r="A93" s="196" t="s">
        <v>298</v>
      </c>
      <c r="B93" s="372">
        <f>Volume!J94</f>
        <v>589.6</v>
      </c>
      <c r="C93" s="70">
        <v>587.7</v>
      </c>
      <c r="D93" s="371">
        <f t="shared" si="3"/>
        <v>-1.8999999999999773</v>
      </c>
      <c r="E93" s="337">
        <f t="shared" si="4"/>
        <v>-0.003222523744911766</v>
      </c>
      <c r="F93" s="371">
        <v>-1.1999999999999318</v>
      </c>
      <c r="G93" s="160">
        <f t="shared" si="5"/>
        <v>-0.7000000000000455</v>
      </c>
    </row>
    <row r="94" spans="1:7" s="69" customFormat="1" ht="13.5">
      <c r="A94" s="196" t="s">
        <v>7</v>
      </c>
      <c r="B94" s="275">
        <f>Volume!J95</f>
        <v>880.8</v>
      </c>
      <c r="C94" s="70">
        <v>879.2</v>
      </c>
      <c r="D94" s="267">
        <f t="shared" si="3"/>
        <v>-1.599999999999909</v>
      </c>
      <c r="E94" s="337">
        <f t="shared" si="4"/>
        <v>-0.0018165304268845473</v>
      </c>
      <c r="F94" s="267">
        <v>0.8500000000000227</v>
      </c>
      <c r="G94" s="160">
        <f t="shared" si="5"/>
        <v>-2.449999999999932</v>
      </c>
    </row>
    <row r="95" spans="1:7" s="69" customFormat="1" ht="13.5">
      <c r="A95" s="196" t="s">
        <v>170</v>
      </c>
      <c r="B95" s="275">
        <f>Volume!J96</f>
        <v>514.35</v>
      </c>
      <c r="C95" s="70">
        <v>508.75</v>
      </c>
      <c r="D95" s="267">
        <f t="shared" si="3"/>
        <v>-5.600000000000023</v>
      </c>
      <c r="E95" s="337">
        <f t="shared" si="4"/>
        <v>-0.010887527947895445</v>
      </c>
      <c r="F95" s="267">
        <v>-1.2999999999999545</v>
      </c>
      <c r="G95" s="160">
        <f t="shared" si="5"/>
        <v>-4.300000000000068</v>
      </c>
    </row>
    <row r="96" spans="1:7" s="69" customFormat="1" ht="13.5">
      <c r="A96" s="196" t="s">
        <v>224</v>
      </c>
      <c r="B96" s="275">
        <f>Volume!J97</f>
        <v>912</v>
      </c>
      <c r="C96" s="70">
        <v>915.65</v>
      </c>
      <c r="D96" s="267">
        <f t="shared" si="3"/>
        <v>3.6499999999999773</v>
      </c>
      <c r="E96" s="337">
        <f t="shared" si="4"/>
        <v>0.0040021929824561155</v>
      </c>
      <c r="F96" s="267">
        <v>1.25</v>
      </c>
      <c r="G96" s="160">
        <f t="shared" si="5"/>
        <v>2.3999999999999773</v>
      </c>
    </row>
    <row r="97" spans="1:7" s="69" customFormat="1" ht="13.5">
      <c r="A97" s="196" t="s">
        <v>207</v>
      </c>
      <c r="B97" s="275">
        <f>Volume!J98</f>
        <v>206.5</v>
      </c>
      <c r="C97" s="70">
        <v>206.95</v>
      </c>
      <c r="D97" s="267">
        <f t="shared" si="3"/>
        <v>0.44999999999998863</v>
      </c>
      <c r="E97" s="337">
        <f t="shared" si="4"/>
        <v>0.0021791767554478867</v>
      </c>
      <c r="F97" s="267">
        <v>0.09999999999999432</v>
      </c>
      <c r="G97" s="160">
        <f t="shared" si="5"/>
        <v>0.3499999999999943</v>
      </c>
    </row>
    <row r="98" spans="1:7" s="69" customFormat="1" ht="13.5">
      <c r="A98" s="196" t="s">
        <v>299</v>
      </c>
      <c r="B98" s="275">
        <f>Volume!J99</f>
        <v>842.9</v>
      </c>
      <c r="C98" s="70">
        <v>846.25</v>
      </c>
      <c r="D98" s="267">
        <f t="shared" si="3"/>
        <v>3.3500000000000227</v>
      </c>
      <c r="E98" s="337">
        <f t="shared" si="4"/>
        <v>0.003974374184363534</v>
      </c>
      <c r="F98" s="267">
        <v>6.050000000000068</v>
      </c>
      <c r="G98" s="160">
        <f t="shared" si="5"/>
        <v>-2.7000000000000455</v>
      </c>
    </row>
    <row r="99" spans="1:7" s="69" customFormat="1" ht="13.5">
      <c r="A99" s="196" t="s">
        <v>279</v>
      </c>
      <c r="B99" s="275">
        <f>Volume!J100</f>
        <v>276.5</v>
      </c>
      <c r="C99" s="70">
        <v>276.9</v>
      </c>
      <c r="D99" s="267">
        <f t="shared" si="3"/>
        <v>0.39999999999997726</v>
      </c>
      <c r="E99" s="337">
        <f t="shared" si="4"/>
        <v>0.001446654611211491</v>
      </c>
      <c r="F99" s="267">
        <v>1.25</v>
      </c>
      <c r="G99" s="160">
        <f t="shared" si="5"/>
        <v>-0.8500000000000227</v>
      </c>
    </row>
    <row r="100" spans="1:7" s="69" customFormat="1" ht="13.5">
      <c r="A100" s="196" t="s">
        <v>146</v>
      </c>
      <c r="B100" s="275">
        <f>Volume!J101</f>
        <v>39.6</v>
      </c>
      <c r="C100" s="70">
        <v>39.65</v>
      </c>
      <c r="D100" s="267">
        <f t="shared" si="3"/>
        <v>0.04999999999999716</v>
      </c>
      <c r="E100" s="337">
        <f t="shared" si="4"/>
        <v>0.0012626262626261907</v>
      </c>
      <c r="F100" s="267">
        <v>0.25</v>
      </c>
      <c r="G100" s="160">
        <f t="shared" si="5"/>
        <v>-0.20000000000000284</v>
      </c>
    </row>
    <row r="101" spans="1:7" s="69" customFormat="1" ht="13.5">
      <c r="A101" s="196" t="s">
        <v>8</v>
      </c>
      <c r="B101" s="275">
        <f>Volume!J102</f>
        <v>143.95</v>
      </c>
      <c r="C101" s="70">
        <v>140.8</v>
      </c>
      <c r="D101" s="267">
        <f t="shared" si="3"/>
        <v>-3.1499999999999773</v>
      </c>
      <c r="E101" s="337">
        <f t="shared" si="4"/>
        <v>-0.021882598124348576</v>
      </c>
      <c r="F101" s="267">
        <v>-2.549999999999983</v>
      </c>
      <c r="G101" s="160">
        <f t="shared" si="5"/>
        <v>-0.5999999999999943</v>
      </c>
    </row>
    <row r="102" spans="1:7" s="69" customFormat="1" ht="13.5">
      <c r="A102" s="196" t="s">
        <v>300</v>
      </c>
      <c r="B102" s="275">
        <f>Volume!J103</f>
        <v>206.6</v>
      </c>
      <c r="C102" s="70">
        <v>206.55</v>
      </c>
      <c r="D102" s="267">
        <f t="shared" si="3"/>
        <v>-0.04999999999998295</v>
      </c>
      <c r="E102" s="337">
        <f t="shared" si="4"/>
        <v>-0.00024201355275887197</v>
      </c>
      <c r="F102" s="267">
        <v>0.5500000000000114</v>
      </c>
      <c r="G102" s="160">
        <f t="shared" si="5"/>
        <v>-0.5999999999999943</v>
      </c>
    </row>
    <row r="103" spans="1:10" s="69" customFormat="1" ht="13.5">
      <c r="A103" s="196" t="s">
        <v>179</v>
      </c>
      <c r="B103" s="275">
        <f>Volume!J104</f>
        <v>15.55</v>
      </c>
      <c r="C103" s="70">
        <v>15.6</v>
      </c>
      <c r="D103" s="267">
        <f t="shared" si="3"/>
        <v>0.049999999999998934</v>
      </c>
      <c r="E103" s="337">
        <f t="shared" si="4"/>
        <v>0.0032154340836012176</v>
      </c>
      <c r="F103" s="267">
        <v>0.05000000000000071</v>
      </c>
      <c r="G103" s="160">
        <f t="shared" si="5"/>
        <v>-1.7763568394002505E-15</v>
      </c>
      <c r="J103" s="14"/>
    </row>
    <row r="104" spans="1:10" s="69" customFormat="1" ht="13.5">
      <c r="A104" s="196" t="s">
        <v>202</v>
      </c>
      <c r="B104" s="275">
        <f>Volume!J105</f>
        <v>221.05</v>
      </c>
      <c r="C104" s="70">
        <v>216.6</v>
      </c>
      <c r="D104" s="267">
        <f t="shared" si="3"/>
        <v>-4.450000000000017</v>
      </c>
      <c r="E104" s="337">
        <f t="shared" si="4"/>
        <v>-0.02013119203800053</v>
      </c>
      <c r="F104" s="267">
        <v>-7.049999999999983</v>
      </c>
      <c r="G104" s="160">
        <f t="shared" si="5"/>
        <v>2.599999999999966</v>
      </c>
      <c r="J104" s="14"/>
    </row>
    <row r="105" spans="1:7" s="69" customFormat="1" ht="13.5">
      <c r="A105" s="196" t="s">
        <v>171</v>
      </c>
      <c r="B105" s="275">
        <f>Volume!J106</f>
        <v>290.65</v>
      </c>
      <c r="C105" s="70">
        <v>291.8</v>
      </c>
      <c r="D105" s="267">
        <f t="shared" si="3"/>
        <v>1.150000000000034</v>
      </c>
      <c r="E105" s="337">
        <f t="shared" si="4"/>
        <v>0.0039566488904181464</v>
      </c>
      <c r="F105" s="267">
        <v>1.0500000000000114</v>
      </c>
      <c r="G105" s="160">
        <f t="shared" si="5"/>
        <v>0.10000000000002274</v>
      </c>
    </row>
    <row r="106" spans="1:7" s="69" customFormat="1" ht="13.5">
      <c r="A106" s="196" t="s">
        <v>147</v>
      </c>
      <c r="B106" s="275">
        <f>Volume!J107</f>
        <v>57.25</v>
      </c>
      <c r="C106" s="70">
        <v>57.4</v>
      </c>
      <c r="D106" s="267">
        <f t="shared" si="3"/>
        <v>0.14999999999999858</v>
      </c>
      <c r="E106" s="337">
        <f t="shared" si="4"/>
        <v>0.0026200873362445167</v>
      </c>
      <c r="F106" s="267">
        <v>0.25</v>
      </c>
      <c r="G106" s="160">
        <f t="shared" si="5"/>
        <v>-0.10000000000000142</v>
      </c>
    </row>
    <row r="107" spans="1:7" s="69" customFormat="1" ht="13.5">
      <c r="A107" s="196" t="s">
        <v>148</v>
      </c>
      <c r="B107" s="275">
        <f>Volume!J108</f>
        <v>242.2</v>
      </c>
      <c r="C107" s="70">
        <v>242.65</v>
      </c>
      <c r="D107" s="267">
        <f t="shared" si="3"/>
        <v>0.45000000000001705</v>
      </c>
      <c r="E107" s="337">
        <f t="shared" si="4"/>
        <v>0.001857968620974472</v>
      </c>
      <c r="F107" s="267">
        <v>1</v>
      </c>
      <c r="G107" s="160">
        <f t="shared" si="5"/>
        <v>-0.549999999999983</v>
      </c>
    </row>
    <row r="108" spans="1:8" s="25" customFormat="1" ht="13.5">
      <c r="A108" s="196" t="s">
        <v>122</v>
      </c>
      <c r="B108" s="275">
        <f>Volume!J109</f>
        <v>144</v>
      </c>
      <c r="C108" s="70">
        <v>143.85</v>
      </c>
      <c r="D108" s="267">
        <f t="shared" si="3"/>
        <v>-0.15000000000000568</v>
      </c>
      <c r="E108" s="337">
        <f t="shared" si="4"/>
        <v>-0.0010416666666667061</v>
      </c>
      <c r="F108" s="267">
        <v>0.05000000000001137</v>
      </c>
      <c r="G108" s="160">
        <f t="shared" si="5"/>
        <v>-0.20000000000001705</v>
      </c>
      <c r="H108" s="69"/>
    </row>
    <row r="109" spans="1:8" s="25" customFormat="1" ht="13.5">
      <c r="A109" s="204" t="s">
        <v>36</v>
      </c>
      <c r="B109" s="275">
        <f>Volume!J110</f>
        <v>866.8</v>
      </c>
      <c r="C109" s="70">
        <v>869.7</v>
      </c>
      <c r="D109" s="267">
        <f t="shared" si="3"/>
        <v>2.900000000000091</v>
      </c>
      <c r="E109" s="337">
        <f t="shared" si="4"/>
        <v>0.003345639132441268</v>
      </c>
      <c r="F109" s="267">
        <v>3.25</v>
      </c>
      <c r="G109" s="160">
        <f t="shared" si="5"/>
        <v>-0.34999999999990905</v>
      </c>
      <c r="H109" s="69"/>
    </row>
    <row r="110" spans="1:8" s="25" customFormat="1" ht="13.5">
      <c r="A110" s="196" t="s">
        <v>172</v>
      </c>
      <c r="B110" s="275">
        <f>Volume!J111</f>
        <v>267.95</v>
      </c>
      <c r="C110" s="70">
        <v>266</v>
      </c>
      <c r="D110" s="267">
        <f t="shared" si="3"/>
        <v>-1.9499999999999886</v>
      </c>
      <c r="E110" s="337">
        <f t="shared" si="4"/>
        <v>-0.007277477141257655</v>
      </c>
      <c r="F110" s="267">
        <v>2</v>
      </c>
      <c r="G110" s="160">
        <f t="shared" si="5"/>
        <v>-3.9499999999999886</v>
      </c>
      <c r="H110" s="69"/>
    </row>
    <row r="111" spans="1:7" s="69" customFormat="1" ht="13.5">
      <c r="A111" s="196" t="s">
        <v>80</v>
      </c>
      <c r="B111" s="275">
        <f>Volume!J112</f>
        <v>235.35</v>
      </c>
      <c r="C111" s="70">
        <v>234.6</v>
      </c>
      <c r="D111" s="267">
        <f t="shared" si="3"/>
        <v>-0.75</v>
      </c>
      <c r="E111" s="337">
        <f t="shared" si="4"/>
        <v>-0.0031867431485022306</v>
      </c>
      <c r="F111" s="267">
        <v>-0.6000000000000227</v>
      </c>
      <c r="G111" s="160">
        <f t="shared" si="5"/>
        <v>-0.14999999999997726</v>
      </c>
    </row>
    <row r="112" spans="1:7" s="69" customFormat="1" ht="13.5">
      <c r="A112" s="196" t="s">
        <v>275</v>
      </c>
      <c r="B112" s="275">
        <f>Volume!J113</f>
        <v>301.55</v>
      </c>
      <c r="C112" s="70">
        <v>302.65</v>
      </c>
      <c r="D112" s="267">
        <f t="shared" si="3"/>
        <v>1.099999999999966</v>
      </c>
      <c r="E112" s="337">
        <f t="shared" si="4"/>
        <v>0.003647819598739731</v>
      </c>
      <c r="F112" s="267">
        <v>0.14999999999997726</v>
      </c>
      <c r="G112" s="160">
        <f t="shared" si="5"/>
        <v>0.9499999999999886</v>
      </c>
    </row>
    <row r="113" spans="1:7" s="69" customFormat="1" ht="13.5">
      <c r="A113" s="196" t="s">
        <v>225</v>
      </c>
      <c r="B113" s="275">
        <f>Volume!J114</f>
        <v>424.85</v>
      </c>
      <c r="C113" s="70">
        <v>425</v>
      </c>
      <c r="D113" s="267">
        <f t="shared" si="3"/>
        <v>0.14999999999997726</v>
      </c>
      <c r="E113" s="337">
        <f t="shared" si="4"/>
        <v>0.00035306578792509654</v>
      </c>
      <c r="F113" s="267">
        <v>0.8499999999999659</v>
      </c>
      <c r="G113" s="160">
        <f t="shared" si="5"/>
        <v>-0.6999999999999886</v>
      </c>
    </row>
    <row r="114" spans="1:7" s="69" customFormat="1" ht="13.5">
      <c r="A114" s="196" t="s">
        <v>81</v>
      </c>
      <c r="B114" s="275">
        <f>Volume!J115</f>
        <v>491.5</v>
      </c>
      <c r="C114" s="70">
        <v>487.3</v>
      </c>
      <c r="D114" s="267">
        <f t="shared" si="3"/>
        <v>-4.199999999999989</v>
      </c>
      <c r="E114" s="337">
        <f t="shared" si="4"/>
        <v>-0.008545269582909437</v>
      </c>
      <c r="F114" s="267">
        <v>-4.199999999999989</v>
      </c>
      <c r="G114" s="160">
        <f t="shared" si="5"/>
        <v>0</v>
      </c>
    </row>
    <row r="115" spans="1:7" s="69" customFormat="1" ht="13.5">
      <c r="A115" s="196" t="s">
        <v>226</v>
      </c>
      <c r="B115" s="275">
        <f>Volume!J116</f>
        <v>202.2</v>
      </c>
      <c r="C115" s="70">
        <v>202.9</v>
      </c>
      <c r="D115" s="267">
        <f t="shared" si="3"/>
        <v>0.700000000000017</v>
      </c>
      <c r="E115" s="337">
        <f t="shared" si="4"/>
        <v>0.003461918892186039</v>
      </c>
      <c r="F115" s="267">
        <v>0.799999999999983</v>
      </c>
      <c r="G115" s="160">
        <f t="shared" si="5"/>
        <v>-0.0999999999999659</v>
      </c>
    </row>
    <row r="116" spans="1:7" s="69" customFormat="1" ht="13.5">
      <c r="A116" s="196" t="s">
        <v>301</v>
      </c>
      <c r="B116" s="275">
        <f>Volume!J117</f>
        <v>350.55</v>
      </c>
      <c r="C116" s="70">
        <v>350.7</v>
      </c>
      <c r="D116" s="267">
        <f t="shared" si="3"/>
        <v>0.14999999999997726</v>
      </c>
      <c r="E116" s="337">
        <f t="shared" si="4"/>
        <v>0.0004278990158321987</v>
      </c>
      <c r="F116" s="267">
        <v>1.6999999999999886</v>
      </c>
      <c r="G116" s="160">
        <f t="shared" si="5"/>
        <v>-1.5500000000000114</v>
      </c>
    </row>
    <row r="117" spans="1:7" s="69" customFormat="1" ht="13.5">
      <c r="A117" s="196" t="s">
        <v>227</v>
      </c>
      <c r="B117" s="275">
        <f>Volume!J118</f>
        <v>1007.9</v>
      </c>
      <c r="C117" s="70">
        <v>1008.95</v>
      </c>
      <c r="D117" s="267">
        <f t="shared" si="3"/>
        <v>1.0500000000000682</v>
      </c>
      <c r="E117" s="337">
        <f t="shared" si="4"/>
        <v>0.0010417700168668205</v>
      </c>
      <c r="F117" s="267">
        <v>1</v>
      </c>
      <c r="G117" s="160">
        <f t="shared" si="5"/>
        <v>0.05000000000006821</v>
      </c>
    </row>
    <row r="118" spans="1:7" s="69" customFormat="1" ht="13.5">
      <c r="A118" s="196" t="s">
        <v>228</v>
      </c>
      <c r="B118" s="275">
        <f>Volume!J119</f>
        <v>409.15</v>
      </c>
      <c r="C118" s="70">
        <v>408.45</v>
      </c>
      <c r="D118" s="267">
        <f t="shared" si="3"/>
        <v>-0.6999999999999886</v>
      </c>
      <c r="E118" s="337">
        <f t="shared" si="4"/>
        <v>-0.0017108639863130605</v>
      </c>
      <c r="F118" s="267">
        <v>0.30000000000001137</v>
      </c>
      <c r="G118" s="160">
        <f t="shared" si="5"/>
        <v>-1</v>
      </c>
    </row>
    <row r="119" spans="1:7" s="69" customFormat="1" ht="13.5">
      <c r="A119" s="196" t="s">
        <v>235</v>
      </c>
      <c r="B119" s="275">
        <f>Volume!J120</f>
        <v>455.15</v>
      </c>
      <c r="C119" s="70">
        <v>455.75</v>
      </c>
      <c r="D119" s="267">
        <f t="shared" si="3"/>
        <v>0.6000000000000227</v>
      </c>
      <c r="E119" s="337">
        <f t="shared" si="4"/>
        <v>0.001318246731846694</v>
      </c>
      <c r="F119" s="267">
        <v>2.1999999999999886</v>
      </c>
      <c r="G119" s="160">
        <f t="shared" si="5"/>
        <v>-1.599999999999966</v>
      </c>
    </row>
    <row r="120" spans="1:7" s="69" customFormat="1" ht="13.5">
      <c r="A120" s="196" t="s">
        <v>98</v>
      </c>
      <c r="B120" s="275">
        <f>Volume!J121</f>
        <v>534.85</v>
      </c>
      <c r="C120" s="70">
        <v>533.75</v>
      </c>
      <c r="D120" s="267">
        <f t="shared" si="3"/>
        <v>-1.1000000000000227</v>
      </c>
      <c r="E120" s="337">
        <f t="shared" si="4"/>
        <v>-0.0020566513975881513</v>
      </c>
      <c r="F120" s="267">
        <v>0.6000000000000227</v>
      </c>
      <c r="G120" s="160">
        <f t="shared" si="5"/>
        <v>-1.7000000000000455</v>
      </c>
    </row>
    <row r="121" spans="1:7" s="69" customFormat="1" ht="13.5">
      <c r="A121" s="196" t="s">
        <v>149</v>
      </c>
      <c r="B121" s="275">
        <f>Volume!J122</f>
        <v>674.4</v>
      </c>
      <c r="C121" s="70">
        <v>672.45</v>
      </c>
      <c r="D121" s="267">
        <f t="shared" si="3"/>
        <v>-1.9499999999999318</v>
      </c>
      <c r="E121" s="337">
        <f t="shared" si="4"/>
        <v>-0.002891459074732995</v>
      </c>
      <c r="F121" s="267">
        <v>0.14999999999997726</v>
      </c>
      <c r="G121" s="160">
        <f t="shared" si="5"/>
        <v>-2.099999999999909</v>
      </c>
    </row>
    <row r="122" spans="1:7" s="69" customFormat="1" ht="13.5">
      <c r="A122" s="196" t="s">
        <v>203</v>
      </c>
      <c r="B122" s="275">
        <f>Volume!J123</f>
        <v>1358.95</v>
      </c>
      <c r="C122" s="70">
        <v>1362.05</v>
      </c>
      <c r="D122" s="267">
        <f t="shared" si="3"/>
        <v>3.099999999999909</v>
      </c>
      <c r="E122" s="337">
        <f t="shared" si="4"/>
        <v>0.0022811729644209933</v>
      </c>
      <c r="F122" s="267">
        <v>2</v>
      </c>
      <c r="G122" s="160">
        <f t="shared" si="5"/>
        <v>1.099999999999909</v>
      </c>
    </row>
    <row r="123" spans="1:7" s="69" customFormat="1" ht="13.5">
      <c r="A123" s="196" t="s">
        <v>302</v>
      </c>
      <c r="B123" s="275">
        <f>Volume!J124</f>
        <v>306.75</v>
      </c>
      <c r="C123" s="70">
        <v>308.9</v>
      </c>
      <c r="D123" s="267">
        <f t="shared" si="3"/>
        <v>2.1499999999999773</v>
      </c>
      <c r="E123" s="337">
        <f t="shared" si="4"/>
        <v>0.00700896495517515</v>
      </c>
      <c r="F123" s="267">
        <v>0.8499999999999659</v>
      </c>
      <c r="G123" s="160">
        <f t="shared" si="5"/>
        <v>1.3000000000000114</v>
      </c>
    </row>
    <row r="124" spans="1:7" s="69" customFormat="1" ht="13.5">
      <c r="A124" s="196" t="s">
        <v>217</v>
      </c>
      <c r="B124" s="275">
        <f>Volume!J125</f>
        <v>66.25</v>
      </c>
      <c r="C124" s="70">
        <v>66.2</v>
      </c>
      <c r="D124" s="267">
        <f t="shared" si="3"/>
        <v>-0.04999999999999716</v>
      </c>
      <c r="E124" s="337">
        <f t="shared" si="4"/>
        <v>-0.0007547169811320326</v>
      </c>
      <c r="F124" s="267">
        <v>-0.05000000000001137</v>
      </c>
      <c r="G124" s="160">
        <f t="shared" si="5"/>
        <v>1.4210854715202004E-14</v>
      </c>
    </row>
    <row r="125" spans="1:7" s="69" customFormat="1" ht="13.5">
      <c r="A125" s="196" t="s">
        <v>236</v>
      </c>
      <c r="B125" s="275">
        <f>Volume!J126</f>
        <v>107.5</v>
      </c>
      <c r="C125" s="70">
        <v>107.75</v>
      </c>
      <c r="D125" s="267">
        <f t="shared" si="3"/>
        <v>0.25</v>
      </c>
      <c r="E125" s="337">
        <f t="shared" si="4"/>
        <v>0.002325581395348837</v>
      </c>
      <c r="F125" s="267">
        <v>-0.3999999999999915</v>
      </c>
      <c r="G125" s="160">
        <f t="shared" si="5"/>
        <v>0.6499999999999915</v>
      </c>
    </row>
    <row r="126" spans="1:7" s="69" customFormat="1" ht="13.5">
      <c r="A126" s="196" t="s">
        <v>204</v>
      </c>
      <c r="B126" s="275">
        <f>Volume!J127</f>
        <v>463.3</v>
      </c>
      <c r="C126" s="70">
        <v>463.4</v>
      </c>
      <c r="D126" s="267">
        <f t="shared" si="3"/>
        <v>0.0999999999999659</v>
      </c>
      <c r="E126" s="337">
        <f t="shared" si="4"/>
        <v>0.00021584286639319208</v>
      </c>
      <c r="F126" s="267">
        <v>1.8000000000000114</v>
      </c>
      <c r="G126" s="160">
        <f t="shared" si="5"/>
        <v>-1.7000000000000455</v>
      </c>
    </row>
    <row r="127" spans="1:7" s="69" customFormat="1" ht="13.5">
      <c r="A127" s="196" t="s">
        <v>205</v>
      </c>
      <c r="B127" s="275">
        <f>Volume!J128</f>
        <v>1183.7</v>
      </c>
      <c r="C127" s="70">
        <v>1185</v>
      </c>
      <c r="D127" s="267">
        <f t="shared" si="3"/>
        <v>1.2999999999999545</v>
      </c>
      <c r="E127" s="337">
        <f t="shared" si="4"/>
        <v>0.0010982512460927215</v>
      </c>
      <c r="F127" s="267">
        <v>5.649999999999864</v>
      </c>
      <c r="G127" s="160">
        <f t="shared" si="5"/>
        <v>-4.349999999999909</v>
      </c>
    </row>
    <row r="128" spans="1:7" s="69" customFormat="1" ht="13.5">
      <c r="A128" s="196" t="s">
        <v>37</v>
      </c>
      <c r="B128" s="275">
        <f>Volume!J129</f>
        <v>183.2</v>
      </c>
      <c r="C128" s="70">
        <v>183.4</v>
      </c>
      <c r="D128" s="267">
        <f t="shared" si="3"/>
        <v>0.20000000000001705</v>
      </c>
      <c r="E128" s="337">
        <f t="shared" si="4"/>
        <v>0.0010917030567686521</v>
      </c>
      <c r="F128" s="267">
        <v>0.3499999999999943</v>
      </c>
      <c r="G128" s="160">
        <f t="shared" si="5"/>
        <v>-0.14999999999997726</v>
      </c>
    </row>
    <row r="129" spans="1:12" s="69" customFormat="1" ht="13.5">
      <c r="A129" s="196" t="s">
        <v>303</v>
      </c>
      <c r="B129" s="275">
        <f>Volume!J130</f>
        <v>1818.65</v>
      </c>
      <c r="C129" s="70">
        <v>1811.9</v>
      </c>
      <c r="D129" s="267">
        <f t="shared" si="3"/>
        <v>-6.75</v>
      </c>
      <c r="E129" s="337">
        <f t="shared" si="4"/>
        <v>-0.0037115442773485827</v>
      </c>
      <c r="F129" s="267">
        <v>-3.5</v>
      </c>
      <c r="G129" s="160">
        <f t="shared" si="5"/>
        <v>-3.25</v>
      </c>
      <c r="L129" s="270"/>
    </row>
    <row r="130" spans="1:12" s="69" customFormat="1" ht="13.5">
      <c r="A130" s="196" t="s">
        <v>229</v>
      </c>
      <c r="B130" s="275">
        <f>Volume!J131</f>
        <v>1132.55</v>
      </c>
      <c r="C130" s="70">
        <v>1132.75</v>
      </c>
      <c r="D130" s="267">
        <f t="shared" si="3"/>
        <v>0.20000000000004547</v>
      </c>
      <c r="E130" s="337">
        <f t="shared" si="4"/>
        <v>0.0001765926449163794</v>
      </c>
      <c r="F130" s="267">
        <v>-1.0499999999999545</v>
      </c>
      <c r="G130" s="160">
        <f t="shared" si="5"/>
        <v>1.25</v>
      </c>
      <c r="L130" s="270"/>
    </row>
    <row r="131" spans="1:12" s="69" customFormat="1" ht="13.5">
      <c r="A131" s="196" t="s">
        <v>278</v>
      </c>
      <c r="B131" s="275">
        <f>Volume!J132</f>
        <v>825.7</v>
      </c>
      <c r="C131" s="70">
        <v>826.2</v>
      </c>
      <c r="D131" s="267">
        <f t="shared" si="3"/>
        <v>0.5</v>
      </c>
      <c r="E131" s="337">
        <f t="shared" si="4"/>
        <v>0.0006055468087683177</v>
      </c>
      <c r="F131" s="267">
        <v>1</v>
      </c>
      <c r="G131" s="160">
        <f t="shared" si="5"/>
        <v>-0.5</v>
      </c>
      <c r="L131" s="270"/>
    </row>
    <row r="132" spans="1:12" s="69" customFormat="1" ht="13.5">
      <c r="A132" s="196" t="s">
        <v>180</v>
      </c>
      <c r="B132" s="275">
        <f>Volume!J133</f>
        <v>165.2</v>
      </c>
      <c r="C132" s="70">
        <v>166</v>
      </c>
      <c r="D132" s="267">
        <f aca="true" t="shared" si="6" ref="D132:D157">C132-B132</f>
        <v>0.8000000000000114</v>
      </c>
      <c r="E132" s="337">
        <f aca="true" t="shared" si="7" ref="E132:E157">D132/B132</f>
        <v>0.004842615012106606</v>
      </c>
      <c r="F132" s="267">
        <v>0.5</v>
      </c>
      <c r="G132" s="160">
        <f t="shared" si="5"/>
        <v>0.30000000000001137</v>
      </c>
      <c r="L132" s="270"/>
    </row>
    <row r="133" spans="1:12" s="69" customFormat="1" ht="13.5">
      <c r="A133" s="196" t="s">
        <v>181</v>
      </c>
      <c r="B133" s="275">
        <f>Volume!J134</f>
        <v>348.5</v>
      </c>
      <c r="C133" s="70">
        <v>345.8</v>
      </c>
      <c r="D133" s="267">
        <f t="shared" si="6"/>
        <v>-2.6999999999999886</v>
      </c>
      <c r="E133" s="337">
        <f t="shared" si="7"/>
        <v>-0.0077474892395982455</v>
      </c>
      <c r="F133" s="267">
        <v>1.3999999999999773</v>
      </c>
      <c r="G133" s="160">
        <f aca="true" t="shared" si="8" ref="G133:G157">D133-F133</f>
        <v>-4.099999999999966</v>
      </c>
      <c r="L133" s="270"/>
    </row>
    <row r="134" spans="1:12" s="69" customFormat="1" ht="13.5">
      <c r="A134" s="196" t="s">
        <v>150</v>
      </c>
      <c r="B134" s="275">
        <f>Volume!J135</f>
        <v>442.4</v>
      </c>
      <c r="C134" s="70">
        <v>442.3</v>
      </c>
      <c r="D134" s="267">
        <f t="shared" si="6"/>
        <v>-0.0999999999999659</v>
      </c>
      <c r="E134" s="337">
        <f t="shared" si="7"/>
        <v>-0.00022603978300173122</v>
      </c>
      <c r="F134" s="267">
        <v>1.6999999999999886</v>
      </c>
      <c r="G134" s="160">
        <f t="shared" si="8"/>
        <v>-1.7999999999999545</v>
      </c>
      <c r="L134" s="270"/>
    </row>
    <row r="135" spans="1:12" s="69" customFormat="1" ht="13.5">
      <c r="A135" s="196" t="s">
        <v>151</v>
      </c>
      <c r="B135" s="275">
        <f>Volume!J136</f>
        <v>1012.35</v>
      </c>
      <c r="C135" s="70">
        <v>1002.3</v>
      </c>
      <c r="D135" s="267">
        <f t="shared" si="6"/>
        <v>-10.050000000000068</v>
      </c>
      <c r="E135" s="337">
        <f t="shared" si="7"/>
        <v>-0.009927396651355823</v>
      </c>
      <c r="F135" s="267">
        <v>-3.099999999999909</v>
      </c>
      <c r="G135" s="160">
        <f t="shared" si="8"/>
        <v>-6.950000000000159</v>
      </c>
      <c r="L135" s="270"/>
    </row>
    <row r="136" spans="1:12" s="69" customFormat="1" ht="13.5">
      <c r="A136" s="196" t="s">
        <v>215</v>
      </c>
      <c r="B136" s="275">
        <f>Volume!J137</f>
        <v>1650.65</v>
      </c>
      <c r="C136" s="70">
        <v>1657.05</v>
      </c>
      <c r="D136" s="267">
        <f t="shared" si="6"/>
        <v>6.399999999999864</v>
      </c>
      <c r="E136" s="337">
        <f t="shared" si="7"/>
        <v>0.0038772604731468594</v>
      </c>
      <c r="F136" s="267">
        <v>7.900000000000091</v>
      </c>
      <c r="G136" s="160">
        <f t="shared" si="8"/>
        <v>-1.5000000000002274</v>
      </c>
      <c r="L136" s="270"/>
    </row>
    <row r="137" spans="1:12" s="69" customFormat="1" ht="13.5">
      <c r="A137" s="196" t="s">
        <v>230</v>
      </c>
      <c r="B137" s="275">
        <f>Volume!J138</f>
        <v>1080.1</v>
      </c>
      <c r="C137" s="70">
        <v>1085</v>
      </c>
      <c r="D137" s="267">
        <f t="shared" si="6"/>
        <v>4.900000000000091</v>
      </c>
      <c r="E137" s="337">
        <f t="shared" si="7"/>
        <v>0.004536616979909352</v>
      </c>
      <c r="F137" s="267">
        <v>6.0499999999999545</v>
      </c>
      <c r="G137" s="160">
        <f t="shared" si="8"/>
        <v>-1.1499999999998636</v>
      </c>
      <c r="L137" s="270"/>
    </row>
    <row r="138" spans="1:12" s="69" customFormat="1" ht="13.5">
      <c r="A138" s="196" t="s">
        <v>91</v>
      </c>
      <c r="B138" s="275">
        <f>Volume!J139</f>
        <v>73.65</v>
      </c>
      <c r="C138" s="70">
        <v>73.65</v>
      </c>
      <c r="D138" s="267">
        <f t="shared" si="6"/>
        <v>0</v>
      </c>
      <c r="E138" s="337">
        <f t="shared" si="7"/>
        <v>0</v>
      </c>
      <c r="F138" s="267">
        <v>0.3500000000000085</v>
      </c>
      <c r="G138" s="160">
        <f t="shared" si="8"/>
        <v>-0.3500000000000085</v>
      </c>
      <c r="L138" s="270"/>
    </row>
    <row r="139" spans="1:12" s="69" customFormat="1" ht="13.5">
      <c r="A139" s="196" t="s">
        <v>152</v>
      </c>
      <c r="B139" s="275">
        <f>Volume!J140</f>
        <v>224.1</v>
      </c>
      <c r="C139" s="70">
        <v>222.5</v>
      </c>
      <c r="D139" s="267">
        <f t="shared" si="6"/>
        <v>-1.5999999999999943</v>
      </c>
      <c r="E139" s="337">
        <f t="shared" si="7"/>
        <v>-0.0071396697902721745</v>
      </c>
      <c r="F139" s="267">
        <v>0.25</v>
      </c>
      <c r="G139" s="160">
        <f t="shared" si="8"/>
        <v>-1.8499999999999943</v>
      </c>
      <c r="L139" s="270"/>
    </row>
    <row r="140" spans="1:12" s="69" customFormat="1" ht="13.5">
      <c r="A140" s="196" t="s">
        <v>208</v>
      </c>
      <c r="B140" s="275">
        <f>Volume!J141</f>
        <v>875.05</v>
      </c>
      <c r="C140" s="70">
        <v>875.2</v>
      </c>
      <c r="D140" s="267">
        <f t="shared" si="6"/>
        <v>0.15000000000009095</v>
      </c>
      <c r="E140" s="337">
        <f t="shared" si="7"/>
        <v>0.00017141877607004281</v>
      </c>
      <c r="F140" s="267">
        <v>3.3500000000000227</v>
      </c>
      <c r="G140" s="160">
        <f t="shared" si="8"/>
        <v>-3.199999999999932</v>
      </c>
      <c r="L140" s="270"/>
    </row>
    <row r="141" spans="1:12" s="69" customFormat="1" ht="13.5">
      <c r="A141" s="196" t="s">
        <v>231</v>
      </c>
      <c r="B141" s="275">
        <f>Volume!J142</f>
        <v>602.35</v>
      </c>
      <c r="C141" s="70">
        <v>593.65</v>
      </c>
      <c r="D141" s="267">
        <f t="shared" si="6"/>
        <v>-8.700000000000045</v>
      </c>
      <c r="E141" s="337">
        <f t="shared" si="7"/>
        <v>-0.014443429899560132</v>
      </c>
      <c r="F141" s="267">
        <v>-2.550000000000068</v>
      </c>
      <c r="G141" s="160">
        <f t="shared" si="8"/>
        <v>-6.149999999999977</v>
      </c>
      <c r="L141" s="270"/>
    </row>
    <row r="142" spans="1:12" s="69" customFormat="1" ht="13.5">
      <c r="A142" s="196" t="s">
        <v>185</v>
      </c>
      <c r="B142" s="275">
        <f>Volume!J143</f>
        <v>443.8</v>
      </c>
      <c r="C142" s="70">
        <v>445.65</v>
      </c>
      <c r="D142" s="267">
        <f t="shared" si="6"/>
        <v>1.849999999999966</v>
      </c>
      <c r="E142" s="337">
        <f t="shared" si="7"/>
        <v>0.004168544389364501</v>
      </c>
      <c r="F142" s="267">
        <v>2.3999999999999773</v>
      </c>
      <c r="G142" s="160">
        <f t="shared" si="8"/>
        <v>-0.5500000000000114</v>
      </c>
      <c r="L142" s="270"/>
    </row>
    <row r="143" spans="1:12" s="69" customFormat="1" ht="13.5">
      <c r="A143" s="196" t="s">
        <v>206</v>
      </c>
      <c r="B143" s="275">
        <f>Volume!J144</f>
        <v>667.3</v>
      </c>
      <c r="C143" s="70">
        <v>667.85</v>
      </c>
      <c r="D143" s="267">
        <f t="shared" si="6"/>
        <v>0.5500000000000682</v>
      </c>
      <c r="E143" s="337">
        <f t="shared" si="7"/>
        <v>0.0008242169938559392</v>
      </c>
      <c r="F143" s="267">
        <v>2.3999999999999773</v>
      </c>
      <c r="G143" s="160">
        <f t="shared" si="8"/>
        <v>-1.849999999999909</v>
      </c>
      <c r="L143" s="270"/>
    </row>
    <row r="144" spans="1:12" s="69" customFormat="1" ht="13.5">
      <c r="A144" s="196" t="s">
        <v>118</v>
      </c>
      <c r="B144" s="275">
        <f>Volume!J145</f>
        <v>1255.8</v>
      </c>
      <c r="C144" s="70">
        <v>1253.5</v>
      </c>
      <c r="D144" s="267">
        <f t="shared" si="6"/>
        <v>-2.2999999999999545</v>
      </c>
      <c r="E144" s="337">
        <f t="shared" si="7"/>
        <v>-0.0018315018315017953</v>
      </c>
      <c r="F144" s="267">
        <v>3.099999999999909</v>
      </c>
      <c r="G144" s="160">
        <f t="shared" si="8"/>
        <v>-5.399999999999864</v>
      </c>
      <c r="L144" s="270"/>
    </row>
    <row r="145" spans="1:12" s="69" customFormat="1" ht="13.5">
      <c r="A145" s="196" t="s">
        <v>232</v>
      </c>
      <c r="B145" s="275">
        <f>Volume!J146</f>
        <v>963.7</v>
      </c>
      <c r="C145" s="70">
        <v>967.05</v>
      </c>
      <c r="D145" s="267">
        <f t="shared" si="6"/>
        <v>3.349999999999909</v>
      </c>
      <c r="E145" s="337">
        <f t="shared" si="7"/>
        <v>0.003476185534917411</v>
      </c>
      <c r="F145" s="267">
        <v>1.1999999999999318</v>
      </c>
      <c r="G145" s="160">
        <f t="shared" si="8"/>
        <v>2.1499999999999773</v>
      </c>
      <c r="L145" s="270"/>
    </row>
    <row r="146" spans="1:12" s="69" customFormat="1" ht="13.5">
      <c r="A146" s="196" t="s">
        <v>304</v>
      </c>
      <c r="B146" s="275">
        <f>Volume!J147</f>
        <v>41.25</v>
      </c>
      <c r="C146" s="70">
        <v>41.35</v>
      </c>
      <c r="D146" s="267">
        <f t="shared" si="6"/>
        <v>0.10000000000000142</v>
      </c>
      <c r="E146" s="337">
        <f t="shared" si="7"/>
        <v>0.0024242424242424585</v>
      </c>
      <c r="F146" s="267">
        <v>0.25</v>
      </c>
      <c r="G146" s="160">
        <f t="shared" si="8"/>
        <v>-0.14999999999999858</v>
      </c>
      <c r="L146" s="270"/>
    </row>
    <row r="147" spans="1:12" s="69" customFormat="1" ht="13.5">
      <c r="A147" s="196" t="s">
        <v>305</v>
      </c>
      <c r="B147" s="275">
        <f>Volume!J148</f>
        <v>23.6</v>
      </c>
      <c r="C147" s="70">
        <v>23.7</v>
      </c>
      <c r="D147" s="267">
        <f t="shared" si="6"/>
        <v>0.09999999999999787</v>
      </c>
      <c r="E147" s="337">
        <f t="shared" si="7"/>
        <v>0.00423728813559313</v>
      </c>
      <c r="F147" s="267">
        <v>0.14999999999999858</v>
      </c>
      <c r="G147" s="160">
        <f t="shared" si="8"/>
        <v>-0.05000000000000071</v>
      </c>
      <c r="L147" s="270"/>
    </row>
    <row r="148" spans="1:12" s="69" customFormat="1" ht="13.5">
      <c r="A148" s="196" t="s">
        <v>173</v>
      </c>
      <c r="B148" s="275">
        <f>Volume!J149</f>
        <v>71.1</v>
      </c>
      <c r="C148" s="70">
        <v>71</v>
      </c>
      <c r="D148" s="267">
        <f t="shared" si="6"/>
        <v>-0.09999999999999432</v>
      </c>
      <c r="E148" s="337">
        <f t="shared" si="7"/>
        <v>-0.0014064697609000609</v>
      </c>
      <c r="F148" s="267">
        <v>-0.09999999999999432</v>
      </c>
      <c r="G148" s="160">
        <f t="shared" si="8"/>
        <v>0</v>
      </c>
      <c r="L148" s="270"/>
    </row>
    <row r="149" spans="1:12" s="69" customFormat="1" ht="13.5">
      <c r="A149" s="196" t="s">
        <v>306</v>
      </c>
      <c r="B149" s="275">
        <f>Volume!J150</f>
        <v>1028.2</v>
      </c>
      <c r="C149" s="70">
        <v>1027.95</v>
      </c>
      <c r="D149" s="267">
        <f t="shared" si="6"/>
        <v>-0.25</v>
      </c>
      <c r="E149" s="337">
        <f t="shared" si="7"/>
        <v>-0.0002431433573234779</v>
      </c>
      <c r="F149" s="267">
        <v>9.25</v>
      </c>
      <c r="G149" s="160">
        <f t="shared" si="8"/>
        <v>-9.5</v>
      </c>
      <c r="L149" s="270"/>
    </row>
    <row r="150" spans="1:12" s="69" customFormat="1" ht="13.5">
      <c r="A150" s="196" t="s">
        <v>82</v>
      </c>
      <c r="B150" s="275">
        <f>Volume!J151</f>
        <v>106.35</v>
      </c>
      <c r="C150" s="70">
        <v>107</v>
      </c>
      <c r="D150" s="267">
        <f t="shared" si="6"/>
        <v>0.6500000000000057</v>
      </c>
      <c r="E150" s="337">
        <f t="shared" si="7"/>
        <v>0.006111894687353133</v>
      </c>
      <c r="F150" s="267">
        <v>0.44999999999998863</v>
      </c>
      <c r="G150" s="160">
        <f t="shared" si="8"/>
        <v>0.20000000000001705</v>
      </c>
      <c r="L150" s="270"/>
    </row>
    <row r="151" spans="1:12" s="69" customFormat="1" ht="13.5">
      <c r="A151" s="196" t="s">
        <v>153</v>
      </c>
      <c r="B151" s="275">
        <f>Volume!J152</f>
        <v>553.85</v>
      </c>
      <c r="C151" s="70">
        <v>553.1</v>
      </c>
      <c r="D151" s="267">
        <f t="shared" si="6"/>
        <v>-0.75</v>
      </c>
      <c r="E151" s="337">
        <f t="shared" si="7"/>
        <v>-0.001354157262796786</v>
      </c>
      <c r="F151" s="267">
        <v>0.05000000000006821</v>
      </c>
      <c r="G151" s="160">
        <f t="shared" si="8"/>
        <v>-0.8000000000000682</v>
      </c>
      <c r="L151" s="270"/>
    </row>
    <row r="152" spans="1:12" s="69" customFormat="1" ht="13.5">
      <c r="A152" s="196" t="s">
        <v>154</v>
      </c>
      <c r="B152" s="275">
        <f>Volume!J153</f>
        <v>47.8</v>
      </c>
      <c r="C152" s="70">
        <v>47.9</v>
      </c>
      <c r="D152" s="267">
        <f t="shared" si="6"/>
        <v>0.10000000000000142</v>
      </c>
      <c r="E152" s="337">
        <f t="shared" si="7"/>
        <v>0.0020920502092050507</v>
      </c>
      <c r="F152" s="267">
        <v>0.14999999999999858</v>
      </c>
      <c r="G152" s="160">
        <f t="shared" si="8"/>
        <v>-0.04999999999999716</v>
      </c>
      <c r="L152" s="270"/>
    </row>
    <row r="153" spans="1:12" s="69" customFormat="1" ht="13.5">
      <c r="A153" s="196" t="s">
        <v>307</v>
      </c>
      <c r="B153" s="275">
        <f>Volume!J154</f>
        <v>97.9</v>
      </c>
      <c r="C153" s="70">
        <v>97.95</v>
      </c>
      <c r="D153" s="267">
        <f t="shared" si="6"/>
        <v>0.04999999999999716</v>
      </c>
      <c r="E153" s="337">
        <f t="shared" si="7"/>
        <v>0.0005107252298263244</v>
      </c>
      <c r="F153" s="267">
        <v>0.3499999999999943</v>
      </c>
      <c r="G153" s="160">
        <f t="shared" si="8"/>
        <v>-0.29999999999999716</v>
      </c>
      <c r="L153" s="270"/>
    </row>
    <row r="154" spans="1:12" s="69" customFormat="1" ht="13.5">
      <c r="A154" s="196" t="s">
        <v>155</v>
      </c>
      <c r="B154" s="275">
        <f>Volume!J155</f>
        <v>440.5</v>
      </c>
      <c r="C154" s="70">
        <v>440.75</v>
      </c>
      <c r="D154" s="267">
        <f t="shared" si="6"/>
        <v>0.25</v>
      </c>
      <c r="E154" s="337">
        <f t="shared" si="7"/>
        <v>0.0005675368898978433</v>
      </c>
      <c r="F154" s="267">
        <v>0.3499999999999659</v>
      </c>
      <c r="G154" s="160">
        <f t="shared" si="8"/>
        <v>-0.0999999999999659</v>
      </c>
      <c r="L154" s="270"/>
    </row>
    <row r="155" spans="1:12" s="69" customFormat="1" ht="13.5">
      <c r="A155" s="196" t="s">
        <v>38</v>
      </c>
      <c r="B155" s="275">
        <f>Volume!J156</f>
        <v>630.4</v>
      </c>
      <c r="C155" s="70">
        <v>629.45</v>
      </c>
      <c r="D155" s="267">
        <f t="shared" si="6"/>
        <v>-0.9499999999999318</v>
      </c>
      <c r="E155" s="337">
        <f t="shared" si="7"/>
        <v>-0.0015069796954313638</v>
      </c>
      <c r="F155" s="267">
        <v>-3.2000000000000455</v>
      </c>
      <c r="G155" s="160">
        <f t="shared" si="8"/>
        <v>2.2500000000001137</v>
      </c>
      <c r="L155" s="270"/>
    </row>
    <row r="156" spans="1:7" ht="13.5">
      <c r="A156" s="196" t="s">
        <v>156</v>
      </c>
      <c r="B156" s="275">
        <f>Volume!J157</f>
        <v>335.05</v>
      </c>
      <c r="C156" s="70">
        <v>336.05</v>
      </c>
      <c r="D156" s="267">
        <f t="shared" si="6"/>
        <v>1</v>
      </c>
      <c r="E156" s="337">
        <f t="shared" si="7"/>
        <v>0.0029846291598268912</v>
      </c>
      <c r="F156" s="267">
        <v>2.4500000000000455</v>
      </c>
      <c r="G156" s="160">
        <f t="shared" si="8"/>
        <v>-1.4500000000000455</v>
      </c>
    </row>
    <row r="157" spans="1:7" ht="14.25" thickBot="1">
      <c r="A157" s="197" t="s">
        <v>211</v>
      </c>
      <c r="B157" s="275">
        <f>Volume!J158</f>
        <v>258.35</v>
      </c>
      <c r="C157" s="70">
        <v>258.95</v>
      </c>
      <c r="D157" s="267">
        <f t="shared" si="6"/>
        <v>0.5999999999999659</v>
      </c>
      <c r="E157" s="337">
        <f t="shared" si="7"/>
        <v>0.0023224308109152927</v>
      </c>
      <c r="F157" s="267">
        <v>0</v>
      </c>
      <c r="G157" s="160">
        <f t="shared" si="8"/>
        <v>0.5999999999999659</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E103" sqref="E103"/>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4" customFormat="1" ht="19.5" customHeight="1" thickBot="1">
      <c r="A1" s="418" t="s">
        <v>209</v>
      </c>
      <c r="B1" s="419"/>
      <c r="C1" s="419"/>
      <c r="D1" s="419"/>
      <c r="E1" s="419"/>
    </row>
    <row r="2" spans="1:5" s="69" customFormat="1" ht="14.25" thickBot="1">
      <c r="A2" s="135" t="s">
        <v>113</v>
      </c>
      <c r="B2" s="271" t="s">
        <v>214</v>
      </c>
      <c r="C2" s="33" t="s">
        <v>99</v>
      </c>
      <c r="D2" s="271" t="s">
        <v>123</v>
      </c>
      <c r="E2" s="208" t="s">
        <v>216</v>
      </c>
    </row>
    <row r="3" spans="1:5" s="69" customFormat="1" ht="13.5">
      <c r="A3" s="274" t="s">
        <v>213</v>
      </c>
      <c r="B3" s="182">
        <f>VLOOKUP(A3,Margins!$A$2:$M$158,2,FALSE)</f>
        <v>100</v>
      </c>
      <c r="C3" s="273">
        <f>VLOOKUP(A3,Basis!$A$3:$G$157,2,FALSE)</f>
        <v>4058.3</v>
      </c>
      <c r="D3" s="273">
        <f>VLOOKUP(A3,Basis!$A$3:$G$157,3,FALSE)</f>
        <v>4053.6</v>
      </c>
      <c r="E3" s="182">
        <f>VLOOKUP(A3,Margins!$A$2:$M$158,7,FALSE)</f>
        <v>41842.9</v>
      </c>
    </row>
    <row r="4" spans="1:5" s="69" customFormat="1" ht="13.5">
      <c r="A4" s="204" t="s">
        <v>134</v>
      </c>
      <c r="B4" s="182">
        <f>VLOOKUP(A4,Margins!$A$2:$M$158,2,FALSE)</f>
        <v>100</v>
      </c>
      <c r="C4" s="275">
        <f>VLOOKUP(A4,Basis!$A$3:$G$157,2,FALSE)</f>
        <v>3699.6</v>
      </c>
      <c r="D4" s="276">
        <f>VLOOKUP(A4,Basis!$A$3:$G$157,3,FALSE)</f>
        <v>3710.8</v>
      </c>
      <c r="E4" s="380">
        <f>VLOOKUP(A4,Margins!$A$2:$M$158,7,FALSE)</f>
        <v>59815</v>
      </c>
    </row>
    <row r="5" spans="1:5" s="69" customFormat="1" ht="13.5">
      <c r="A5" s="204" t="s">
        <v>0</v>
      </c>
      <c r="B5" s="182">
        <f>VLOOKUP(A5,Margins!$A$2:$M$158,2,FALSE)</f>
        <v>375</v>
      </c>
      <c r="C5" s="275">
        <f>VLOOKUP(A5,Basis!$A$3:$G$157,2,FALSE)</f>
        <v>1016.5</v>
      </c>
      <c r="D5" s="276">
        <f>VLOOKUP(A5,Basis!$A$3:$G$157,3,FALSE)</f>
        <v>1004.6</v>
      </c>
      <c r="E5" s="380">
        <f>VLOOKUP(A5,Margins!$A$2:$M$158,7,FALSE)</f>
        <v>60759.375</v>
      </c>
    </row>
    <row r="6" spans="1:5" s="69" customFormat="1" ht="13.5">
      <c r="A6" s="196" t="s">
        <v>193</v>
      </c>
      <c r="B6" s="182">
        <f>VLOOKUP(A6,Margins!$A$2:$M$158,2,FALSE)</f>
        <v>100</v>
      </c>
      <c r="C6" s="275">
        <f>VLOOKUP(A6,Basis!$A$3:$G$157,2,FALSE)</f>
        <v>2948.45</v>
      </c>
      <c r="D6" s="276">
        <f>VLOOKUP(A6,Basis!$A$3:$G$157,3,FALSE)</f>
        <v>2947.75</v>
      </c>
      <c r="E6" s="380">
        <f>VLOOKUP(A6,Margins!$A$2:$M$158,7,FALSE)</f>
        <v>51712.064</v>
      </c>
    </row>
    <row r="7" spans="1:5" s="14" customFormat="1" ht="13.5">
      <c r="A7" s="204" t="s">
        <v>233</v>
      </c>
      <c r="B7" s="182">
        <f>VLOOKUP(A7,Margins!$A$2:$M$158,2,FALSE)</f>
        <v>1000</v>
      </c>
      <c r="C7" s="275">
        <f>VLOOKUP(A7,Basis!$A$3:$G$157,2,FALSE)</f>
        <v>726.1</v>
      </c>
      <c r="D7" s="276">
        <f>VLOOKUP(A7,Basis!$A$3:$G$157,3,FALSE)</f>
        <v>726.6</v>
      </c>
      <c r="E7" s="380">
        <f>VLOOKUP(A7,Margins!$A$2:$M$158,7,FALSE)</f>
        <v>124305</v>
      </c>
    </row>
    <row r="8" spans="1:5" s="69" customFormat="1" ht="13.5">
      <c r="A8" s="204" t="s">
        <v>1</v>
      </c>
      <c r="B8" s="182">
        <f>VLOOKUP(A8,Margins!$A$2:$M$158,2,FALSE)</f>
        <v>150</v>
      </c>
      <c r="C8" s="275">
        <f>VLOOKUP(A8,Basis!$A$3:$G$157,2,FALSE)</f>
        <v>2345.6</v>
      </c>
      <c r="D8" s="276">
        <f>VLOOKUP(A8,Basis!$A$3:$G$157,3,FALSE)</f>
        <v>2344.05</v>
      </c>
      <c r="E8" s="380">
        <f>VLOOKUP(A8,Margins!$A$2:$M$158,7,FALSE)</f>
        <v>57963</v>
      </c>
    </row>
    <row r="9" spans="1:5" s="69" customFormat="1" ht="13.5">
      <c r="A9" s="204" t="s">
        <v>2</v>
      </c>
      <c r="B9" s="182">
        <f>VLOOKUP(A9,Margins!$A$2:$M$158,2,FALSE)</f>
        <v>1100</v>
      </c>
      <c r="C9" s="275">
        <f>VLOOKUP(A9,Basis!$A$3:$G$157,2,FALSE)</f>
        <v>331.85</v>
      </c>
      <c r="D9" s="276">
        <f>VLOOKUP(A9,Basis!$A$3:$G$157,3,FALSE)</f>
        <v>332.4</v>
      </c>
      <c r="E9" s="380">
        <f>VLOOKUP(A9,Margins!$A$2:$M$158,7,FALSE)</f>
        <v>58918.75</v>
      </c>
    </row>
    <row r="10" spans="1:5" s="69" customFormat="1" ht="13.5">
      <c r="A10" s="204" t="s">
        <v>3</v>
      </c>
      <c r="B10" s="182">
        <f>VLOOKUP(A10,Margins!$A$2:$M$158,2,FALSE)</f>
        <v>1250</v>
      </c>
      <c r="C10" s="275">
        <f>VLOOKUP(A10,Basis!$A$3:$G$157,2,FALSE)</f>
        <v>248.35</v>
      </c>
      <c r="D10" s="276">
        <f>VLOOKUP(A10,Basis!$A$3:$G$157,3,FALSE)</f>
        <v>246.65</v>
      </c>
      <c r="E10" s="380">
        <f>VLOOKUP(A10,Margins!$A$2:$M$158,7,FALSE)</f>
        <v>49521.875</v>
      </c>
    </row>
    <row r="11" spans="1:5" s="69" customFormat="1" ht="13.5">
      <c r="A11" s="204" t="s">
        <v>139</v>
      </c>
      <c r="B11" s="182">
        <f>VLOOKUP(A11,Margins!$A$2:$M$158,2,FALSE)</f>
        <v>2700</v>
      </c>
      <c r="C11" s="275">
        <f>VLOOKUP(A11,Basis!$A$3:$G$157,2,FALSE)</f>
        <v>101.6</v>
      </c>
      <c r="D11" s="276">
        <f>VLOOKUP(A11,Basis!$A$3:$G$157,3,FALSE)</f>
        <v>96.45</v>
      </c>
      <c r="E11" s="380">
        <f>VLOOKUP(A11,Margins!$A$2:$M$158,7,FALSE)</f>
        <v>49869</v>
      </c>
    </row>
    <row r="12" spans="1:5" s="69" customFormat="1" ht="13.5">
      <c r="A12" s="204" t="s">
        <v>308</v>
      </c>
      <c r="B12" s="182">
        <f>VLOOKUP(A12,Margins!$A$2:$M$158,2,FALSE)</f>
        <v>400</v>
      </c>
      <c r="C12" s="275">
        <f>VLOOKUP(A12,Basis!$A$3:$G$157,2,FALSE)</f>
        <v>725.2</v>
      </c>
      <c r="D12" s="276">
        <f>VLOOKUP(A12,Basis!$A$3:$G$157,3,FALSE)</f>
        <v>726.55</v>
      </c>
      <c r="E12" s="380">
        <f>VLOOKUP(A12,Margins!$A$2:$M$158,7,FALSE)</f>
        <v>46523.152</v>
      </c>
    </row>
    <row r="13" spans="1:5" s="69" customFormat="1" ht="13.5">
      <c r="A13" s="204" t="s">
        <v>89</v>
      </c>
      <c r="B13" s="182">
        <f>VLOOKUP(A13,Margins!$A$2:$M$158,2,FALSE)</f>
        <v>1500</v>
      </c>
      <c r="C13" s="275">
        <f>VLOOKUP(A13,Basis!$A$3:$G$157,2,FALSE)</f>
        <v>293.8</v>
      </c>
      <c r="D13" s="276">
        <f>VLOOKUP(A13,Basis!$A$3:$G$157,3,FALSE)</f>
        <v>284.5</v>
      </c>
      <c r="E13" s="380">
        <f>VLOOKUP(A13,Margins!$A$2:$M$158,7,FALSE)</f>
        <v>70096.98</v>
      </c>
    </row>
    <row r="14" spans="1:5" s="69" customFormat="1" ht="13.5">
      <c r="A14" s="204" t="s">
        <v>140</v>
      </c>
      <c r="B14" s="182">
        <f>VLOOKUP(A14,Margins!$A$2:$M$158,2,FALSE)</f>
        <v>300</v>
      </c>
      <c r="C14" s="275">
        <f>VLOOKUP(A14,Basis!$A$3:$G$157,2,FALSE)</f>
        <v>1125.8</v>
      </c>
      <c r="D14" s="276">
        <f>VLOOKUP(A14,Basis!$A$3:$G$157,3,FALSE)</f>
        <v>1128.25</v>
      </c>
      <c r="E14" s="380">
        <f>VLOOKUP(A14,Margins!$A$2:$M$158,7,FALSE)</f>
        <v>54507</v>
      </c>
    </row>
    <row r="15" spans="1:5" s="69" customFormat="1" ht="13.5">
      <c r="A15" s="204" t="s">
        <v>24</v>
      </c>
      <c r="B15" s="182">
        <f>VLOOKUP(A15,Margins!$A$2:$M$158,2,FALSE)</f>
        <v>175</v>
      </c>
      <c r="C15" s="275">
        <f>VLOOKUP(A15,Basis!$A$3:$G$157,2,FALSE)</f>
        <v>2756.95</v>
      </c>
      <c r="D15" s="276">
        <f>VLOOKUP(A15,Basis!$A$3:$G$157,3,FALSE)</f>
        <v>2745.25</v>
      </c>
      <c r="E15" s="380">
        <f>VLOOKUP(A15,Margins!$A$2:$M$158,7,FALSE)</f>
        <v>77533.3125</v>
      </c>
    </row>
    <row r="16" spans="1:5" s="69" customFormat="1" ht="13.5">
      <c r="A16" s="196" t="s">
        <v>195</v>
      </c>
      <c r="B16" s="182">
        <f>VLOOKUP(A16,Margins!$A$2:$M$158,2,FALSE)</f>
        <v>2062</v>
      </c>
      <c r="C16" s="275">
        <f>VLOOKUP(A16,Basis!$A$3:$G$157,2,FALSE)</f>
        <v>132.4</v>
      </c>
      <c r="D16" s="276">
        <f>VLOOKUP(A16,Basis!$A$3:$G$157,3,FALSE)</f>
        <v>131.85</v>
      </c>
      <c r="E16" s="380">
        <f>VLOOKUP(A16,Margins!$A$2:$M$158,7,FALSE)</f>
        <v>44601.06</v>
      </c>
    </row>
    <row r="17" spans="1:5" s="69" customFormat="1" ht="13.5">
      <c r="A17" s="204" t="s">
        <v>197</v>
      </c>
      <c r="B17" s="182">
        <f>VLOOKUP(A17,Margins!$A$2:$M$158,2,FALSE)</f>
        <v>650</v>
      </c>
      <c r="C17" s="275">
        <f>VLOOKUP(A17,Basis!$A$3:$G$157,2,FALSE)</f>
        <v>642.5</v>
      </c>
      <c r="D17" s="276">
        <f>VLOOKUP(A17,Basis!$A$3:$G$157,3,FALSE)</f>
        <v>634.65</v>
      </c>
      <c r="E17" s="380">
        <f>VLOOKUP(A17,Margins!$A$2:$M$158,7,FALSE)</f>
        <v>66972.75</v>
      </c>
    </row>
    <row r="18" spans="1:5" s="69" customFormat="1" ht="13.5">
      <c r="A18" s="204" t="s">
        <v>4</v>
      </c>
      <c r="B18" s="182">
        <f>VLOOKUP(A18,Margins!$A$2:$M$158,2,FALSE)</f>
        <v>300</v>
      </c>
      <c r="C18" s="275">
        <f>VLOOKUP(A18,Basis!$A$3:$G$157,2,FALSE)</f>
        <v>1758.95</v>
      </c>
      <c r="D18" s="276">
        <f>VLOOKUP(A18,Basis!$A$3:$G$157,3,FALSE)</f>
        <v>1762.25</v>
      </c>
      <c r="E18" s="380">
        <f>VLOOKUP(A18,Margins!$A$2:$M$158,7,FALSE)</f>
        <v>84917.25</v>
      </c>
    </row>
    <row r="19" spans="1:5" s="69" customFormat="1" ht="13.5">
      <c r="A19" s="204" t="s">
        <v>79</v>
      </c>
      <c r="B19" s="182">
        <f>VLOOKUP(A19,Margins!$A$2:$M$158,2,FALSE)</f>
        <v>400</v>
      </c>
      <c r="C19" s="275">
        <f>VLOOKUP(A19,Basis!$A$3:$G$157,2,FALSE)</f>
        <v>1096.05</v>
      </c>
      <c r="D19" s="276">
        <f>VLOOKUP(A19,Basis!$A$3:$G$157,3,FALSE)</f>
        <v>1095.9</v>
      </c>
      <c r="E19" s="380">
        <f>VLOOKUP(A19,Margins!$A$2:$M$158,7,FALSE)</f>
        <v>69785</v>
      </c>
    </row>
    <row r="20" spans="1:5" s="69" customFormat="1" ht="13.5">
      <c r="A20" s="204" t="s">
        <v>196</v>
      </c>
      <c r="B20" s="182">
        <f>VLOOKUP(A20,Margins!$A$2:$M$158,2,FALSE)</f>
        <v>400</v>
      </c>
      <c r="C20" s="275">
        <f>VLOOKUP(A20,Basis!$A$3:$G$157,2,FALSE)</f>
        <v>733.25</v>
      </c>
      <c r="D20" s="276">
        <f>VLOOKUP(A20,Basis!$A$3:$G$157,3,FALSE)</f>
        <v>726.95</v>
      </c>
      <c r="E20" s="380">
        <f>VLOOKUP(A20,Margins!$A$2:$M$158,7,FALSE)</f>
        <v>45849</v>
      </c>
    </row>
    <row r="21" spans="1:5" s="69" customFormat="1" ht="13.5">
      <c r="A21" s="204" t="s">
        <v>5</v>
      </c>
      <c r="B21" s="182">
        <f>VLOOKUP(A21,Margins!$A$2:$M$158,2,FALSE)</f>
        <v>1595</v>
      </c>
      <c r="C21" s="275">
        <f>VLOOKUP(A21,Basis!$A$3:$G$157,2,FALSE)</f>
        <v>149.2</v>
      </c>
      <c r="D21" s="276">
        <f>VLOOKUP(A21,Basis!$A$3:$G$157,3,FALSE)</f>
        <v>149.8</v>
      </c>
      <c r="E21" s="380">
        <f>VLOOKUP(A21,Margins!$A$2:$M$158,7,FALSE)</f>
        <v>44819.5</v>
      </c>
    </row>
    <row r="22" spans="1:5" s="69" customFormat="1" ht="13.5">
      <c r="A22" s="204" t="s">
        <v>198</v>
      </c>
      <c r="B22" s="182">
        <f>VLOOKUP(A22,Margins!$A$2:$M$158,2,FALSE)</f>
        <v>1000</v>
      </c>
      <c r="C22" s="275">
        <f>VLOOKUP(A22,Basis!$A$3:$G$157,2,FALSE)</f>
        <v>203.35</v>
      </c>
      <c r="D22" s="276">
        <f>VLOOKUP(A22,Basis!$A$3:$G$157,3,FALSE)</f>
        <v>203.75</v>
      </c>
      <c r="E22" s="380">
        <f>VLOOKUP(A22,Margins!$A$2:$M$158,7,FALSE)</f>
        <v>53887.5</v>
      </c>
    </row>
    <row r="23" spans="1:5" s="69" customFormat="1" ht="13.5">
      <c r="A23" s="204" t="s">
        <v>199</v>
      </c>
      <c r="B23" s="182">
        <f>VLOOKUP(A23,Margins!$A$2:$M$158,2,FALSE)</f>
        <v>1300</v>
      </c>
      <c r="C23" s="275">
        <f>VLOOKUP(A23,Basis!$A$3:$G$157,2,FALSE)</f>
        <v>281.3</v>
      </c>
      <c r="D23" s="276">
        <f>VLOOKUP(A23,Basis!$A$3:$G$157,3,FALSE)</f>
        <v>281.9</v>
      </c>
      <c r="E23" s="380">
        <f>VLOOKUP(A23,Margins!$A$2:$M$158,7,FALSE)</f>
        <v>59000.5</v>
      </c>
    </row>
    <row r="24" spans="1:5" s="69" customFormat="1" ht="13.5">
      <c r="A24" s="204" t="s">
        <v>309</v>
      </c>
      <c r="B24" s="182">
        <f>VLOOKUP(A24,Margins!$A$2:$M$158,2,FALSE)</f>
        <v>700</v>
      </c>
      <c r="C24" s="275">
        <f>VLOOKUP(A24,Basis!$A$3:$G$157,2,FALSE)</f>
        <v>966.15</v>
      </c>
      <c r="D24" s="276">
        <f>VLOOKUP(A24,Basis!$A$3:$G$157,3,FALSE)</f>
        <v>959.2</v>
      </c>
      <c r="E24" s="380">
        <f>VLOOKUP(A24,Margins!$A$2:$M$158,7,FALSE)</f>
        <v>108694.25</v>
      </c>
    </row>
    <row r="25" spans="1:5" s="69" customFormat="1" ht="13.5">
      <c r="A25" s="196" t="s">
        <v>201</v>
      </c>
      <c r="B25" s="182">
        <f>VLOOKUP(A25,Margins!$A$2:$M$158,2,FALSE)</f>
        <v>200</v>
      </c>
      <c r="C25" s="275">
        <f>VLOOKUP(A25,Basis!$A$3:$G$157,2,FALSE)</f>
        <v>2351.25</v>
      </c>
      <c r="D25" s="276">
        <f>VLOOKUP(A25,Basis!$A$3:$G$157,3,FALSE)</f>
        <v>2352.9</v>
      </c>
      <c r="E25" s="380">
        <f>VLOOKUP(A25,Margins!$A$2:$M$158,7,FALSE)</f>
        <v>74218.5</v>
      </c>
    </row>
    <row r="26" spans="1:5" s="69" customFormat="1" ht="13.5">
      <c r="A26" s="204" t="s">
        <v>35</v>
      </c>
      <c r="B26" s="182">
        <f>VLOOKUP(A26,Margins!$A$2:$M$158,2,FALSE)</f>
        <v>1100</v>
      </c>
      <c r="C26" s="275">
        <f>VLOOKUP(A26,Basis!$A$3:$G$157,2,FALSE)</f>
        <v>264.55</v>
      </c>
      <c r="D26" s="276">
        <f>VLOOKUP(A26,Basis!$A$3:$G$157,3,FALSE)</f>
        <v>264.35</v>
      </c>
      <c r="E26" s="380">
        <f>VLOOKUP(A26,Margins!$A$2:$M$158,7,FALSE)</f>
        <v>46351.25</v>
      </c>
    </row>
    <row r="27" spans="1:5" s="69" customFormat="1" ht="13.5">
      <c r="A27" s="204" t="s">
        <v>6</v>
      </c>
      <c r="B27" s="182">
        <f>VLOOKUP(A27,Margins!$A$2:$M$158,2,FALSE)</f>
        <v>1125</v>
      </c>
      <c r="C27" s="275">
        <f>VLOOKUP(A27,Basis!$A$3:$G$157,2,FALSE)</f>
        <v>175.35</v>
      </c>
      <c r="D27" s="276">
        <f>VLOOKUP(A27,Basis!$A$3:$G$157,3,FALSE)</f>
        <v>174.25</v>
      </c>
      <c r="E27" s="380">
        <f>VLOOKUP(A27,Margins!$A$2:$M$158,7,FALSE)</f>
        <v>31283.4375</v>
      </c>
    </row>
    <row r="28" spans="1:5" s="69" customFormat="1" ht="13.5">
      <c r="A28" s="204" t="s">
        <v>132</v>
      </c>
      <c r="B28" s="182">
        <f>VLOOKUP(A28,Margins!$A$2:$M$158,2,FALSE)</f>
        <v>400</v>
      </c>
      <c r="C28" s="275">
        <f>VLOOKUP(A28,Basis!$A$3:$G$157,2,FALSE)</f>
        <v>758.15</v>
      </c>
      <c r="D28" s="276">
        <f>VLOOKUP(A28,Basis!$A$3:$G$157,3,FALSE)</f>
        <v>746.2</v>
      </c>
      <c r="E28" s="380">
        <f>VLOOKUP(A28,Margins!$A$2:$M$158,7,FALSE)</f>
        <v>52011</v>
      </c>
    </row>
    <row r="29" spans="1:5" s="69" customFormat="1" ht="13.5">
      <c r="A29" s="204" t="s">
        <v>210</v>
      </c>
      <c r="B29" s="182">
        <f>VLOOKUP(A29,Margins!$A$2:$M$158,2,FALSE)</f>
        <v>200</v>
      </c>
      <c r="C29" s="275">
        <f>VLOOKUP(A29,Basis!$A$3:$G$157,2,FALSE)</f>
        <v>1660.6</v>
      </c>
      <c r="D29" s="276">
        <f>VLOOKUP(A29,Basis!$A$3:$G$157,3,FALSE)</f>
        <v>1661.3</v>
      </c>
      <c r="E29" s="380">
        <f>VLOOKUP(A29,Margins!$A$2:$M$158,7,FALSE)</f>
        <v>53492</v>
      </c>
    </row>
    <row r="30" spans="1:5" s="69" customFormat="1" ht="13.5">
      <c r="A30" s="204" t="s">
        <v>7</v>
      </c>
      <c r="B30" s="182">
        <f>VLOOKUP(A30,Margins!$A$2:$M$158,2,FALSE)</f>
        <v>650</v>
      </c>
      <c r="C30" s="275">
        <f>VLOOKUP(A30,Basis!$A$3:$G$157,2,FALSE)</f>
        <v>880.8</v>
      </c>
      <c r="D30" s="276">
        <f>VLOOKUP(A30,Basis!$A$3:$G$157,3,FALSE)</f>
        <v>879.2</v>
      </c>
      <c r="E30" s="380">
        <f>VLOOKUP(A30,Margins!$A$2:$M$158,7,FALSE)</f>
        <v>92852.5</v>
      </c>
    </row>
    <row r="31" spans="1:5" s="69" customFormat="1" ht="13.5">
      <c r="A31" s="204" t="s">
        <v>44</v>
      </c>
      <c r="B31" s="182">
        <f>VLOOKUP(A31,Margins!$A$2:$M$158,2,FALSE)</f>
        <v>400</v>
      </c>
      <c r="C31" s="275">
        <f>VLOOKUP(A31,Basis!$A$3:$G$157,2,FALSE)</f>
        <v>912</v>
      </c>
      <c r="D31" s="276">
        <f>VLOOKUP(A31,Basis!$A$3:$G$157,3,FALSE)</f>
        <v>915.65</v>
      </c>
      <c r="E31" s="380">
        <f>VLOOKUP(A31,Margins!$A$2:$M$158,7,FALSE)</f>
        <v>58692</v>
      </c>
    </row>
    <row r="32" spans="1:5" s="69" customFormat="1" ht="13.5">
      <c r="A32" s="204" t="s">
        <v>8</v>
      </c>
      <c r="B32" s="182">
        <f>VLOOKUP(A32,Margins!$A$2:$M$158,2,FALSE)</f>
        <v>1600</v>
      </c>
      <c r="C32" s="275">
        <f>VLOOKUP(A32,Basis!$A$3:$G$157,2,FALSE)</f>
        <v>143.95</v>
      </c>
      <c r="D32" s="276">
        <f>VLOOKUP(A32,Basis!$A$3:$G$157,3,FALSE)</f>
        <v>140.8</v>
      </c>
      <c r="E32" s="380">
        <f>VLOOKUP(A32,Margins!$A$2:$M$158,7,FALSE)</f>
        <v>41004</v>
      </c>
    </row>
    <row r="33" spans="1:5" s="69" customFormat="1" ht="13.5">
      <c r="A33" s="196" t="s">
        <v>202</v>
      </c>
      <c r="B33" s="182">
        <f>VLOOKUP(A33,Margins!$A$2:$M$158,2,FALSE)</f>
        <v>1150</v>
      </c>
      <c r="C33" s="275">
        <f>VLOOKUP(A33,Basis!$A$3:$G$157,2,FALSE)</f>
        <v>221.05</v>
      </c>
      <c r="D33" s="276">
        <f>VLOOKUP(A33,Basis!$A$3:$G$157,3,FALSE)</f>
        <v>216.6</v>
      </c>
      <c r="E33" s="380">
        <f>VLOOKUP(A33,Margins!$A$2:$M$158,7,FALSE)</f>
        <v>50890.375</v>
      </c>
    </row>
    <row r="34" spans="1:5" s="69" customFormat="1" ht="13.5">
      <c r="A34" s="204" t="s">
        <v>36</v>
      </c>
      <c r="B34" s="182">
        <f>VLOOKUP(A34,Margins!$A$2:$M$158,2,FALSE)</f>
        <v>450</v>
      </c>
      <c r="C34" s="275">
        <f>VLOOKUP(A34,Basis!$A$3:$G$157,2,FALSE)</f>
        <v>866.8</v>
      </c>
      <c r="D34" s="276">
        <f>VLOOKUP(A34,Basis!$A$3:$G$157,3,FALSE)</f>
        <v>869.7</v>
      </c>
      <c r="E34" s="380">
        <f>VLOOKUP(A34,Margins!$A$2:$M$158,7,FALSE)</f>
        <v>62244</v>
      </c>
    </row>
    <row r="35" spans="1:5" s="69" customFormat="1" ht="13.5">
      <c r="A35" s="204" t="s">
        <v>80</v>
      </c>
      <c r="B35" s="182">
        <f>VLOOKUP(A35,Margins!$A$2:$M$158,2,FALSE)</f>
        <v>1200</v>
      </c>
      <c r="C35" s="275">
        <f>VLOOKUP(A35,Basis!$A$3:$G$157,2,FALSE)</f>
        <v>235.35</v>
      </c>
      <c r="D35" s="276">
        <f>VLOOKUP(A35,Basis!$A$3:$G$157,3,FALSE)</f>
        <v>234.6</v>
      </c>
      <c r="E35" s="380">
        <f>VLOOKUP(A35,Margins!$A$2:$M$158,7,FALSE)</f>
        <v>47401.314</v>
      </c>
    </row>
    <row r="36" spans="1:5" s="69" customFormat="1" ht="13.5">
      <c r="A36" s="204" t="s">
        <v>81</v>
      </c>
      <c r="B36" s="182">
        <f>VLOOKUP(A36,Margins!$A$2:$M$158,2,FALSE)</f>
        <v>1200</v>
      </c>
      <c r="C36" s="275">
        <f>VLOOKUP(A36,Basis!$A$3:$G$157,2,FALSE)</f>
        <v>491.5</v>
      </c>
      <c r="D36" s="276">
        <f>VLOOKUP(A36,Basis!$A$3:$G$157,3,FALSE)</f>
        <v>487.3</v>
      </c>
      <c r="E36" s="380">
        <f>VLOOKUP(A36,Margins!$A$2:$M$158,7,FALSE)</f>
        <v>94638</v>
      </c>
    </row>
    <row r="37" spans="1:5" s="69" customFormat="1" ht="13.5">
      <c r="A37" s="204" t="s">
        <v>23</v>
      </c>
      <c r="B37" s="182">
        <f>VLOOKUP(A37,Margins!$A$2:$M$158,2,FALSE)</f>
        <v>800</v>
      </c>
      <c r="C37" s="275">
        <f>VLOOKUP(A37,Basis!$A$3:$G$157,2,FALSE)</f>
        <v>409.15</v>
      </c>
      <c r="D37" s="276">
        <f>VLOOKUP(A37,Basis!$A$3:$G$157,3,FALSE)</f>
        <v>408.45</v>
      </c>
      <c r="E37" s="380">
        <f>VLOOKUP(A37,Margins!$A$2:$M$158,7,FALSE)</f>
        <v>52222</v>
      </c>
    </row>
    <row r="38" spans="1:5" s="69" customFormat="1" ht="13.5">
      <c r="A38" s="204" t="s">
        <v>235</v>
      </c>
      <c r="B38" s="182">
        <f>VLOOKUP(A38,Margins!$A$2:$M$158,2,FALSE)</f>
        <v>700</v>
      </c>
      <c r="C38" s="275">
        <f>VLOOKUP(A38,Basis!$A$3:$G$157,2,FALSE)</f>
        <v>455.15</v>
      </c>
      <c r="D38" s="276">
        <f>VLOOKUP(A38,Basis!$A$3:$G$157,3,FALSE)</f>
        <v>455.75</v>
      </c>
      <c r="E38" s="380">
        <f>VLOOKUP(A38,Margins!$A$2:$M$158,7,FALSE)</f>
        <v>61640.25</v>
      </c>
    </row>
    <row r="39" spans="1:5" s="69" customFormat="1" ht="13.5">
      <c r="A39" s="204" t="s">
        <v>98</v>
      </c>
      <c r="B39" s="182">
        <f>VLOOKUP(A39,Margins!$A$2:$M$158,2,FALSE)</f>
        <v>550</v>
      </c>
      <c r="C39" s="275">
        <f>VLOOKUP(A39,Basis!$A$3:$G$157,2,FALSE)</f>
        <v>534.85</v>
      </c>
      <c r="D39" s="276">
        <f>VLOOKUP(A39,Basis!$A$3:$G$157,3,FALSE)</f>
        <v>533.75</v>
      </c>
      <c r="E39" s="380">
        <f>VLOOKUP(A39,Margins!$A$2:$M$158,7,FALSE)</f>
        <v>47504.875</v>
      </c>
    </row>
    <row r="40" spans="1:5" s="69" customFormat="1" ht="13.5">
      <c r="A40" s="196" t="s">
        <v>203</v>
      </c>
      <c r="B40" s="182">
        <f>VLOOKUP(A40,Margins!$A$2:$M$158,2,FALSE)</f>
        <v>300</v>
      </c>
      <c r="C40" s="275">
        <f>VLOOKUP(A40,Basis!$A$3:$G$157,2,FALSE)</f>
        <v>1358.95</v>
      </c>
      <c r="D40" s="276">
        <f>VLOOKUP(A40,Basis!$A$3:$G$157,3,FALSE)</f>
        <v>1362.05</v>
      </c>
      <c r="E40" s="380">
        <f>VLOOKUP(A40,Margins!$A$2:$M$158,7,FALSE)</f>
        <v>65228.25</v>
      </c>
    </row>
    <row r="41" spans="1:5" s="69" customFormat="1" ht="13.5">
      <c r="A41" s="204" t="s">
        <v>212</v>
      </c>
      <c r="B41" s="182">
        <f>VLOOKUP(A41,Margins!$A$2:$M$158,2,FALSE)</f>
        <v>2700</v>
      </c>
      <c r="C41" s="275">
        <f>VLOOKUP(A41,Basis!$A$3:$G$157,2,FALSE)</f>
        <v>107.5</v>
      </c>
      <c r="D41" s="276">
        <f>VLOOKUP(A41,Basis!$A$3:$G$157,3,FALSE)</f>
        <v>107.75</v>
      </c>
      <c r="E41" s="380">
        <f>VLOOKUP(A41,Margins!$A$2:$M$158,7,FALSE)</f>
        <v>66082.5</v>
      </c>
    </row>
    <row r="42" spans="1:5" s="69" customFormat="1" ht="13.5">
      <c r="A42" s="204" t="s">
        <v>204</v>
      </c>
      <c r="B42" s="182">
        <f>VLOOKUP(A42,Margins!$A$2:$M$158,2,FALSE)</f>
        <v>600</v>
      </c>
      <c r="C42" s="275">
        <f>VLOOKUP(A42,Basis!$A$3:$G$157,2,FALSE)</f>
        <v>463.3</v>
      </c>
      <c r="D42" s="276">
        <f>VLOOKUP(A42,Basis!$A$3:$G$157,3,FALSE)</f>
        <v>463.4</v>
      </c>
      <c r="E42" s="380">
        <f>VLOOKUP(A42,Margins!$A$2:$M$158,7,FALSE)</f>
        <v>44901</v>
      </c>
    </row>
    <row r="43" spans="1:5" s="69" customFormat="1" ht="13.5">
      <c r="A43" s="196" t="s">
        <v>205</v>
      </c>
      <c r="B43" s="182">
        <f>VLOOKUP(A43,Margins!$A$2:$M$158,2,FALSE)</f>
        <v>500</v>
      </c>
      <c r="C43" s="275">
        <f>VLOOKUP(A43,Basis!$A$3:$G$157,2,FALSE)</f>
        <v>1183.7</v>
      </c>
      <c r="D43" s="276">
        <f>VLOOKUP(A43,Basis!$A$3:$G$157,3,FALSE)</f>
        <v>1185</v>
      </c>
      <c r="E43" s="380">
        <f>VLOOKUP(A43,Margins!$A$2:$M$158,7,FALSE)</f>
        <v>94257.5</v>
      </c>
    </row>
    <row r="44" spans="1:5" s="69" customFormat="1" ht="13.5">
      <c r="A44" s="204" t="s">
        <v>229</v>
      </c>
      <c r="B44" s="182">
        <f>VLOOKUP(A44,Margins!$A$2:$M$158,2,FALSE)</f>
        <v>375</v>
      </c>
      <c r="C44" s="275">
        <f>VLOOKUP(A44,Basis!$A$3:$G$157,2,FALSE)</f>
        <v>1132.55</v>
      </c>
      <c r="D44" s="276">
        <f>VLOOKUP(A44,Basis!$A$3:$G$157,3,FALSE)</f>
        <v>1132.75</v>
      </c>
      <c r="E44" s="380">
        <f>VLOOKUP(A44,Margins!$A$2:$M$158,7,FALSE)</f>
        <v>83353.00125</v>
      </c>
    </row>
    <row r="45" spans="1:5" s="69" customFormat="1" ht="13.5">
      <c r="A45" s="204" t="s">
        <v>151</v>
      </c>
      <c r="B45" s="182">
        <f>VLOOKUP(A45,Margins!$A$2:$M$158,2,FALSE)</f>
        <v>450</v>
      </c>
      <c r="C45" s="275">
        <f>VLOOKUP(A45,Basis!$A$3:$G$157,2,FALSE)</f>
        <v>1012.35</v>
      </c>
      <c r="D45" s="276">
        <f>VLOOKUP(A45,Basis!$A$3:$G$157,3,FALSE)</f>
        <v>1002.3</v>
      </c>
      <c r="E45" s="380">
        <f>VLOOKUP(A45,Margins!$A$2:$M$158,7,FALSE)</f>
        <v>72457.875</v>
      </c>
    </row>
    <row r="46" spans="1:5" s="69" customFormat="1" ht="13.5">
      <c r="A46" s="204" t="s">
        <v>230</v>
      </c>
      <c r="B46" s="182">
        <f>VLOOKUP(A46,Margins!$A$2:$M$158,2,FALSE)</f>
        <v>200</v>
      </c>
      <c r="C46" s="275">
        <f>VLOOKUP(A46,Basis!$A$3:$G$157,2,FALSE)</f>
        <v>1080.1</v>
      </c>
      <c r="D46" s="276">
        <f>VLOOKUP(A46,Basis!$A$3:$G$157,3,FALSE)</f>
        <v>1085</v>
      </c>
      <c r="E46" s="380">
        <f>VLOOKUP(A46,Margins!$A$2:$M$158,7,FALSE)</f>
        <v>43407</v>
      </c>
    </row>
    <row r="47" spans="1:5" s="69" customFormat="1" ht="13.5">
      <c r="A47" s="204" t="s">
        <v>310</v>
      </c>
      <c r="B47" s="182">
        <f>VLOOKUP(A47,Margins!$A$2:$M$158,2,FALSE)</f>
        <v>412</v>
      </c>
      <c r="C47" s="275">
        <f>VLOOKUP(A47,Basis!$A$3:$G$157,2,FALSE)</f>
        <v>875.05</v>
      </c>
      <c r="D47" s="276">
        <f>VLOOKUP(A47,Basis!$A$3:$G$157,3,FALSE)</f>
        <v>875.2</v>
      </c>
      <c r="E47" s="380">
        <f>VLOOKUP(A47,Margins!$A$2:$M$158,7,FALSE)</f>
        <v>58072.43</v>
      </c>
    </row>
    <row r="48" spans="1:5" s="69" customFormat="1" ht="13.5">
      <c r="A48" s="204" t="s">
        <v>311</v>
      </c>
      <c r="B48" s="182">
        <f>VLOOKUP(A48,Margins!$A$2:$M$158,2,FALSE)</f>
        <v>800</v>
      </c>
      <c r="C48" s="275">
        <f>VLOOKUP(A48,Basis!$A$3:$G$157,2,FALSE)</f>
        <v>602.35</v>
      </c>
      <c r="D48" s="276">
        <f>VLOOKUP(A48,Basis!$A$3:$G$157,3,FALSE)</f>
        <v>593.65</v>
      </c>
      <c r="E48" s="380">
        <f>VLOOKUP(A48,Margins!$A$2:$M$158,7,FALSE)</f>
        <v>75662</v>
      </c>
    </row>
    <row r="49" spans="1:5" s="69" customFormat="1" ht="13.5">
      <c r="A49" s="204" t="s">
        <v>185</v>
      </c>
      <c r="B49" s="182">
        <f>VLOOKUP(A49,Margins!$A$2:$M$158,2,FALSE)</f>
        <v>675</v>
      </c>
      <c r="C49" s="275">
        <f>VLOOKUP(A49,Basis!$A$3:$G$157,2,FALSE)</f>
        <v>443.8</v>
      </c>
      <c r="D49" s="276">
        <f>VLOOKUP(A49,Basis!$A$3:$G$157,3,FALSE)</f>
        <v>445.65</v>
      </c>
      <c r="E49" s="380">
        <f>VLOOKUP(A49,Margins!$A$2:$M$158,7,FALSE)</f>
        <v>60061.50000000001</v>
      </c>
    </row>
    <row r="50" spans="1:5" ht="13.5">
      <c r="A50" s="204" t="s">
        <v>118</v>
      </c>
      <c r="B50" s="182">
        <f>VLOOKUP(A50,Margins!$A$2:$M$158,2,FALSE)</f>
        <v>250</v>
      </c>
      <c r="C50" s="275">
        <f>VLOOKUP(A50,Basis!$A$3:$G$157,2,FALSE)</f>
        <v>1255.8</v>
      </c>
      <c r="D50" s="276">
        <f>VLOOKUP(A50,Basis!$A$3:$G$157,3,FALSE)</f>
        <v>1253.5</v>
      </c>
      <c r="E50" s="380">
        <f>VLOOKUP(A50,Margins!$A$2:$M$158,7,FALSE)</f>
        <v>50272.5</v>
      </c>
    </row>
    <row r="51" spans="1:5" ht="13.5">
      <c r="A51" s="204" t="s">
        <v>155</v>
      </c>
      <c r="B51" s="182">
        <f>VLOOKUP(A51,Margins!$A$2:$M$158,2,FALSE)</f>
        <v>525</v>
      </c>
      <c r="C51" s="275">
        <f>VLOOKUP(A51,Basis!$A$3:$G$157,2,FALSE)</f>
        <v>440.5</v>
      </c>
      <c r="D51" s="276">
        <f>VLOOKUP(A51,Basis!$A$3:$G$157,3,FALSE)</f>
        <v>440.75</v>
      </c>
      <c r="E51" s="380">
        <f>VLOOKUP(A51,Margins!$A$2:$M$158,7,FALSE)</f>
        <v>47903.625</v>
      </c>
    </row>
    <row r="52" spans="1:5" ht="13.5">
      <c r="A52" s="204" t="s">
        <v>38</v>
      </c>
      <c r="B52" s="182">
        <f>VLOOKUP(A52,Margins!$A$2:$M$158,2,FALSE)</f>
        <v>600</v>
      </c>
      <c r="C52" s="275">
        <f>VLOOKUP(A52,Basis!$A$3:$G$157,2,FALSE)</f>
        <v>630.4</v>
      </c>
      <c r="D52" s="276">
        <f>VLOOKUP(A52,Basis!$A$3:$G$157,3,FALSE)</f>
        <v>629.45</v>
      </c>
      <c r="E52" s="380">
        <f>VLOOKUP(A52,Margins!$A$2:$M$158,7,FALSE)</f>
        <v>60372</v>
      </c>
    </row>
    <row r="53" spans="1:5" ht="14.25" thickBot="1">
      <c r="A53" s="204" t="s">
        <v>211</v>
      </c>
      <c r="B53" s="182">
        <f>VLOOKUP(A53,Margins!$A$2:$M$158,2,FALSE)</f>
        <v>700</v>
      </c>
      <c r="C53" s="167">
        <f>VLOOKUP(A53,Basis!$A$3:$G$157,2,FALSE)</f>
        <v>258.35</v>
      </c>
      <c r="D53" s="276">
        <f>VLOOKUP(A53,Basis!$A$3:$G$157,3,FALSE)</f>
        <v>258.95</v>
      </c>
      <c r="E53" s="380">
        <f>VLOOKUP(A53,Margins!$A$2:$M$158,7,FALSE)</f>
        <v>44259.25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4"/>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C259" sqref="C259"/>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1" customWidth="1"/>
    <col min="9" max="9" width="12.57421875" style="111"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0" t="s">
        <v>26</v>
      </c>
      <c r="B1" s="421"/>
      <c r="C1" s="421"/>
      <c r="D1" s="421"/>
      <c r="E1" s="421"/>
      <c r="F1" s="421"/>
      <c r="G1" s="421"/>
      <c r="H1" s="421"/>
      <c r="I1" s="421"/>
      <c r="J1" s="421"/>
      <c r="K1" s="422"/>
    </row>
    <row r="2" spans="1:11" s="7" customFormat="1" ht="46.5" customHeight="1" thickBot="1">
      <c r="A2" s="223" t="s">
        <v>27</v>
      </c>
      <c r="B2" s="224" t="s">
        <v>57</v>
      </c>
      <c r="C2" s="225" t="s">
        <v>28</v>
      </c>
      <c r="D2" s="225" t="s">
        <v>29</v>
      </c>
      <c r="E2" s="226" t="s">
        <v>39</v>
      </c>
      <c r="F2" s="227" t="s">
        <v>40</v>
      </c>
      <c r="G2" s="228" t="s">
        <v>71</v>
      </c>
      <c r="H2" s="229" t="s">
        <v>30</v>
      </c>
      <c r="I2" s="230" t="s">
        <v>191</v>
      </c>
      <c r="J2" s="230" t="s">
        <v>192</v>
      </c>
      <c r="K2" s="121" t="s">
        <v>25</v>
      </c>
    </row>
    <row r="3" spans="1:14" s="7" customFormat="1" ht="15">
      <c r="A3" s="29" t="s">
        <v>282</v>
      </c>
      <c r="B3" s="237">
        <f>'Open Int.'!K7</f>
        <v>467800</v>
      </c>
      <c r="C3" s="239">
        <f>'Open Int.'!R7</f>
        <v>83.467215</v>
      </c>
      <c r="D3" s="242">
        <f>B3/H3</f>
        <v>0.1687362527566627</v>
      </c>
      <c r="E3" s="243">
        <f>'Open Int.'!B7/'Open Int.'!K7</f>
        <v>0.9850363403163745</v>
      </c>
      <c r="F3" s="244">
        <f>'Open Int.'!E7/'Open Int.'!K7</f>
        <v>0.014963659683625482</v>
      </c>
      <c r="G3" s="245">
        <f>'Open Int.'!H7/'Open Int.'!K7</f>
        <v>0</v>
      </c>
      <c r="H3" s="248">
        <v>2772374</v>
      </c>
      <c r="I3" s="249">
        <v>554400</v>
      </c>
      <c r="J3" s="359">
        <v>361400</v>
      </c>
      <c r="K3" s="373"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4" t="s">
        <v>134</v>
      </c>
      <c r="B4" s="238">
        <f>'Open Int.'!K8</f>
        <v>410500</v>
      </c>
      <c r="C4" s="240">
        <f>'Open Int.'!R8</f>
        <v>151.86858</v>
      </c>
      <c r="D4" s="162">
        <f aca="true" t="shared" si="0" ref="D4:D67">B4/H4</f>
        <v>0.10112025476884846</v>
      </c>
      <c r="E4" s="246">
        <f>'Open Int.'!B8/'Open Int.'!K8</f>
        <v>0.9943970767356882</v>
      </c>
      <c r="F4" s="231">
        <f>'Open Int.'!E8/'Open Int.'!K8</f>
        <v>0.0041412911084043845</v>
      </c>
      <c r="G4" s="247">
        <f>'Open Int.'!H8/'Open Int.'!K8</f>
        <v>0.00146163215590743</v>
      </c>
      <c r="H4" s="250">
        <v>4059523</v>
      </c>
      <c r="I4" s="234">
        <v>806300</v>
      </c>
      <c r="J4" s="360">
        <v>403100</v>
      </c>
      <c r="K4" s="118"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4" t="s">
        <v>0</v>
      </c>
      <c r="B5" s="238">
        <f>'Open Int.'!K9</f>
        <v>3433875</v>
      </c>
      <c r="C5" s="240">
        <f>'Open Int.'!R9</f>
        <v>349.05339375</v>
      </c>
      <c r="D5" s="162">
        <f t="shared" si="0"/>
        <v>0.14189703908281753</v>
      </c>
      <c r="E5" s="246">
        <f>'Open Int.'!B9/'Open Int.'!K9</f>
        <v>0.9603581959156929</v>
      </c>
      <c r="F5" s="231">
        <f>'Open Int.'!E9/'Open Int.'!K9</f>
        <v>0.03614720978486404</v>
      </c>
      <c r="G5" s="247">
        <f>'Open Int.'!H9/'Open Int.'!K9</f>
        <v>0.003494594299443049</v>
      </c>
      <c r="H5" s="166">
        <v>24199765</v>
      </c>
      <c r="I5" s="233">
        <v>2760750</v>
      </c>
      <c r="J5" s="361">
        <v>1380375</v>
      </c>
      <c r="K5" s="118" t="str">
        <f t="shared" si="1"/>
        <v>Gross Exposure is less then 30%</v>
      </c>
      <c r="M5"/>
      <c r="N5"/>
    </row>
    <row r="6" spans="1:14" s="7" customFormat="1" ht="15">
      <c r="A6" s="204" t="s">
        <v>135</v>
      </c>
      <c r="B6" s="238">
        <f>'Open Int.'!K10</f>
        <v>4855900</v>
      </c>
      <c r="C6" s="240">
        <f>'Open Int.'!R10</f>
        <v>39.9883365</v>
      </c>
      <c r="D6" s="162">
        <f t="shared" si="0"/>
        <v>0.1213975</v>
      </c>
      <c r="E6" s="246">
        <f>'Open Int.'!B10/'Open Int.'!K10</f>
        <v>0.934409687184662</v>
      </c>
      <c r="F6" s="231">
        <f>'Open Int.'!E10/'Open Int.'!K10</f>
        <v>0.06357214934409687</v>
      </c>
      <c r="G6" s="247">
        <f>'Open Int.'!H10/'Open Int.'!K10</f>
        <v>0.0020181634712411706</v>
      </c>
      <c r="H6" s="191">
        <v>40000000</v>
      </c>
      <c r="I6" s="169">
        <v>7996800</v>
      </c>
      <c r="J6" s="362">
        <v>5615400</v>
      </c>
      <c r="K6" s="373" t="str">
        <f t="shared" si="1"/>
        <v>Gross Exposure is less then 30%</v>
      </c>
      <c r="M6"/>
      <c r="N6"/>
    </row>
    <row r="7" spans="1:14" s="7" customFormat="1" ht="15">
      <c r="A7" s="204" t="s">
        <v>174</v>
      </c>
      <c r="B7" s="238">
        <f>'Open Int.'!K11</f>
        <v>9165600</v>
      </c>
      <c r="C7" s="240">
        <f>'Open Int.'!R11</f>
        <v>60.767928</v>
      </c>
      <c r="D7" s="162">
        <f t="shared" si="0"/>
        <v>0.37732285367986523</v>
      </c>
      <c r="E7" s="246">
        <f>'Open Int.'!B11/'Open Int.'!K11</f>
        <v>0.9071637426900585</v>
      </c>
      <c r="F7" s="231">
        <f>'Open Int.'!E11/'Open Int.'!K11</f>
        <v>0.0891812865497076</v>
      </c>
      <c r="G7" s="247">
        <f>'Open Int.'!H11/'Open Int.'!K11</f>
        <v>0.003654970760233918</v>
      </c>
      <c r="H7" s="250">
        <v>24291134</v>
      </c>
      <c r="I7" s="234">
        <v>4857500</v>
      </c>
      <c r="J7" s="360">
        <v>4857500</v>
      </c>
      <c r="K7" s="118" t="str">
        <f t="shared" si="1"/>
        <v>Some sign of build up Gross exposure crosses 30%</v>
      </c>
      <c r="M7"/>
      <c r="N7"/>
    </row>
    <row r="8" spans="1:14" s="7" customFormat="1" ht="15">
      <c r="A8" s="204" t="s">
        <v>283</v>
      </c>
      <c r="B8" s="238">
        <f>'Open Int.'!K12</f>
        <v>991800</v>
      </c>
      <c r="C8" s="240">
        <f>'Open Int.'!R12</f>
        <v>38.541348</v>
      </c>
      <c r="D8" s="162">
        <f t="shared" si="0"/>
        <v>0.06151575108387553</v>
      </c>
      <c r="E8" s="246">
        <f>'Open Int.'!B12/'Open Int.'!K12</f>
        <v>0.999395039322444</v>
      </c>
      <c r="F8" s="231">
        <f>'Open Int.'!E12/'Open Int.'!K12</f>
        <v>0.0006049606775559589</v>
      </c>
      <c r="G8" s="247">
        <f>'Open Int.'!H12/'Open Int.'!K12</f>
        <v>0</v>
      </c>
      <c r="H8" s="250">
        <v>16122700</v>
      </c>
      <c r="I8" s="234">
        <v>3224400</v>
      </c>
      <c r="J8" s="360">
        <v>1612200</v>
      </c>
      <c r="K8" s="118" t="str">
        <f t="shared" si="1"/>
        <v>Gross Exposure is less then 30%</v>
      </c>
      <c r="M8"/>
      <c r="N8"/>
    </row>
    <row r="9" spans="1:14" s="7" customFormat="1" ht="15">
      <c r="A9" s="204" t="s">
        <v>75</v>
      </c>
      <c r="B9" s="238">
        <f>'Open Int.'!K13</f>
        <v>3891600</v>
      </c>
      <c r="C9" s="240">
        <f>'Open Int.'!R13</f>
        <v>32.747814</v>
      </c>
      <c r="D9" s="162">
        <f t="shared" si="0"/>
        <v>0.0828</v>
      </c>
      <c r="E9" s="246">
        <f>'Open Int.'!B13/'Open Int.'!K13</f>
        <v>0.8900709219858156</v>
      </c>
      <c r="F9" s="231">
        <f>'Open Int.'!E13/'Open Int.'!K13</f>
        <v>0.10401891252955082</v>
      </c>
      <c r="G9" s="247">
        <f>'Open Int.'!H13/'Open Int.'!K13</f>
        <v>0.00591016548463357</v>
      </c>
      <c r="H9" s="166">
        <v>47000000</v>
      </c>
      <c r="I9" s="233">
        <v>9397800</v>
      </c>
      <c r="J9" s="361">
        <v>5759200</v>
      </c>
      <c r="K9" s="118" t="str">
        <f t="shared" si="1"/>
        <v>Gross Exposure is less then 30%</v>
      </c>
      <c r="M9"/>
      <c r="N9"/>
    </row>
    <row r="10" spans="1:14" s="7" customFormat="1" ht="15">
      <c r="A10" s="204" t="s">
        <v>88</v>
      </c>
      <c r="B10" s="238">
        <f>'Open Int.'!K14</f>
        <v>23860700</v>
      </c>
      <c r="C10" s="240">
        <f>'Open Int.'!R14</f>
        <v>122.166784</v>
      </c>
      <c r="D10" s="162">
        <f t="shared" si="0"/>
        <v>0.8711617024015647</v>
      </c>
      <c r="E10" s="246">
        <f>'Open Int.'!B14/'Open Int.'!K14</f>
        <v>0.8316813840331592</v>
      </c>
      <c r="F10" s="231">
        <f>'Open Int.'!E14/'Open Int.'!K14</f>
        <v>0.15336096593980897</v>
      </c>
      <c r="G10" s="247">
        <f>'Open Int.'!H14/'Open Int.'!K14</f>
        <v>0.014957650027031897</v>
      </c>
      <c r="H10" s="166">
        <v>27389519</v>
      </c>
      <c r="I10" s="233">
        <v>5473900</v>
      </c>
      <c r="J10" s="361">
        <v>5473900</v>
      </c>
      <c r="K10" s="373" t="str">
        <f t="shared" si="1"/>
        <v>Gross exposure has crossed 80%,Margin double</v>
      </c>
      <c r="M10"/>
      <c r="N10"/>
    </row>
    <row r="11" spans="1:14" s="7" customFormat="1" ht="15">
      <c r="A11" s="204" t="s">
        <v>136</v>
      </c>
      <c r="B11" s="238">
        <f>'Open Int.'!K15</f>
        <v>51627300</v>
      </c>
      <c r="C11" s="240">
        <f>'Open Int.'!R15</f>
        <v>232.5809865</v>
      </c>
      <c r="D11" s="162">
        <f t="shared" si="0"/>
        <v>0.41837066952670077</v>
      </c>
      <c r="E11" s="246">
        <f>'Open Int.'!B15/'Open Int.'!K15</f>
        <v>0.7623011468738439</v>
      </c>
      <c r="F11" s="231">
        <f>'Open Int.'!E15/'Open Int.'!K15</f>
        <v>0.2008879023307436</v>
      </c>
      <c r="G11" s="247">
        <f>'Open Int.'!H15/'Open Int.'!K15</f>
        <v>0.0368109507954125</v>
      </c>
      <c r="H11" s="250">
        <v>123400859</v>
      </c>
      <c r="I11" s="234">
        <v>24677200</v>
      </c>
      <c r="J11" s="360">
        <v>12338600</v>
      </c>
      <c r="K11" s="118" t="str">
        <f t="shared" si="1"/>
        <v>Gross exposure is building up andcrpsses 40% mark</v>
      </c>
      <c r="M11"/>
      <c r="N11"/>
    </row>
    <row r="12" spans="1:14" s="7" customFormat="1" ht="15">
      <c r="A12" s="204" t="s">
        <v>157</v>
      </c>
      <c r="B12" s="238">
        <f>'Open Int.'!K16</f>
        <v>681100</v>
      </c>
      <c r="C12" s="240">
        <f>'Open Int.'!R16</f>
        <v>49.076660499999996</v>
      </c>
      <c r="D12" s="162">
        <f t="shared" si="0"/>
        <v>0.1433823800296196</v>
      </c>
      <c r="E12" s="246">
        <f>'Open Int.'!B16/'Open Int.'!K16</f>
        <v>0.9994861253854059</v>
      </c>
      <c r="F12" s="231">
        <f>'Open Int.'!E16/'Open Int.'!K16</f>
        <v>0</v>
      </c>
      <c r="G12" s="247">
        <f>'Open Int.'!H16/'Open Int.'!K16</f>
        <v>0.0005138746145940391</v>
      </c>
      <c r="H12" s="250">
        <v>4750235</v>
      </c>
      <c r="I12" s="234">
        <v>949900</v>
      </c>
      <c r="J12" s="360">
        <v>708050</v>
      </c>
      <c r="K12" s="118" t="str">
        <f t="shared" si="1"/>
        <v>Gross Exposure is less then 30%</v>
      </c>
      <c r="M12"/>
      <c r="N12"/>
    </row>
    <row r="13" spans="1:14" s="7" customFormat="1" ht="15">
      <c r="A13" s="204" t="s">
        <v>193</v>
      </c>
      <c r="B13" s="238">
        <f>'Open Int.'!K17</f>
        <v>929700</v>
      </c>
      <c r="C13" s="240">
        <f>'Open Int.'!R17</f>
        <v>274.1173965</v>
      </c>
      <c r="D13" s="162">
        <f t="shared" si="0"/>
        <v>0.06733323942264481</v>
      </c>
      <c r="E13" s="246">
        <f>'Open Int.'!B17/'Open Int.'!K17</f>
        <v>0.9877379799935463</v>
      </c>
      <c r="F13" s="231">
        <f>'Open Int.'!E17/'Open Int.'!K17</f>
        <v>0.008927611057330321</v>
      </c>
      <c r="G13" s="247">
        <f>'Open Int.'!H17/'Open Int.'!K17</f>
        <v>0.0033344089491233733</v>
      </c>
      <c r="H13" s="250">
        <v>13807445</v>
      </c>
      <c r="I13" s="234">
        <v>1145400</v>
      </c>
      <c r="J13" s="360">
        <v>572700</v>
      </c>
      <c r="K13" s="118" t="str">
        <f t="shared" si="1"/>
        <v>Gross Exposure is less then 30%</v>
      </c>
      <c r="M13"/>
      <c r="N13"/>
    </row>
    <row r="14" spans="1:14" s="7" customFormat="1" ht="15">
      <c r="A14" s="204" t="s">
        <v>284</v>
      </c>
      <c r="B14" s="238">
        <f>'Open Int.'!K18</f>
        <v>9193150</v>
      </c>
      <c r="C14" s="240">
        <f>'Open Int.'!R18</f>
        <v>131.41607925</v>
      </c>
      <c r="D14" s="162">
        <f t="shared" si="0"/>
        <v>0.5478199113586666</v>
      </c>
      <c r="E14" s="246">
        <f>'Open Int.'!B18/'Open Int.'!K18</f>
        <v>0.8865350831869381</v>
      </c>
      <c r="F14" s="231">
        <f>'Open Int.'!E18/'Open Int.'!K18</f>
        <v>0.1072646481347525</v>
      </c>
      <c r="G14" s="247">
        <f>'Open Int.'!H18/'Open Int.'!K18</f>
        <v>0.006200268678309393</v>
      </c>
      <c r="H14" s="250">
        <v>16781336</v>
      </c>
      <c r="I14" s="234">
        <v>3355400</v>
      </c>
      <c r="J14" s="360">
        <v>2272400</v>
      </c>
      <c r="K14" s="118" t="str">
        <f t="shared" si="1"/>
        <v>Gross exposure is building up andcrpsses 40% mark</v>
      </c>
      <c r="M14"/>
      <c r="N14"/>
    </row>
    <row r="15" spans="1:14" s="8" customFormat="1" ht="15">
      <c r="A15" s="204" t="s">
        <v>285</v>
      </c>
      <c r="B15" s="238">
        <f>'Open Int.'!K19</f>
        <v>15482400</v>
      </c>
      <c r="C15" s="240">
        <f>'Open Int.'!R19</f>
        <v>94.44264</v>
      </c>
      <c r="D15" s="162">
        <f t="shared" si="0"/>
        <v>0.45935928067654913</v>
      </c>
      <c r="E15" s="246">
        <f>'Open Int.'!B19/'Open Int.'!K19</f>
        <v>0.863432026042474</v>
      </c>
      <c r="F15" s="231">
        <f>'Open Int.'!E19/'Open Int.'!K19</f>
        <v>0.1237017516664083</v>
      </c>
      <c r="G15" s="247">
        <f>'Open Int.'!H19/'Open Int.'!K19</f>
        <v>0.012866222291117656</v>
      </c>
      <c r="H15" s="251">
        <v>33704337</v>
      </c>
      <c r="I15" s="235">
        <v>6739200</v>
      </c>
      <c r="J15" s="361">
        <v>5925600</v>
      </c>
      <c r="K15" s="118" t="str">
        <f t="shared" si="1"/>
        <v>Gross exposure is building up andcrpsses 40% mark</v>
      </c>
      <c r="M15"/>
      <c r="N15"/>
    </row>
    <row r="16" spans="1:14" s="8" customFormat="1" ht="15">
      <c r="A16" s="204" t="s">
        <v>76</v>
      </c>
      <c r="B16" s="238">
        <f>'Open Int.'!K20</f>
        <v>6766200</v>
      </c>
      <c r="C16" s="240">
        <f>'Open Int.'!R20</f>
        <v>159.242517</v>
      </c>
      <c r="D16" s="162">
        <f t="shared" si="0"/>
        <v>0.20105713823859422</v>
      </c>
      <c r="E16" s="246">
        <f>'Open Int.'!B20/'Open Int.'!K20</f>
        <v>0.9772398096420443</v>
      </c>
      <c r="F16" s="231">
        <f>'Open Int.'!E20/'Open Int.'!K20</f>
        <v>0.02255327953651976</v>
      </c>
      <c r="G16" s="247">
        <f>'Open Int.'!H20/'Open Int.'!K20</f>
        <v>0.0002069108214359611</v>
      </c>
      <c r="H16" s="251">
        <v>33653120</v>
      </c>
      <c r="I16" s="235">
        <v>6729800</v>
      </c>
      <c r="J16" s="361">
        <v>3364200</v>
      </c>
      <c r="K16" s="118" t="str">
        <f t="shared" si="1"/>
        <v>Gross Exposure is less then 30%</v>
      </c>
      <c r="M16"/>
      <c r="N16"/>
    </row>
    <row r="17" spans="1:14" s="7" customFormat="1" ht="15">
      <c r="A17" s="204" t="s">
        <v>77</v>
      </c>
      <c r="B17" s="238">
        <f>'Open Int.'!K21</f>
        <v>8698200</v>
      </c>
      <c r="C17" s="240">
        <f>'Open Int.'!R21</f>
        <v>155.480325</v>
      </c>
      <c r="D17" s="162">
        <f t="shared" si="0"/>
        <v>0.29223580447999487</v>
      </c>
      <c r="E17" s="246">
        <f>'Open Int.'!B21/'Open Int.'!K21</f>
        <v>0.927916120576671</v>
      </c>
      <c r="F17" s="231">
        <f>'Open Int.'!E21/'Open Int.'!K21</f>
        <v>0.06247269550021844</v>
      </c>
      <c r="G17" s="247">
        <f>'Open Int.'!H21/'Open Int.'!K21</f>
        <v>0.009611183923110528</v>
      </c>
      <c r="H17" s="250">
        <v>29764320</v>
      </c>
      <c r="I17" s="234">
        <v>5950800</v>
      </c>
      <c r="J17" s="360">
        <v>2975400</v>
      </c>
      <c r="K17" s="118" t="str">
        <f t="shared" si="1"/>
        <v>Gross Exposure is less then 30%</v>
      </c>
      <c r="M17"/>
      <c r="N17"/>
    </row>
    <row r="18" spans="1:14" s="7" customFormat="1" ht="15">
      <c r="A18" s="204" t="s">
        <v>286</v>
      </c>
      <c r="B18" s="238">
        <f>'Open Int.'!K22</f>
        <v>1877400</v>
      </c>
      <c r="C18" s="240">
        <f>'Open Int.'!R22</f>
        <v>36.102402</v>
      </c>
      <c r="D18" s="162">
        <f t="shared" si="0"/>
        <v>0.2982009779924692</v>
      </c>
      <c r="E18" s="246">
        <f>'Open Int.'!B22/'Open Int.'!K22</f>
        <v>0.9983221476510067</v>
      </c>
      <c r="F18" s="231">
        <f>'Open Int.'!E22/'Open Int.'!K22</f>
        <v>0.0016778523489932886</v>
      </c>
      <c r="G18" s="247">
        <f>'Open Int.'!H22/'Open Int.'!K22</f>
        <v>0</v>
      </c>
      <c r="H18" s="166">
        <v>6295754</v>
      </c>
      <c r="I18" s="232">
        <v>1258950</v>
      </c>
      <c r="J18" s="361">
        <v>1258950</v>
      </c>
      <c r="K18" s="373" t="str">
        <f t="shared" si="1"/>
        <v>Gross Exposure is less then 30%</v>
      </c>
      <c r="M18"/>
      <c r="N18"/>
    </row>
    <row r="19" spans="1:14" s="7" customFormat="1" ht="15">
      <c r="A19" s="204" t="s">
        <v>34</v>
      </c>
      <c r="B19" s="238">
        <f>'Open Int.'!K23</f>
        <v>676225</v>
      </c>
      <c r="C19" s="240">
        <f>'Open Int.'!R23</f>
        <v>106.15718162499999</v>
      </c>
      <c r="D19" s="162">
        <f t="shared" si="0"/>
        <v>0.17509347294722016</v>
      </c>
      <c r="E19" s="246">
        <f>'Open Int.'!B23/'Open Int.'!K23</f>
        <v>0.9967466449776332</v>
      </c>
      <c r="F19" s="231">
        <f>'Open Int.'!E23/'Open Int.'!K23</f>
        <v>0.0012200081333875558</v>
      </c>
      <c r="G19" s="247">
        <f>'Open Int.'!H23/'Open Int.'!K23</f>
        <v>0.0020333468889792597</v>
      </c>
      <c r="H19" s="166">
        <v>3862080</v>
      </c>
      <c r="I19" s="232">
        <v>772200</v>
      </c>
      <c r="J19" s="361">
        <v>386100</v>
      </c>
      <c r="K19" s="373" t="str">
        <f t="shared" si="1"/>
        <v>Gross Exposure is less then 30%</v>
      </c>
      <c r="M19"/>
      <c r="N19"/>
    </row>
    <row r="20" spans="1:14" s="7" customFormat="1" ht="15">
      <c r="A20" s="204" t="s">
        <v>287</v>
      </c>
      <c r="B20" s="238">
        <f>'Open Int.'!K24</f>
        <v>382750</v>
      </c>
      <c r="C20" s="240">
        <f>'Open Int.'!R24</f>
        <v>42.22689375</v>
      </c>
      <c r="D20" s="162">
        <f t="shared" si="0"/>
        <v>0.1343501000386114</v>
      </c>
      <c r="E20" s="246">
        <f>'Open Int.'!B24/'Open Int.'!K24</f>
        <v>0.991508817766166</v>
      </c>
      <c r="F20" s="231">
        <f>'Open Int.'!E24/'Open Int.'!K24</f>
        <v>0.008491182233834096</v>
      </c>
      <c r="G20" s="247">
        <f>'Open Int.'!H24/'Open Int.'!K24</f>
        <v>0</v>
      </c>
      <c r="H20" s="250">
        <v>2848900</v>
      </c>
      <c r="I20" s="234">
        <v>569750</v>
      </c>
      <c r="J20" s="360">
        <v>492500</v>
      </c>
      <c r="K20" s="118" t="str">
        <f t="shared" si="1"/>
        <v>Gross Exposure is less then 30%</v>
      </c>
      <c r="M20"/>
      <c r="N20"/>
    </row>
    <row r="21" spans="1:14" s="7" customFormat="1" ht="15">
      <c r="A21" s="204" t="s">
        <v>137</v>
      </c>
      <c r="B21" s="238">
        <f>'Open Int.'!K25</f>
        <v>6120000</v>
      </c>
      <c r="C21" s="240">
        <f>'Open Int.'!R25</f>
        <v>204.95879999999997</v>
      </c>
      <c r="D21" s="162">
        <f t="shared" si="0"/>
        <v>0.21547694871965498</v>
      </c>
      <c r="E21" s="246">
        <f>'Open Int.'!B25/'Open Int.'!K25</f>
        <v>0.9926470588235294</v>
      </c>
      <c r="F21" s="231">
        <f>'Open Int.'!E25/'Open Int.'!K25</f>
        <v>0.0058823529411764705</v>
      </c>
      <c r="G21" s="247">
        <f>'Open Int.'!H25/'Open Int.'!K25</f>
        <v>0.0014705882352941176</v>
      </c>
      <c r="H21" s="250">
        <v>28402110</v>
      </c>
      <c r="I21" s="234">
        <v>5680000</v>
      </c>
      <c r="J21" s="360">
        <v>2840000</v>
      </c>
      <c r="K21" s="118" t="str">
        <f t="shared" si="1"/>
        <v>Gross Exposure is less then 30%</v>
      </c>
      <c r="M21"/>
      <c r="N21"/>
    </row>
    <row r="22" spans="1:14" s="7" customFormat="1" ht="15">
      <c r="A22" s="204" t="s">
        <v>233</v>
      </c>
      <c r="B22" s="238">
        <f>'Open Int.'!K26</f>
        <v>9758000</v>
      </c>
      <c r="C22" s="240">
        <f>'Open Int.'!R26</f>
        <v>708.52838</v>
      </c>
      <c r="D22" s="162">
        <f t="shared" si="0"/>
        <v>0.06594673619039491</v>
      </c>
      <c r="E22" s="246">
        <f>'Open Int.'!B26/'Open Int.'!K26</f>
        <v>0.9547038327526133</v>
      </c>
      <c r="F22" s="231">
        <f>'Open Int.'!E26/'Open Int.'!K26</f>
        <v>0.03679032588645214</v>
      </c>
      <c r="G22" s="247">
        <f>'Open Int.'!H26/'Open Int.'!K26</f>
        <v>0.008505841360934617</v>
      </c>
      <c r="H22" s="166">
        <v>147967899</v>
      </c>
      <c r="I22" s="233">
        <v>4762000</v>
      </c>
      <c r="J22" s="361">
        <v>2381000</v>
      </c>
      <c r="K22" s="118" t="str">
        <f t="shared" si="1"/>
        <v>Gross Exposure is less then 30%</v>
      </c>
      <c r="M22"/>
      <c r="N22"/>
    </row>
    <row r="23" spans="1:14" s="7" customFormat="1" ht="15">
      <c r="A23" s="204" t="s">
        <v>1</v>
      </c>
      <c r="B23" s="238">
        <f>'Open Int.'!K27</f>
        <v>1824300</v>
      </c>
      <c r="C23" s="240">
        <f>'Open Int.'!R27</f>
        <v>427.907808</v>
      </c>
      <c r="D23" s="162">
        <f t="shared" si="0"/>
        <v>0.11545692475104581</v>
      </c>
      <c r="E23" s="246">
        <f>'Open Int.'!B27/'Open Int.'!K27</f>
        <v>0.9757441210327249</v>
      </c>
      <c r="F23" s="231">
        <f>'Open Int.'!E27/'Open Int.'!K27</f>
        <v>0.022858082552211806</v>
      </c>
      <c r="G23" s="247">
        <f>'Open Int.'!H27/'Open Int.'!K27</f>
        <v>0.001397796415063312</v>
      </c>
      <c r="H23" s="252">
        <v>15800698</v>
      </c>
      <c r="I23" s="236">
        <v>1304700</v>
      </c>
      <c r="J23" s="361">
        <v>652350</v>
      </c>
      <c r="K23" s="373" t="str">
        <f t="shared" si="1"/>
        <v>Gross Exposure is less then 30%</v>
      </c>
      <c r="M23"/>
      <c r="N23"/>
    </row>
    <row r="24" spans="1:14" s="7" customFormat="1" ht="15">
      <c r="A24" s="204" t="s">
        <v>158</v>
      </c>
      <c r="B24" s="238">
        <f>'Open Int.'!K28</f>
        <v>3627100</v>
      </c>
      <c r="C24" s="240">
        <f>'Open Int.'!R28</f>
        <v>41.6572435</v>
      </c>
      <c r="D24" s="162">
        <f t="shared" si="0"/>
        <v>0.19631862126316157</v>
      </c>
      <c r="E24" s="246">
        <f>'Open Int.'!B28/'Open Int.'!K28</f>
        <v>0.9376636982713462</v>
      </c>
      <c r="F24" s="231">
        <f>'Open Int.'!E28/'Open Int.'!K28</f>
        <v>0.047668936616029334</v>
      </c>
      <c r="G24" s="247">
        <f>'Open Int.'!H28/'Open Int.'!K28</f>
        <v>0.014667365112624411</v>
      </c>
      <c r="H24" s="252">
        <v>18475578</v>
      </c>
      <c r="I24" s="236">
        <v>3693600</v>
      </c>
      <c r="J24" s="361">
        <v>3693600</v>
      </c>
      <c r="K24" s="373" t="str">
        <f t="shared" si="1"/>
        <v>Gross Exposure is less then 30%</v>
      </c>
      <c r="M24"/>
      <c r="N24"/>
    </row>
    <row r="25" spans="1:14" s="7" customFormat="1" ht="15">
      <c r="A25" s="204" t="s">
        <v>288</v>
      </c>
      <c r="B25" s="238">
        <f>'Open Int.'!K29</f>
        <v>798000</v>
      </c>
      <c r="C25" s="240">
        <f>'Open Int.'!R29</f>
        <v>47.365289999999995</v>
      </c>
      <c r="D25" s="162">
        <f t="shared" si="0"/>
        <v>0.1864543921575133</v>
      </c>
      <c r="E25" s="246">
        <f>'Open Int.'!B29/'Open Int.'!K29</f>
        <v>0.9992481203007518</v>
      </c>
      <c r="F25" s="231">
        <f>'Open Int.'!E29/'Open Int.'!K29</f>
        <v>0.0007518796992481203</v>
      </c>
      <c r="G25" s="247">
        <f>'Open Int.'!H29/'Open Int.'!K29</f>
        <v>0</v>
      </c>
      <c r="H25" s="250">
        <v>4279867</v>
      </c>
      <c r="I25" s="234">
        <v>855900</v>
      </c>
      <c r="J25" s="360">
        <v>651600</v>
      </c>
      <c r="K25" s="118" t="str">
        <f t="shared" si="1"/>
        <v>Gross Exposure is less then 30%</v>
      </c>
      <c r="M25"/>
      <c r="N25"/>
    </row>
    <row r="26" spans="1:14" s="7" customFormat="1" ht="15">
      <c r="A26" s="204" t="s">
        <v>159</v>
      </c>
      <c r="B26" s="238">
        <f>'Open Int.'!K30</f>
        <v>3712500</v>
      </c>
      <c r="C26" s="240">
        <f>'Open Int.'!R30</f>
        <v>16.7619375</v>
      </c>
      <c r="D26" s="162">
        <f t="shared" si="0"/>
        <v>0.3637988894261081</v>
      </c>
      <c r="E26" s="246">
        <f>'Open Int.'!B30/'Open Int.'!K30</f>
        <v>0.9309090909090909</v>
      </c>
      <c r="F26" s="231">
        <f>'Open Int.'!E30/'Open Int.'!K30</f>
        <v>0.06909090909090909</v>
      </c>
      <c r="G26" s="247">
        <f>'Open Int.'!H30/'Open Int.'!K30</f>
        <v>0</v>
      </c>
      <c r="H26" s="166">
        <v>10204814</v>
      </c>
      <c r="I26" s="233">
        <v>2038500</v>
      </c>
      <c r="J26" s="361">
        <v>2038500</v>
      </c>
      <c r="K26" s="118" t="str">
        <f t="shared" si="1"/>
        <v>Some sign of build up Gross exposure crosses 30%</v>
      </c>
      <c r="M26"/>
      <c r="N26"/>
    </row>
    <row r="27" spans="1:14" s="7" customFormat="1" ht="15">
      <c r="A27" s="204" t="s">
        <v>2</v>
      </c>
      <c r="B27" s="238">
        <f>'Open Int.'!K31</f>
        <v>1945900</v>
      </c>
      <c r="C27" s="240">
        <f>'Open Int.'!R31</f>
        <v>64.5746915</v>
      </c>
      <c r="D27" s="162">
        <f t="shared" si="0"/>
        <v>0.09595173330477316</v>
      </c>
      <c r="E27" s="246">
        <f>'Open Int.'!B31/'Open Int.'!K31</f>
        <v>0.9711701526286037</v>
      </c>
      <c r="F27" s="231">
        <f>'Open Int.'!E31/'Open Int.'!K31</f>
        <v>0.02882984737139627</v>
      </c>
      <c r="G27" s="247">
        <f>'Open Int.'!H31/'Open Int.'!K31</f>
        <v>0</v>
      </c>
      <c r="H27" s="252">
        <v>20279988</v>
      </c>
      <c r="I27" s="236">
        <v>4055700</v>
      </c>
      <c r="J27" s="361">
        <v>2027300</v>
      </c>
      <c r="K27" s="373" t="str">
        <f t="shared" si="1"/>
        <v>Gross Exposure is less then 30%</v>
      </c>
      <c r="M27"/>
      <c r="N27"/>
    </row>
    <row r="28" spans="1:14" s="7" customFormat="1" ht="15">
      <c r="A28" s="204" t="s">
        <v>395</v>
      </c>
      <c r="B28" s="238">
        <f>'Open Int.'!K32</f>
        <v>6291250</v>
      </c>
      <c r="C28" s="240">
        <f>'Open Int.'!R32</f>
        <v>83.89381875</v>
      </c>
      <c r="D28" s="162">
        <f t="shared" si="0"/>
        <v>0.055044390429999125</v>
      </c>
      <c r="E28" s="246">
        <f>'Open Int.'!B32/'Open Int.'!K32</f>
        <v>0.8577389231074906</v>
      </c>
      <c r="F28" s="231">
        <f>'Open Int.'!E32/'Open Int.'!K32</f>
        <v>0.12696205046691833</v>
      </c>
      <c r="G28" s="247">
        <f>'Open Int.'!H32/'Open Int.'!K32</f>
        <v>0.015299026425591099</v>
      </c>
      <c r="H28" s="252">
        <v>114294117</v>
      </c>
      <c r="I28" s="236">
        <v>18750000</v>
      </c>
      <c r="J28" s="361">
        <v>9375000</v>
      </c>
      <c r="K28" s="373" t="str">
        <f t="shared" si="1"/>
        <v>Gross Exposure is less then 30%</v>
      </c>
      <c r="M28"/>
      <c r="N28"/>
    </row>
    <row r="29" spans="1:14" s="7" customFormat="1" ht="15">
      <c r="A29" s="204" t="s">
        <v>78</v>
      </c>
      <c r="B29" s="238">
        <f>'Open Int.'!K33</f>
        <v>3667200</v>
      </c>
      <c r="C29" s="240">
        <f>'Open Int.'!R33</f>
        <v>81.833568</v>
      </c>
      <c r="D29" s="162">
        <f t="shared" si="0"/>
        <v>0.16669090909090908</v>
      </c>
      <c r="E29" s="246">
        <f>'Open Int.'!B33/'Open Int.'!K33</f>
        <v>0.9860383944153578</v>
      </c>
      <c r="F29" s="231">
        <f>'Open Int.'!E33/'Open Int.'!K33</f>
        <v>0.009598603839441536</v>
      </c>
      <c r="G29" s="247">
        <f>'Open Int.'!H33/'Open Int.'!K33</f>
        <v>0.004363001745200698</v>
      </c>
      <c r="H29" s="166">
        <v>22000000</v>
      </c>
      <c r="I29" s="233">
        <v>4400000</v>
      </c>
      <c r="J29" s="361">
        <v>2200000</v>
      </c>
      <c r="K29" s="118" t="str">
        <f t="shared" si="1"/>
        <v>Gross Exposure is less then 30%</v>
      </c>
      <c r="M29"/>
      <c r="N29"/>
    </row>
    <row r="30" spans="1:14" s="7" customFormat="1" ht="15">
      <c r="A30" s="204" t="s">
        <v>138</v>
      </c>
      <c r="B30" s="238">
        <f>'Open Int.'!K34</f>
        <v>8288350</v>
      </c>
      <c r="C30" s="240">
        <f>'Open Int.'!R34</f>
        <v>462.821464</v>
      </c>
      <c r="D30" s="162">
        <f t="shared" si="0"/>
        <v>0.7773838498947181</v>
      </c>
      <c r="E30" s="246">
        <f>'Open Int.'!B34/'Open Int.'!K34</f>
        <v>0.9761050148702697</v>
      </c>
      <c r="F30" s="231">
        <f>'Open Int.'!E34/'Open Int.'!K34</f>
        <v>0.021331145523536047</v>
      </c>
      <c r="G30" s="247">
        <f>'Open Int.'!H34/'Open Int.'!K34</f>
        <v>0.0025638396061942363</v>
      </c>
      <c r="H30" s="166">
        <v>10661850</v>
      </c>
      <c r="I30" s="233">
        <v>2131800</v>
      </c>
      <c r="J30" s="361">
        <v>1065900</v>
      </c>
      <c r="K30" s="118" t="str">
        <f t="shared" si="1"/>
        <v>Gross exposure is Substantial as Open interest has crossed 60%</v>
      </c>
      <c r="M30"/>
      <c r="N30"/>
    </row>
    <row r="31" spans="1:14" s="7" customFormat="1" ht="15">
      <c r="A31" s="204" t="s">
        <v>160</v>
      </c>
      <c r="B31" s="238">
        <f>'Open Int.'!K35</f>
        <v>861300</v>
      </c>
      <c r="C31" s="240">
        <f>'Open Int.'!R35</f>
        <v>29.5555095</v>
      </c>
      <c r="D31" s="162">
        <f t="shared" si="0"/>
        <v>0.08673284531464397</v>
      </c>
      <c r="E31" s="246">
        <f>'Open Int.'!B35/'Open Int.'!K35</f>
        <v>0.9923371647509579</v>
      </c>
      <c r="F31" s="231">
        <f>'Open Int.'!E35/'Open Int.'!K35</f>
        <v>0.007662835249042145</v>
      </c>
      <c r="G31" s="247">
        <f>'Open Int.'!H35/'Open Int.'!K35</f>
        <v>0</v>
      </c>
      <c r="H31" s="252">
        <v>9930494</v>
      </c>
      <c r="I31" s="236">
        <v>1985500</v>
      </c>
      <c r="J31" s="361">
        <v>1573000</v>
      </c>
      <c r="K31" s="373" t="str">
        <f t="shared" si="1"/>
        <v>Gross Exposure is less then 30%</v>
      </c>
      <c r="M31"/>
      <c r="N31"/>
    </row>
    <row r="32" spans="1:14" s="7" customFormat="1" ht="15">
      <c r="A32" s="204" t="s">
        <v>161</v>
      </c>
      <c r="B32" s="238">
        <f>'Open Int.'!K36</f>
        <v>9473700</v>
      </c>
      <c r="C32" s="240">
        <f>'Open Int.'!R36</f>
        <v>33.442161</v>
      </c>
      <c r="D32" s="162">
        <f t="shared" si="0"/>
        <v>0.21372832167487454</v>
      </c>
      <c r="E32" s="246">
        <f>'Open Int.'!B36/'Open Int.'!K36</f>
        <v>0.8062636562272396</v>
      </c>
      <c r="F32" s="231">
        <f>'Open Int.'!E36/'Open Int.'!K36</f>
        <v>0.18790968681718864</v>
      </c>
      <c r="G32" s="247">
        <f>'Open Int.'!H36/'Open Int.'!K36</f>
        <v>0.005826656955571741</v>
      </c>
      <c r="H32" s="250">
        <v>44325899</v>
      </c>
      <c r="I32" s="234">
        <v>8859600</v>
      </c>
      <c r="J32" s="360">
        <v>8859600</v>
      </c>
      <c r="K32" s="118" t="str">
        <f t="shared" si="1"/>
        <v>Gross Exposure is less then 30%</v>
      </c>
      <c r="M32"/>
      <c r="N32"/>
    </row>
    <row r="33" spans="1:14" s="7" customFormat="1" ht="15">
      <c r="A33" s="204" t="s">
        <v>398</v>
      </c>
      <c r="B33" s="238">
        <f>'Open Int.'!K37</f>
        <v>8100</v>
      </c>
      <c r="C33" s="240">
        <f>'Open Int.'!R37</f>
        <v>0.1644705</v>
      </c>
      <c r="D33" s="162">
        <f t="shared" si="0"/>
        <v>0.000831395122071385</v>
      </c>
      <c r="E33" s="246">
        <f>'Open Int.'!B37/'Open Int.'!K37</f>
        <v>1</v>
      </c>
      <c r="F33" s="231">
        <f>'Open Int.'!E37/'Open Int.'!K37</f>
        <v>0</v>
      </c>
      <c r="G33" s="247">
        <f>'Open Int.'!H37/'Open Int.'!K37</f>
        <v>0</v>
      </c>
      <c r="H33" s="250">
        <v>9742660</v>
      </c>
      <c r="I33" s="234">
        <v>1948500</v>
      </c>
      <c r="J33" s="360">
        <v>1948500</v>
      </c>
      <c r="K33" s="118" t="str">
        <f t="shared" si="1"/>
        <v>Gross Exposure is less then 30%</v>
      </c>
      <c r="M33"/>
      <c r="N33"/>
    </row>
    <row r="34" spans="1:14" s="7" customFormat="1" ht="15">
      <c r="A34" s="204" t="s">
        <v>3</v>
      </c>
      <c r="B34" s="238">
        <f>'Open Int.'!K38</f>
        <v>2901250</v>
      </c>
      <c r="C34" s="240">
        <f>'Open Int.'!R38</f>
        <v>72.05254375</v>
      </c>
      <c r="D34" s="162">
        <f t="shared" si="0"/>
        <v>0.031417625757486946</v>
      </c>
      <c r="E34" s="246">
        <f>'Open Int.'!B38/'Open Int.'!K38</f>
        <v>0.9556225764756571</v>
      </c>
      <c r="F34" s="231">
        <f>'Open Int.'!E38/'Open Int.'!K38</f>
        <v>0.03705299439896596</v>
      </c>
      <c r="G34" s="247">
        <f>'Open Int.'!H38/'Open Int.'!K38</f>
        <v>0.007324429125376993</v>
      </c>
      <c r="H34" s="191">
        <v>92344661</v>
      </c>
      <c r="I34" s="169">
        <v>11935000</v>
      </c>
      <c r="J34" s="362">
        <v>5967500</v>
      </c>
      <c r="K34" s="373" t="str">
        <f t="shared" si="1"/>
        <v>Gross Exposure is less then 30%</v>
      </c>
      <c r="M34"/>
      <c r="N34"/>
    </row>
    <row r="35" spans="1:14" s="7" customFormat="1" ht="15">
      <c r="A35" s="204" t="s">
        <v>219</v>
      </c>
      <c r="B35" s="238">
        <f>'Open Int.'!K39</f>
        <v>1700475</v>
      </c>
      <c r="C35" s="240">
        <f>'Open Int.'!R39</f>
        <v>56.634319875</v>
      </c>
      <c r="D35" s="162">
        <f t="shared" si="0"/>
        <v>0.12759339929119906</v>
      </c>
      <c r="E35" s="246">
        <f>'Open Int.'!B39/'Open Int.'!K39</f>
        <v>0.9888854584748379</v>
      </c>
      <c r="F35" s="231">
        <f>'Open Int.'!E39/'Open Int.'!K39</f>
        <v>0.01018832973139858</v>
      </c>
      <c r="G35" s="247">
        <f>'Open Int.'!H39/'Open Int.'!K39</f>
        <v>0.0009262117937635072</v>
      </c>
      <c r="H35" s="252">
        <v>13327296</v>
      </c>
      <c r="I35" s="236">
        <v>2665425</v>
      </c>
      <c r="J35" s="361">
        <v>1332450</v>
      </c>
      <c r="K35" s="373" t="str">
        <f t="shared" si="1"/>
        <v>Gross Exposure is less then 30%</v>
      </c>
      <c r="M35"/>
      <c r="N35"/>
    </row>
    <row r="36" spans="1:14" s="7" customFormat="1" ht="15">
      <c r="A36" s="204" t="s">
        <v>162</v>
      </c>
      <c r="B36" s="238">
        <f>'Open Int.'!K40</f>
        <v>855600</v>
      </c>
      <c r="C36" s="240">
        <f>'Open Int.'!R40</f>
        <v>25.171752</v>
      </c>
      <c r="D36" s="162">
        <f t="shared" si="0"/>
        <v>0.06962890625</v>
      </c>
      <c r="E36" s="246">
        <f>'Open Int.'!B40/'Open Int.'!K40</f>
        <v>1</v>
      </c>
      <c r="F36" s="231">
        <f>'Open Int.'!E40/'Open Int.'!K40</f>
        <v>0</v>
      </c>
      <c r="G36" s="247">
        <f>'Open Int.'!H40/'Open Int.'!K40</f>
        <v>0</v>
      </c>
      <c r="H36" s="252">
        <v>12288000</v>
      </c>
      <c r="I36" s="236">
        <v>2457600</v>
      </c>
      <c r="J36" s="361">
        <v>1440000</v>
      </c>
      <c r="K36" s="373" t="str">
        <f t="shared" si="1"/>
        <v>Gross Exposure is less then 30%</v>
      </c>
      <c r="M36"/>
      <c r="N36"/>
    </row>
    <row r="37" spans="1:14" s="7" customFormat="1" ht="15">
      <c r="A37" s="204" t="s">
        <v>289</v>
      </c>
      <c r="B37" s="238">
        <f>'Open Int.'!K41</f>
        <v>1363000</v>
      </c>
      <c r="C37" s="240">
        <f>'Open Int.'!R41</f>
        <v>27.26</v>
      </c>
      <c r="D37" s="162">
        <f t="shared" si="0"/>
        <v>0.043254556620008336</v>
      </c>
      <c r="E37" s="246">
        <f>'Open Int.'!B41/'Open Int.'!K41</f>
        <v>0.9977989728539985</v>
      </c>
      <c r="F37" s="231">
        <f>'Open Int.'!E41/'Open Int.'!K41</f>
        <v>0.0022010271460014674</v>
      </c>
      <c r="G37" s="247">
        <f>'Open Int.'!H41/'Open Int.'!K41</f>
        <v>0</v>
      </c>
      <c r="H37" s="250">
        <v>31511131</v>
      </c>
      <c r="I37" s="234">
        <v>6302000</v>
      </c>
      <c r="J37" s="360">
        <v>3151000</v>
      </c>
      <c r="K37" s="118" t="str">
        <f t="shared" si="1"/>
        <v>Gross Exposure is less then 30%</v>
      </c>
      <c r="M37"/>
      <c r="N37"/>
    </row>
    <row r="38" spans="1:14" s="7" customFormat="1" ht="15">
      <c r="A38" s="204" t="s">
        <v>183</v>
      </c>
      <c r="B38" s="238">
        <f>'Open Int.'!K42</f>
        <v>3610000</v>
      </c>
      <c r="C38" s="240">
        <f>'Open Int.'!R42</f>
        <v>99.275</v>
      </c>
      <c r="D38" s="162">
        <f t="shared" si="0"/>
        <v>0.18604411461554318</v>
      </c>
      <c r="E38" s="246">
        <f>'Open Int.'!B42/'Open Int.'!K42</f>
        <v>0.9473684210526315</v>
      </c>
      <c r="F38" s="231">
        <f>'Open Int.'!E42/'Open Int.'!K42</f>
        <v>0.04684210526315789</v>
      </c>
      <c r="G38" s="247">
        <f>'Open Int.'!H42/'Open Int.'!K42</f>
        <v>0.005789473684210527</v>
      </c>
      <c r="H38" s="250">
        <v>19404000</v>
      </c>
      <c r="I38" s="234">
        <v>3879800</v>
      </c>
      <c r="J38" s="360">
        <v>1939900</v>
      </c>
      <c r="K38" s="118" t="str">
        <f t="shared" si="1"/>
        <v>Gross Exposure is less then 30%</v>
      </c>
      <c r="M38"/>
      <c r="N38"/>
    </row>
    <row r="39" spans="1:14" s="7" customFormat="1" ht="15">
      <c r="A39" s="204" t="s">
        <v>220</v>
      </c>
      <c r="B39" s="238">
        <f>'Open Int.'!K43</f>
        <v>4824000</v>
      </c>
      <c r="C39" s="240">
        <f>'Open Int.'!R43</f>
        <v>49.01184</v>
      </c>
      <c r="D39" s="162">
        <f t="shared" si="0"/>
        <v>0.16166243676766814</v>
      </c>
      <c r="E39" s="246">
        <f>'Open Int.'!B43/'Open Int.'!K43</f>
        <v>0.9466417910447761</v>
      </c>
      <c r="F39" s="231">
        <f>'Open Int.'!E43/'Open Int.'!K43</f>
        <v>0.047388059701492534</v>
      </c>
      <c r="G39" s="247">
        <f>'Open Int.'!H43/'Open Int.'!K43</f>
        <v>0.005970149253731343</v>
      </c>
      <c r="H39" s="250">
        <v>29839956</v>
      </c>
      <c r="I39" s="234">
        <v>5967000</v>
      </c>
      <c r="J39" s="360">
        <v>3402000</v>
      </c>
      <c r="K39" s="118" t="str">
        <f t="shared" si="1"/>
        <v>Gross Exposure is less then 30%</v>
      </c>
      <c r="M39"/>
      <c r="N39"/>
    </row>
    <row r="40" spans="1:14" s="7" customFormat="1" ht="15">
      <c r="A40" s="204" t="s">
        <v>163</v>
      </c>
      <c r="B40" s="238">
        <f>'Open Int.'!K44</f>
        <v>923000</v>
      </c>
      <c r="C40" s="240">
        <f>'Open Int.'!R44</f>
        <v>303.95313</v>
      </c>
      <c r="D40" s="162">
        <f t="shared" si="0"/>
        <v>0.7814484311766599</v>
      </c>
      <c r="E40" s="246">
        <f>'Open Int.'!B44/'Open Int.'!K44</f>
        <v>0.9859154929577465</v>
      </c>
      <c r="F40" s="231">
        <f>'Open Int.'!E44/'Open Int.'!K44</f>
        <v>0.013271939328277357</v>
      </c>
      <c r="G40" s="247">
        <f>'Open Int.'!H44/'Open Int.'!K44</f>
        <v>0.0008125677139761647</v>
      </c>
      <c r="H40" s="250">
        <v>1181140</v>
      </c>
      <c r="I40" s="234">
        <v>236000</v>
      </c>
      <c r="J40" s="360">
        <v>163500</v>
      </c>
      <c r="K40" s="118" t="str">
        <f t="shared" si="1"/>
        <v>Gross exposure is Substantial as Open interest has crossed 60%</v>
      </c>
      <c r="M40"/>
      <c r="N40"/>
    </row>
    <row r="41" spans="1:14" s="7" customFormat="1" ht="15">
      <c r="A41" s="204" t="s">
        <v>194</v>
      </c>
      <c r="B41" s="238">
        <f>'Open Int.'!K45</f>
        <v>4086400</v>
      </c>
      <c r="C41" s="240">
        <f>'Open Int.'!R45</f>
        <v>296.345728</v>
      </c>
      <c r="D41" s="162">
        <f t="shared" si="0"/>
        <v>0.23092294698458055</v>
      </c>
      <c r="E41" s="246">
        <f>'Open Int.'!B45/'Open Int.'!K45</f>
        <v>0.9768010963194989</v>
      </c>
      <c r="F41" s="231">
        <f>'Open Int.'!E45/'Open Int.'!K45</f>
        <v>0.022317932654659357</v>
      </c>
      <c r="G41" s="247">
        <f>'Open Int.'!H45/'Open Int.'!K45</f>
        <v>0.0008809710258418168</v>
      </c>
      <c r="H41" s="250">
        <v>17695946</v>
      </c>
      <c r="I41" s="234">
        <v>3538800</v>
      </c>
      <c r="J41" s="360">
        <v>1769200</v>
      </c>
      <c r="K41" s="118" t="str">
        <f t="shared" si="1"/>
        <v>Gross Exposure is less then 30%</v>
      </c>
      <c r="M41"/>
      <c r="N41"/>
    </row>
    <row r="42" spans="1:14" s="7" customFormat="1" ht="15">
      <c r="A42" s="204" t="s">
        <v>221</v>
      </c>
      <c r="B42" s="238">
        <f>'Open Int.'!K46</f>
        <v>8568000</v>
      </c>
      <c r="C42" s="240">
        <f>'Open Int.'!R46</f>
        <v>108.171</v>
      </c>
      <c r="D42" s="162">
        <f t="shared" si="0"/>
        <v>0.8454347362964926</v>
      </c>
      <c r="E42" s="246">
        <f>'Open Int.'!B46/'Open Int.'!K46</f>
        <v>0.8358543417366947</v>
      </c>
      <c r="F42" s="231">
        <f>'Open Int.'!E46/'Open Int.'!K46</f>
        <v>0.13165266106442577</v>
      </c>
      <c r="G42" s="247">
        <f>'Open Int.'!H46/'Open Int.'!K46</f>
        <v>0.032492997198879554</v>
      </c>
      <c r="H42" s="250">
        <v>10134431</v>
      </c>
      <c r="I42" s="234">
        <v>2025600</v>
      </c>
      <c r="J42" s="360">
        <v>2025600</v>
      </c>
      <c r="K42" s="118" t="str">
        <f t="shared" si="1"/>
        <v>Gross exposure has crossed 80%,Margin double</v>
      </c>
      <c r="M42"/>
      <c r="N42"/>
    </row>
    <row r="43" spans="1:14" s="7" customFormat="1" ht="15">
      <c r="A43" s="204" t="s">
        <v>164</v>
      </c>
      <c r="B43" s="238">
        <f>'Open Int.'!K47</f>
        <v>22899450</v>
      </c>
      <c r="C43" s="240">
        <f>'Open Int.'!R47</f>
        <v>126.51946125</v>
      </c>
      <c r="D43" s="162">
        <f t="shared" si="0"/>
        <v>0.8347517162761685</v>
      </c>
      <c r="E43" s="246">
        <f>'Open Int.'!B47/'Open Int.'!K47</f>
        <v>0.9353565260301011</v>
      </c>
      <c r="F43" s="231">
        <f>'Open Int.'!E47/'Open Int.'!K47</f>
        <v>0.05576116456945472</v>
      </c>
      <c r="G43" s="247">
        <f>'Open Int.'!H47/'Open Int.'!K47</f>
        <v>0.008882309400444115</v>
      </c>
      <c r="H43" s="250">
        <v>27432648</v>
      </c>
      <c r="I43" s="234">
        <v>5486150</v>
      </c>
      <c r="J43" s="360">
        <v>5486150</v>
      </c>
      <c r="K43" s="118" t="str">
        <f t="shared" si="1"/>
        <v>Gross exposure has crossed 80%,Margin double</v>
      </c>
      <c r="M43"/>
      <c r="N43"/>
    </row>
    <row r="44" spans="1:14" s="7" customFormat="1" ht="15">
      <c r="A44" s="204" t="s">
        <v>165</v>
      </c>
      <c r="B44" s="238">
        <f>'Open Int.'!K48</f>
        <v>1003600</v>
      </c>
      <c r="C44" s="240">
        <f>'Open Int.'!R48</f>
        <v>23.900734</v>
      </c>
      <c r="D44" s="162">
        <f t="shared" si="0"/>
        <v>0.06610640021404879</v>
      </c>
      <c r="E44" s="246">
        <f>'Open Int.'!B48/'Open Int.'!K48</f>
        <v>0.9831606217616581</v>
      </c>
      <c r="F44" s="231">
        <f>'Open Int.'!E48/'Open Int.'!K48</f>
        <v>0.0051813471502590676</v>
      </c>
      <c r="G44" s="247">
        <f>'Open Int.'!H48/'Open Int.'!K48</f>
        <v>0.011658031088082901</v>
      </c>
      <c r="H44" s="250">
        <v>15181586</v>
      </c>
      <c r="I44" s="234">
        <v>3035500</v>
      </c>
      <c r="J44" s="360">
        <v>2281500</v>
      </c>
      <c r="K44" s="118" t="str">
        <f t="shared" si="1"/>
        <v>Gross Exposure is less then 30%</v>
      </c>
      <c r="M44"/>
      <c r="N44"/>
    </row>
    <row r="45" spans="1:14" s="7" customFormat="1" ht="15">
      <c r="A45" s="204" t="s">
        <v>89</v>
      </c>
      <c r="B45" s="238">
        <f>'Open Int.'!K49</f>
        <v>4255500</v>
      </c>
      <c r="C45" s="240">
        <f>'Open Int.'!R49</f>
        <v>125.02659</v>
      </c>
      <c r="D45" s="162">
        <f t="shared" si="0"/>
        <v>0.06865810504694912</v>
      </c>
      <c r="E45" s="246">
        <f>'Open Int.'!B49/'Open Int.'!K49</f>
        <v>0.9545294324991188</v>
      </c>
      <c r="F45" s="231">
        <f>'Open Int.'!E49/'Open Int.'!K49</f>
        <v>0.0412407472682411</v>
      </c>
      <c r="G45" s="247">
        <f>'Open Int.'!H49/'Open Int.'!K49</f>
        <v>0.0042298202326401125</v>
      </c>
      <c r="H45" s="250">
        <v>61981029</v>
      </c>
      <c r="I45" s="234">
        <v>11472000</v>
      </c>
      <c r="J45" s="360">
        <v>5736000</v>
      </c>
      <c r="K45" s="118" t="str">
        <f t="shared" si="1"/>
        <v>Gross Exposure is less then 30%</v>
      </c>
      <c r="M45"/>
      <c r="N45"/>
    </row>
    <row r="46" spans="1:14" s="7" customFormat="1" ht="15">
      <c r="A46" s="204" t="s">
        <v>290</v>
      </c>
      <c r="B46" s="238">
        <f>'Open Int.'!K50</f>
        <v>2805000</v>
      </c>
      <c r="C46" s="240">
        <f>'Open Int.'!R50</f>
        <v>47.83927500000001</v>
      </c>
      <c r="D46" s="162">
        <f t="shared" si="0"/>
        <v>0.2552494483244989</v>
      </c>
      <c r="E46" s="246">
        <f>'Open Int.'!B50/'Open Int.'!K50</f>
        <v>0.9754010695187165</v>
      </c>
      <c r="F46" s="231">
        <f>'Open Int.'!E50/'Open Int.'!K50</f>
        <v>0.02459893048128342</v>
      </c>
      <c r="G46" s="247">
        <f>'Open Int.'!H50/'Open Int.'!K50</f>
        <v>0</v>
      </c>
      <c r="H46" s="250">
        <v>10989250</v>
      </c>
      <c r="I46" s="234">
        <v>2197000</v>
      </c>
      <c r="J46" s="360">
        <v>2197000</v>
      </c>
      <c r="K46" s="118" t="str">
        <f t="shared" si="1"/>
        <v>Gross Exposure is less then 30%</v>
      </c>
      <c r="M46"/>
      <c r="N46"/>
    </row>
    <row r="47" spans="1:14" s="7" customFormat="1" ht="15">
      <c r="A47" s="204" t="s">
        <v>272</v>
      </c>
      <c r="B47" s="238">
        <f>'Open Int.'!K51</f>
        <v>1895400</v>
      </c>
      <c r="C47" s="240">
        <f>'Open Int.'!R51</f>
        <v>39.23478</v>
      </c>
      <c r="D47" s="162">
        <f t="shared" si="0"/>
        <v>0.08576560622717849</v>
      </c>
      <c r="E47" s="246">
        <f>'Open Int.'!B51/'Open Int.'!K51</f>
        <v>0.9559987337765116</v>
      </c>
      <c r="F47" s="231">
        <f>'Open Int.'!E51/'Open Int.'!K51</f>
        <v>0.04241848686293131</v>
      </c>
      <c r="G47" s="247">
        <f>'Open Int.'!H51/'Open Int.'!K51</f>
        <v>0.0015827793605571383</v>
      </c>
      <c r="H47" s="250">
        <v>22099768</v>
      </c>
      <c r="I47" s="234">
        <v>4419600</v>
      </c>
      <c r="J47" s="360">
        <v>2487600</v>
      </c>
      <c r="K47" s="118" t="str">
        <f t="shared" si="1"/>
        <v>Gross Exposure is less then 30%</v>
      </c>
      <c r="M47"/>
      <c r="N47"/>
    </row>
    <row r="48" spans="1:14" s="7" customFormat="1" ht="15">
      <c r="A48" s="204" t="s">
        <v>222</v>
      </c>
      <c r="B48" s="238">
        <f>'Open Int.'!K52</f>
        <v>625200</v>
      </c>
      <c r="C48" s="240">
        <f>'Open Int.'!R52</f>
        <v>70.385016</v>
      </c>
      <c r="D48" s="162">
        <f t="shared" si="0"/>
        <v>0.07481059529585904</v>
      </c>
      <c r="E48" s="246">
        <f>'Open Int.'!B52/'Open Int.'!K52</f>
        <v>0.9928023032629558</v>
      </c>
      <c r="F48" s="231">
        <f>'Open Int.'!E52/'Open Int.'!K52</f>
        <v>0.0067178502879078695</v>
      </c>
      <c r="G48" s="247">
        <f>'Open Int.'!H52/'Open Int.'!K52</f>
        <v>0.0004798464491362764</v>
      </c>
      <c r="H48" s="250">
        <v>8357105</v>
      </c>
      <c r="I48" s="234">
        <v>1671300</v>
      </c>
      <c r="J48" s="360">
        <v>835500</v>
      </c>
      <c r="K48" s="118" t="str">
        <f t="shared" si="1"/>
        <v>Gross Exposure is less then 30%</v>
      </c>
      <c r="M48"/>
      <c r="N48"/>
    </row>
    <row r="49" spans="1:14" s="7" customFormat="1" ht="15">
      <c r="A49" s="204" t="s">
        <v>234</v>
      </c>
      <c r="B49" s="238">
        <f>'Open Int.'!K53</f>
        <v>5183000</v>
      </c>
      <c r="C49" s="240">
        <f>'Open Int.'!R53</f>
        <v>206.02425</v>
      </c>
      <c r="D49" s="162">
        <f t="shared" si="0"/>
        <v>0.3755950333336063</v>
      </c>
      <c r="E49" s="246">
        <f>'Open Int.'!B53/'Open Int.'!K53</f>
        <v>0.9301562801466332</v>
      </c>
      <c r="F49" s="231">
        <f>'Open Int.'!E53/'Open Int.'!K53</f>
        <v>0.056530966621647694</v>
      </c>
      <c r="G49" s="247">
        <f>'Open Int.'!H53/'Open Int.'!K53</f>
        <v>0.013312753231719082</v>
      </c>
      <c r="H49" s="250">
        <v>13799437</v>
      </c>
      <c r="I49" s="234">
        <v>2759000</v>
      </c>
      <c r="J49" s="360">
        <v>1404000</v>
      </c>
      <c r="K49" s="118" t="str">
        <f t="shared" si="1"/>
        <v>Some sign of build up Gross exposure crosses 30%</v>
      </c>
      <c r="M49"/>
      <c r="N49"/>
    </row>
    <row r="50" spans="1:14" s="7" customFormat="1" ht="15">
      <c r="A50" s="204" t="s">
        <v>166</v>
      </c>
      <c r="B50" s="238">
        <f>'Open Int.'!K54</f>
        <v>5251000</v>
      </c>
      <c r="C50" s="240">
        <f>'Open Int.'!R54</f>
        <v>53.61270999999999</v>
      </c>
      <c r="D50" s="162">
        <f t="shared" si="0"/>
        <v>0.320810816193792</v>
      </c>
      <c r="E50" s="246">
        <f>'Open Int.'!B54/'Open Int.'!K54</f>
        <v>0.9365168539325842</v>
      </c>
      <c r="F50" s="231">
        <f>'Open Int.'!E54/'Open Int.'!K54</f>
        <v>0.06123595505617978</v>
      </c>
      <c r="G50" s="247">
        <f>'Open Int.'!H54/'Open Int.'!K54</f>
        <v>0.0022471910112359553</v>
      </c>
      <c r="H50" s="250">
        <v>16367902</v>
      </c>
      <c r="I50" s="234">
        <v>3271550</v>
      </c>
      <c r="J50" s="360">
        <v>3271550</v>
      </c>
      <c r="K50" s="118" t="str">
        <f t="shared" si="1"/>
        <v>Some sign of build up Gross exposure crosses 30%</v>
      </c>
      <c r="M50"/>
      <c r="N50"/>
    </row>
    <row r="51" spans="1:14" s="7" customFormat="1" ht="15">
      <c r="A51" s="204" t="s">
        <v>223</v>
      </c>
      <c r="B51" s="238">
        <f>'Open Int.'!K55</f>
        <v>396900</v>
      </c>
      <c r="C51" s="240">
        <f>'Open Int.'!R55</f>
        <v>109.4233455</v>
      </c>
      <c r="D51" s="162">
        <f t="shared" si="0"/>
        <v>0.03389392814487233</v>
      </c>
      <c r="E51" s="246">
        <f>'Open Int.'!B55/'Open Int.'!K55</f>
        <v>0.9991181657848325</v>
      </c>
      <c r="F51" s="231">
        <f>'Open Int.'!E55/'Open Int.'!K55</f>
        <v>0.0004409171075837742</v>
      </c>
      <c r="G51" s="247">
        <f>'Open Int.'!H55/'Open Int.'!K55</f>
        <v>0.0004409171075837742</v>
      </c>
      <c r="H51" s="250">
        <v>11710062</v>
      </c>
      <c r="I51" s="234">
        <v>1070825</v>
      </c>
      <c r="J51" s="360">
        <v>535325</v>
      </c>
      <c r="K51" s="118" t="str">
        <f t="shared" si="1"/>
        <v>Gross Exposure is less then 30%</v>
      </c>
      <c r="M51"/>
      <c r="N51"/>
    </row>
    <row r="52" spans="1:14" s="7" customFormat="1" ht="15">
      <c r="A52" s="204" t="s">
        <v>291</v>
      </c>
      <c r="B52" s="238">
        <f>'Open Int.'!K56</f>
        <v>6643500</v>
      </c>
      <c r="C52" s="240">
        <f>'Open Int.'!R56</f>
        <v>97.4269275</v>
      </c>
      <c r="D52" s="162">
        <f t="shared" si="0"/>
        <v>0.5318727348273965</v>
      </c>
      <c r="E52" s="246">
        <f>'Open Int.'!B56/'Open Int.'!K56</f>
        <v>0.8923007450891849</v>
      </c>
      <c r="F52" s="231">
        <f>'Open Int.'!E56/'Open Int.'!K56</f>
        <v>0.09844208624971777</v>
      </c>
      <c r="G52" s="247">
        <f>'Open Int.'!H56/'Open Int.'!K56</f>
        <v>0.009257168661097314</v>
      </c>
      <c r="H52" s="250">
        <v>12490770</v>
      </c>
      <c r="I52" s="234">
        <v>2497500</v>
      </c>
      <c r="J52" s="360">
        <v>2497500</v>
      </c>
      <c r="K52" s="118" t="str">
        <f t="shared" si="1"/>
        <v>Gross exposure is building up andcrpsses 40% mark</v>
      </c>
      <c r="M52"/>
      <c r="N52"/>
    </row>
    <row r="53" spans="1:14" s="7" customFormat="1" ht="15">
      <c r="A53" s="204" t="s">
        <v>292</v>
      </c>
      <c r="B53" s="238">
        <f>'Open Int.'!K57</f>
        <v>1500800</v>
      </c>
      <c r="C53" s="240">
        <f>'Open Int.'!R57</f>
        <v>20.095712</v>
      </c>
      <c r="D53" s="162">
        <f t="shared" si="0"/>
        <v>0.16147400981776613</v>
      </c>
      <c r="E53" s="246">
        <f>'Open Int.'!B57/'Open Int.'!K57</f>
        <v>0.9897388059701493</v>
      </c>
      <c r="F53" s="231">
        <f>'Open Int.'!E57/'Open Int.'!K57</f>
        <v>0.010261194029850746</v>
      </c>
      <c r="G53" s="247">
        <f>'Open Int.'!H57/'Open Int.'!K57</f>
        <v>0</v>
      </c>
      <c r="H53" s="250">
        <v>9294375</v>
      </c>
      <c r="I53" s="234">
        <v>1857800</v>
      </c>
      <c r="J53" s="360">
        <v>1857800</v>
      </c>
      <c r="K53" s="118" t="str">
        <f t="shared" si="1"/>
        <v>Gross Exposure is less then 30%</v>
      </c>
      <c r="M53"/>
      <c r="N53"/>
    </row>
    <row r="54" spans="1:14" s="7" customFormat="1" ht="15">
      <c r="A54" s="204" t="s">
        <v>195</v>
      </c>
      <c r="B54" s="238">
        <f>'Open Int.'!K58</f>
        <v>13481356</v>
      </c>
      <c r="C54" s="240">
        <f>'Open Int.'!R58</f>
        <v>178.49315344000001</v>
      </c>
      <c r="D54" s="162">
        <f t="shared" si="0"/>
        <v>0.06903651464576539</v>
      </c>
      <c r="E54" s="246">
        <f>'Open Int.'!B58/'Open Int.'!K58</f>
        <v>0.9056286326093607</v>
      </c>
      <c r="F54" s="231">
        <f>'Open Int.'!E58/'Open Int.'!K58</f>
        <v>0.08580605689813399</v>
      </c>
      <c r="G54" s="247">
        <f>'Open Int.'!H58/'Open Int.'!K58</f>
        <v>0.008565310492505354</v>
      </c>
      <c r="H54" s="250">
        <v>195278630</v>
      </c>
      <c r="I54" s="234">
        <v>21267468</v>
      </c>
      <c r="J54" s="360">
        <v>10633734</v>
      </c>
      <c r="K54" s="118" t="str">
        <f t="shared" si="1"/>
        <v>Gross Exposure is less then 30%</v>
      </c>
      <c r="M54"/>
      <c r="N54"/>
    </row>
    <row r="55" spans="1:14" s="7" customFormat="1" ht="15">
      <c r="A55" s="204" t="s">
        <v>293</v>
      </c>
      <c r="B55" s="238">
        <f>'Open Int.'!K59</f>
        <v>10641400</v>
      </c>
      <c r="C55" s="240">
        <f>'Open Int.'!R59</f>
        <v>132.059774</v>
      </c>
      <c r="D55" s="162">
        <f t="shared" si="0"/>
        <v>0.42004540314474725</v>
      </c>
      <c r="E55" s="246">
        <f>'Open Int.'!B59/'Open Int.'!K59</f>
        <v>0.9636889882910143</v>
      </c>
      <c r="F55" s="231">
        <f>'Open Int.'!E59/'Open Int.'!K59</f>
        <v>0.03499539534271806</v>
      </c>
      <c r="G55" s="247">
        <f>'Open Int.'!H59/'Open Int.'!K59</f>
        <v>0.0013156163662675965</v>
      </c>
      <c r="H55" s="250">
        <v>25333928</v>
      </c>
      <c r="I55" s="234">
        <v>5066600</v>
      </c>
      <c r="J55" s="360">
        <v>3399200</v>
      </c>
      <c r="K55" s="118" t="str">
        <f t="shared" si="1"/>
        <v>Gross exposure is building up andcrpsses 40% mark</v>
      </c>
      <c r="M55"/>
      <c r="N55"/>
    </row>
    <row r="56" spans="1:14" s="7" customFormat="1" ht="15">
      <c r="A56" s="204" t="s">
        <v>197</v>
      </c>
      <c r="B56" s="238">
        <f>'Open Int.'!K60</f>
        <v>2111850</v>
      </c>
      <c r="C56" s="240">
        <f>'Open Int.'!R60</f>
        <v>135.6863625</v>
      </c>
      <c r="D56" s="162">
        <f t="shared" si="0"/>
        <v>0.1055854944024464</v>
      </c>
      <c r="E56" s="246">
        <f>'Open Int.'!B60/'Open Int.'!K60</f>
        <v>0.997229916897507</v>
      </c>
      <c r="F56" s="231">
        <f>'Open Int.'!E60/'Open Int.'!K60</f>
        <v>0.002770083102493075</v>
      </c>
      <c r="G56" s="247">
        <f>'Open Int.'!H60/'Open Int.'!K60</f>
        <v>0</v>
      </c>
      <c r="H56" s="250">
        <v>20001327</v>
      </c>
      <c r="I56" s="234">
        <v>4000100</v>
      </c>
      <c r="J56" s="360">
        <v>2000050</v>
      </c>
      <c r="K56" s="118" t="str">
        <f t="shared" si="1"/>
        <v>Gross Exposure is less then 30%</v>
      </c>
      <c r="M56"/>
      <c r="N56"/>
    </row>
    <row r="57" spans="1:14" s="7" customFormat="1" ht="15">
      <c r="A57" s="204" t="s">
        <v>4</v>
      </c>
      <c r="B57" s="238">
        <f>'Open Int.'!K61</f>
        <v>980400</v>
      </c>
      <c r="C57" s="240">
        <f>'Open Int.'!R61</f>
        <v>172.447458</v>
      </c>
      <c r="D57" s="162">
        <f t="shared" si="0"/>
        <v>0.01964110665655816</v>
      </c>
      <c r="E57" s="246">
        <f>'Open Int.'!B61/'Open Int.'!K61</f>
        <v>1</v>
      </c>
      <c r="F57" s="231">
        <f>'Open Int.'!E61/'Open Int.'!K61</f>
        <v>0</v>
      </c>
      <c r="G57" s="247">
        <f>'Open Int.'!H61/'Open Int.'!K61</f>
        <v>0</v>
      </c>
      <c r="H57" s="250">
        <v>49915721</v>
      </c>
      <c r="I57" s="234">
        <v>1843800</v>
      </c>
      <c r="J57" s="360">
        <v>921900</v>
      </c>
      <c r="K57" s="118" t="str">
        <f t="shared" si="1"/>
        <v>Gross Exposure is less then 30%</v>
      </c>
      <c r="M57"/>
      <c r="N57"/>
    </row>
    <row r="58" spans="1:14" s="7" customFormat="1" ht="15">
      <c r="A58" s="204" t="s">
        <v>79</v>
      </c>
      <c r="B58" s="238">
        <f>'Open Int.'!K62</f>
        <v>992400</v>
      </c>
      <c r="C58" s="240">
        <f>'Open Int.'!R62</f>
        <v>108.772002</v>
      </c>
      <c r="D58" s="162">
        <f t="shared" si="0"/>
        <v>0.026796192758914837</v>
      </c>
      <c r="E58" s="246">
        <f>'Open Int.'!B62/'Open Int.'!K62</f>
        <v>0.9987908101571947</v>
      </c>
      <c r="F58" s="231">
        <f>'Open Int.'!E62/'Open Int.'!K62</f>
        <v>0.0012091898428053204</v>
      </c>
      <c r="G58" s="247">
        <f>'Open Int.'!H62/'Open Int.'!K62</f>
        <v>0</v>
      </c>
      <c r="H58" s="250">
        <v>37035112</v>
      </c>
      <c r="I58" s="234">
        <v>2808800</v>
      </c>
      <c r="J58" s="360">
        <v>1404400</v>
      </c>
      <c r="K58" s="118" t="str">
        <f t="shared" si="1"/>
        <v>Gross Exposure is less then 30%</v>
      </c>
      <c r="M58"/>
      <c r="N58"/>
    </row>
    <row r="59" spans="1:14" s="7" customFormat="1" ht="15">
      <c r="A59" s="204" t="s">
        <v>196</v>
      </c>
      <c r="B59" s="238">
        <f>'Open Int.'!K63</f>
        <v>1594000</v>
      </c>
      <c r="C59" s="240">
        <f>'Open Int.'!R63</f>
        <v>116.88005</v>
      </c>
      <c r="D59" s="162">
        <f t="shared" si="0"/>
        <v>0.0885978167141282</v>
      </c>
      <c r="E59" s="246">
        <f>'Open Int.'!B63/'Open Int.'!K63</f>
        <v>0.9947302383939775</v>
      </c>
      <c r="F59" s="231">
        <f>'Open Int.'!E63/'Open Int.'!K63</f>
        <v>0.004767879548306148</v>
      </c>
      <c r="G59" s="247">
        <f>'Open Int.'!H63/'Open Int.'!K63</f>
        <v>0.0005018820577164366</v>
      </c>
      <c r="H59" s="250">
        <v>17991414</v>
      </c>
      <c r="I59" s="234">
        <v>3598000</v>
      </c>
      <c r="J59" s="360">
        <v>1798800</v>
      </c>
      <c r="K59" s="118" t="str">
        <f t="shared" si="1"/>
        <v>Gross Exposure is less then 30%</v>
      </c>
      <c r="M59"/>
      <c r="N59"/>
    </row>
    <row r="60" spans="1:14" s="7" customFormat="1" ht="15">
      <c r="A60" s="204" t="s">
        <v>5</v>
      </c>
      <c r="B60" s="238">
        <f>'Open Int.'!K64</f>
        <v>53866340</v>
      </c>
      <c r="C60" s="240">
        <f>'Open Int.'!R64</f>
        <v>803.6857928</v>
      </c>
      <c r="D60" s="162">
        <f t="shared" si="0"/>
        <v>0.3781784691886292</v>
      </c>
      <c r="E60" s="246">
        <f>'Open Int.'!B64/'Open Int.'!K64</f>
        <v>0.847240317422717</v>
      </c>
      <c r="F60" s="231">
        <f>'Open Int.'!E64/'Open Int.'!K64</f>
        <v>0.13297998341821626</v>
      </c>
      <c r="G60" s="247">
        <f>'Open Int.'!H64/'Open Int.'!K64</f>
        <v>0.01977969915906668</v>
      </c>
      <c r="H60" s="250">
        <v>142436295</v>
      </c>
      <c r="I60" s="234">
        <v>17221215</v>
      </c>
      <c r="J60" s="360">
        <v>8609810</v>
      </c>
      <c r="K60" s="118" t="str">
        <f t="shared" si="1"/>
        <v>Some sign of build up Gross exposure crosses 30%</v>
      </c>
      <c r="M60"/>
      <c r="N60"/>
    </row>
    <row r="61" spans="1:14" s="7" customFormat="1" ht="15">
      <c r="A61" s="204" t="s">
        <v>198</v>
      </c>
      <c r="B61" s="238">
        <f>'Open Int.'!K65</f>
        <v>19988000</v>
      </c>
      <c r="C61" s="240">
        <f>'Open Int.'!R65</f>
        <v>406.45598</v>
      </c>
      <c r="D61" s="162">
        <f t="shared" si="0"/>
        <v>0.09326627133177824</v>
      </c>
      <c r="E61" s="246">
        <f>'Open Int.'!B65/'Open Int.'!K65</f>
        <v>0.7963277966780068</v>
      </c>
      <c r="F61" s="231">
        <f>'Open Int.'!E65/'Open Int.'!K65</f>
        <v>0.17845707424454674</v>
      </c>
      <c r="G61" s="247">
        <f>'Open Int.'!H65/'Open Int.'!K65</f>
        <v>0.02521512907744647</v>
      </c>
      <c r="H61" s="250">
        <v>214311130</v>
      </c>
      <c r="I61" s="234">
        <v>13863000</v>
      </c>
      <c r="J61" s="360">
        <v>6931000</v>
      </c>
      <c r="K61" s="118" t="str">
        <f t="shared" si="1"/>
        <v>Gross Exposure is less then 30%</v>
      </c>
      <c r="M61"/>
      <c r="N61"/>
    </row>
    <row r="62" spans="1:14" s="7" customFormat="1" ht="15">
      <c r="A62" s="204" t="s">
        <v>199</v>
      </c>
      <c r="B62" s="238">
        <f>'Open Int.'!K66</f>
        <v>3629600</v>
      </c>
      <c r="C62" s="240">
        <f>'Open Int.'!R66</f>
        <v>102.100648</v>
      </c>
      <c r="D62" s="162">
        <f t="shared" si="0"/>
        <v>0.10915876832482974</v>
      </c>
      <c r="E62" s="246">
        <f>'Open Int.'!B66/'Open Int.'!K66</f>
        <v>0.9541547277936963</v>
      </c>
      <c r="F62" s="231">
        <f>'Open Int.'!E66/'Open Int.'!K66</f>
        <v>0.04297994269340974</v>
      </c>
      <c r="G62" s="247">
        <f>'Open Int.'!H66/'Open Int.'!K66</f>
        <v>0.0028653295128939827</v>
      </c>
      <c r="H62" s="250">
        <v>33250650</v>
      </c>
      <c r="I62" s="234">
        <v>6649500</v>
      </c>
      <c r="J62" s="360">
        <v>3324100</v>
      </c>
      <c r="K62" s="118" t="str">
        <f t="shared" si="1"/>
        <v>Gross Exposure is less then 30%</v>
      </c>
      <c r="M62"/>
      <c r="N62"/>
    </row>
    <row r="63" spans="1:14" s="7" customFormat="1" ht="15">
      <c r="A63" s="204" t="s">
        <v>294</v>
      </c>
      <c r="B63" s="238">
        <f>'Open Int.'!K67</f>
        <v>903600</v>
      </c>
      <c r="C63" s="240">
        <f>'Open Int.'!R67</f>
        <v>55.521702</v>
      </c>
      <c r="D63" s="162">
        <f t="shared" si="0"/>
        <v>0.326276761843962</v>
      </c>
      <c r="E63" s="246">
        <f>'Open Int.'!B67/'Open Int.'!K67</f>
        <v>0.99933598937583</v>
      </c>
      <c r="F63" s="231">
        <f>'Open Int.'!E67/'Open Int.'!K67</f>
        <v>0.0006640106241699867</v>
      </c>
      <c r="G63" s="247">
        <f>'Open Int.'!H67/'Open Int.'!K67</f>
        <v>0</v>
      </c>
      <c r="H63" s="250">
        <v>2769428</v>
      </c>
      <c r="I63" s="234">
        <v>553800</v>
      </c>
      <c r="J63" s="360">
        <v>553800</v>
      </c>
      <c r="K63" s="118" t="str">
        <f t="shared" si="1"/>
        <v>Some sign of build up Gross exposure crosses 30%</v>
      </c>
      <c r="M63"/>
      <c r="N63"/>
    </row>
    <row r="64" spans="1:14" s="7" customFormat="1" ht="15">
      <c r="A64" s="204" t="s">
        <v>43</v>
      </c>
      <c r="B64" s="238">
        <f>'Open Int.'!K68</f>
        <v>346800</v>
      </c>
      <c r="C64" s="240">
        <f>'Open Int.'!R68</f>
        <v>66.797148</v>
      </c>
      <c r="D64" s="162">
        <f t="shared" si="0"/>
        <v>0.047653720693408355</v>
      </c>
      <c r="E64" s="246">
        <f>'Open Int.'!B68/'Open Int.'!K68</f>
        <v>0.9974048442906575</v>
      </c>
      <c r="F64" s="231">
        <f>'Open Int.'!E68/'Open Int.'!K68</f>
        <v>0.0017301038062283738</v>
      </c>
      <c r="G64" s="247">
        <f>'Open Int.'!H68/'Open Int.'!K68</f>
        <v>0.0008650519031141869</v>
      </c>
      <c r="H64" s="250">
        <v>7277501</v>
      </c>
      <c r="I64" s="234">
        <v>1455300</v>
      </c>
      <c r="J64" s="360">
        <v>727500</v>
      </c>
      <c r="K64" s="118" t="str">
        <f t="shared" si="1"/>
        <v>Gross Exposure is less then 30%</v>
      </c>
      <c r="M64"/>
      <c r="N64"/>
    </row>
    <row r="65" spans="1:14" s="7" customFormat="1" ht="15">
      <c r="A65" s="204" t="s">
        <v>200</v>
      </c>
      <c r="B65" s="238">
        <f>'Open Int.'!K69</f>
        <v>6260800</v>
      </c>
      <c r="C65" s="240">
        <f>'Open Int.'!R69</f>
        <v>604.887192</v>
      </c>
      <c r="D65" s="162">
        <f t="shared" si="0"/>
        <v>0.04784412718382443</v>
      </c>
      <c r="E65" s="246">
        <f>'Open Int.'!B69/'Open Int.'!K69</f>
        <v>0.9362701252236136</v>
      </c>
      <c r="F65" s="231">
        <f>'Open Int.'!E69/'Open Int.'!K69</f>
        <v>0.04975402504472272</v>
      </c>
      <c r="G65" s="247">
        <f>'Open Int.'!H69/'Open Int.'!K69</f>
        <v>0.013975849731663685</v>
      </c>
      <c r="H65" s="250">
        <v>130858276</v>
      </c>
      <c r="I65" s="234">
        <v>3364900</v>
      </c>
      <c r="J65" s="360">
        <v>1682100</v>
      </c>
      <c r="K65" s="118" t="str">
        <f t="shared" si="1"/>
        <v>Gross Exposure is less then 30%</v>
      </c>
      <c r="M65"/>
      <c r="N65"/>
    </row>
    <row r="66" spans="1:14" s="7" customFormat="1" ht="15">
      <c r="A66" s="204" t="s">
        <v>141</v>
      </c>
      <c r="B66" s="238">
        <f>'Open Int.'!K70</f>
        <v>49108800</v>
      </c>
      <c r="C66" s="240">
        <f>'Open Int.'!R70</f>
        <v>426.75547200000005</v>
      </c>
      <c r="D66" s="162">
        <f t="shared" si="0"/>
        <v>0.7173319716887817</v>
      </c>
      <c r="E66" s="246">
        <f>'Open Int.'!B70/'Open Int.'!K70</f>
        <v>0.8115531228618903</v>
      </c>
      <c r="F66" s="231">
        <f>'Open Int.'!E70/'Open Int.'!K70</f>
        <v>0.1597106832176718</v>
      </c>
      <c r="G66" s="247">
        <f>'Open Int.'!H70/'Open Int.'!K70</f>
        <v>0.028736193920437886</v>
      </c>
      <c r="H66" s="250">
        <v>68460353</v>
      </c>
      <c r="I66" s="234">
        <v>13689600</v>
      </c>
      <c r="J66" s="360">
        <v>6844800</v>
      </c>
      <c r="K66" s="118" t="str">
        <f t="shared" si="1"/>
        <v>Gross exposure is Substantial as Open interest has crossed 60%</v>
      </c>
      <c r="M66"/>
      <c r="N66"/>
    </row>
    <row r="67" spans="1:14" s="7" customFormat="1" ht="15">
      <c r="A67" s="204" t="s">
        <v>184</v>
      </c>
      <c r="B67" s="238">
        <f>'Open Int.'!K71</f>
        <v>25912800</v>
      </c>
      <c r="C67" s="240">
        <f>'Open Int.'!R71</f>
        <v>247.985496</v>
      </c>
      <c r="D67" s="162">
        <f t="shared" si="0"/>
        <v>0.11512699381150646</v>
      </c>
      <c r="E67" s="246">
        <f>'Open Int.'!B71/'Open Int.'!K71</f>
        <v>0.7777777777777778</v>
      </c>
      <c r="F67" s="231">
        <f>'Open Int.'!E71/'Open Int.'!K71</f>
        <v>0.19603825136612021</v>
      </c>
      <c r="G67" s="247">
        <f>'Open Int.'!H71/'Open Int.'!K71</f>
        <v>0.026183970856102003</v>
      </c>
      <c r="H67" s="250">
        <v>225080141</v>
      </c>
      <c r="I67" s="234">
        <v>38509300</v>
      </c>
      <c r="J67" s="360">
        <v>19251700</v>
      </c>
      <c r="K67" s="118" t="str">
        <f t="shared" si="1"/>
        <v>Gross Exposure is less then 30%</v>
      </c>
      <c r="M67"/>
      <c r="N67"/>
    </row>
    <row r="68" spans="1:14" s="7" customFormat="1" ht="15">
      <c r="A68" s="204" t="s">
        <v>175</v>
      </c>
      <c r="B68" s="238">
        <f>'Open Int.'!K72</f>
        <v>96327000</v>
      </c>
      <c r="C68" s="240">
        <f>'Open Int.'!R72</f>
        <v>250.931835</v>
      </c>
      <c r="D68" s="162">
        <f aca="true" t="shared" si="2" ref="D68:D131">B68/H68</f>
        <v>0.7541150457941288</v>
      </c>
      <c r="E68" s="246">
        <f>'Open Int.'!B72/'Open Int.'!K72</f>
        <v>0.7272727272727273</v>
      </c>
      <c r="F68" s="231">
        <f>'Open Int.'!E72/'Open Int.'!K72</f>
        <v>0.20765206017004578</v>
      </c>
      <c r="G68" s="247">
        <f>'Open Int.'!H72/'Open Int.'!K72</f>
        <v>0.06507521255722695</v>
      </c>
      <c r="H68" s="250">
        <v>127735152</v>
      </c>
      <c r="I68" s="234">
        <v>25546500</v>
      </c>
      <c r="J68" s="360">
        <v>25546500</v>
      </c>
      <c r="K68" s="118"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Substantial as Open interest has crossed 60%</v>
      </c>
      <c r="M68"/>
      <c r="N68"/>
    </row>
    <row r="69" spans="1:14" s="7" customFormat="1" ht="15">
      <c r="A69" s="204" t="s">
        <v>142</v>
      </c>
      <c r="B69" s="238">
        <f>'Open Int.'!K73</f>
        <v>7777000</v>
      </c>
      <c r="C69" s="240">
        <f>'Open Int.'!R73</f>
        <v>113.038695</v>
      </c>
      <c r="D69" s="162">
        <f t="shared" si="2"/>
        <v>0.09380874807527416</v>
      </c>
      <c r="E69" s="246">
        <f>'Open Int.'!B73/'Open Int.'!K73</f>
        <v>0.9761476147614762</v>
      </c>
      <c r="F69" s="231">
        <f>'Open Int.'!E73/'Open Int.'!K73</f>
        <v>0.023852385238523854</v>
      </c>
      <c r="G69" s="247">
        <f>'Open Int.'!H73/'Open Int.'!K73</f>
        <v>0</v>
      </c>
      <c r="H69" s="250">
        <v>82902716</v>
      </c>
      <c r="I69" s="234">
        <v>16579500</v>
      </c>
      <c r="J69" s="360">
        <v>8289750</v>
      </c>
      <c r="K69" s="118" t="str">
        <f t="shared" si="3"/>
        <v>Gross Exposure is less then 30%</v>
      </c>
      <c r="M69"/>
      <c r="N69"/>
    </row>
    <row r="70" spans="1:14" s="7" customFormat="1" ht="15">
      <c r="A70" s="204" t="s">
        <v>176</v>
      </c>
      <c r="B70" s="238">
        <f>'Open Int.'!K74</f>
        <v>27046850</v>
      </c>
      <c r="C70" s="240">
        <f>'Open Int.'!R74</f>
        <v>527.00787225</v>
      </c>
      <c r="D70" s="162">
        <f t="shared" si="2"/>
        <v>0.8770166883125327</v>
      </c>
      <c r="E70" s="246">
        <f>'Open Int.'!B74/'Open Int.'!K74</f>
        <v>0.8781965367501207</v>
      </c>
      <c r="F70" s="231">
        <f>'Open Int.'!E74/'Open Int.'!K74</f>
        <v>0.10974106041923551</v>
      </c>
      <c r="G70" s="247">
        <f>'Open Int.'!H74/'Open Int.'!K74</f>
        <v>0.012062402830643864</v>
      </c>
      <c r="H70" s="250">
        <v>30839607</v>
      </c>
      <c r="I70" s="234">
        <v>6166850</v>
      </c>
      <c r="J70" s="360">
        <v>3082700</v>
      </c>
      <c r="K70" s="118" t="str">
        <f t="shared" si="3"/>
        <v>Gross exposure has crossed 80%,Margin double</v>
      </c>
      <c r="M70"/>
      <c r="N70"/>
    </row>
    <row r="71" spans="1:14" s="7" customFormat="1" ht="15">
      <c r="A71" s="204" t="s">
        <v>167</v>
      </c>
      <c r="B71" s="238">
        <f>'Open Int.'!K75</f>
        <v>24378200</v>
      </c>
      <c r="C71" s="240">
        <f>'Open Int.'!R75</f>
        <v>126.888531</v>
      </c>
      <c r="D71" s="162">
        <f t="shared" si="2"/>
        <v>0.6115414264617308</v>
      </c>
      <c r="E71" s="246">
        <f>'Open Int.'!B75/'Open Int.'!K75</f>
        <v>0.9216677195198989</v>
      </c>
      <c r="F71" s="231">
        <f>'Open Int.'!E75/'Open Int.'!K75</f>
        <v>0.07233101705622236</v>
      </c>
      <c r="G71" s="247">
        <f>'Open Int.'!H75/'Open Int.'!K75</f>
        <v>0.006001263423878711</v>
      </c>
      <c r="H71" s="250">
        <v>39863530</v>
      </c>
      <c r="I71" s="234">
        <v>7969500</v>
      </c>
      <c r="J71" s="360">
        <v>7969500</v>
      </c>
      <c r="K71" s="118" t="str">
        <f t="shared" si="3"/>
        <v>Gross exposure is Substantial as Open interest has crossed 60%</v>
      </c>
      <c r="M71"/>
      <c r="N71"/>
    </row>
    <row r="72" spans="1:14" s="7" customFormat="1" ht="15">
      <c r="A72" s="204" t="s">
        <v>201</v>
      </c>
      <c r="B72" s="238">
        <f>'Open Int.'!K76</f>
        <v>2739600</v>
      </c>
      <c r="C72" s="240">
        <f>'Open Int.'!R76</f>
        <v>644.14845</v>
      </c>
      <c r="D72" s="162">
        <f t="shared" si="2"/>
        <v>0.03693989958161478</v>
      </c>
      <c r="E72" s="246">
        <f>'Open Int.'!B76/'Open Int.'!K76</f>
        <v>0.8930500803036939</v>
      </c>
      <c r="F72" s="231">
        <f>'Open Int.'!E76/'Open Int.'!K76</f>
        <v>0.086508979413053</v>
      </c>
      <c r="G72" s="247">
        <f>'Open Int.'!H76/'Open Int.'!K76</f>
        <v>0.02044094028325303</v>
      </c>
      <c r="H72" s="250">
        <v>74163710</v>
      </c>
      <c r="I72" s="234">
        <v>1338200</v>
      </c>
      <c r="J72" s="360">
        <v>669000</v>
      </c>
      <c r="K72" s="118" t="str">
        <f t="shared" si="3"/>
        <v>Gross Exposure is less then 30%</v>
      </c>
      <c r="M72"/>
      <c r="N72"/>
    </row>
    <row r="73" spans="1:14" s="7" customFormat="1" ht="15">
      <c r="A73" s="204" t="s">
        <v>143</v>
      </c>
      <c r="B73" s="238">
        <f>'Open Int.'!K77</f>
        <v>1185900</v>
      </c>
      <c r="C73" s="240">
        <f>'Open Int.'!R77</f>
        <v>13.40067</v>
      </c>
      <c r="D73" s="162">
        <f t="shared" si="2"/>
        <v>0.02807528409090909</v>
      </c>
      <c r="E73" s="246">
        <f>'Open Int.'!B77/'Open Int.'!K77</f>
        <v>0.945273631840796</v>
      </c>
      <c r="F73" s="231">
        <f>'Open Int.'!E77/'Open Int.'!K77</f>
        <v>0</v>
      </c>
      <c r="G73" s="247">
        <f>'Open Int.'!H77/'Open Int.'!K77</f>
        <v>0.05472636815920398</v>
      </c>
      <c r="H73" s="250">
        <v>42240000</v>
      </c>
      <c r="I73" s="234">
        <v>8445850</v>
      </c>
      <c r="J73" s="360">
        <v>4472200</v>
      </c>
      <c r="K73" s="118" t="str">
        <f t="shared" si="3"/>
        <v>Gross Exposure is less then 30%</v>
      </c>
      <c r="M73"/>
      <c r="N73"/>
    </row>
    <row r="74" spans="1:14" s="7" customFormat="1" ht="15">
      <c r="A74" s="204" t="s">
        <v>90</v>
      </c>
      <c r="B74" s="238">
        <f>'Open Int.'!K78</f>
        <v>1375200</v>
      </c>
      <c r="C74" s="240">
        <f>'Open Int.'!R78</f>
        <v>61.141392</v>
      </c>
      <c r="D74" s="162">
        <f t="shared" si="2"/>
        <v>0.032753097164735005</v>
      </c>
      <c r="E74" s="246">
        <f>'Open Int.'!B78/'Open Int.'!K78</f>
        <v>0.9982547993019197</v>
      </c>
      <c r="F74" s="231">
        <f>'Open Int.'!E78/'Open Int.'!K78</f>
        <v>0.0017452006980802793</v>
      </c>
      <c r="G74" s="247">
        <f>'Open Int.'!H78/'Open Int.'!K78</f>
        <v>0</v>
      </c>
      <c r="H74" s="250">
        <v>41986869</v>
      </c>
      <c r="I74" s="234">
        <v>6664800</v>
      </c>
      <c r="J74" s="360">
        <v>3332400</v>
      </c>
      <c r="K74" s="118" t="str">
        <f t="shared" si="3"/>
        <v>Gross Exposure is less then 30%</v>
      </c>
      <c r="M74"/>
      <c r="N74"/>
    </row>
    <row r="75" spans="1:14" s="7" customFormat="1" ht="15">
      <c r="A75" s="204" t="s">
        <v>35</v>
      </c>
      <c r="B75" s="238">
        <f>'Open Int.'!K79</f>
        <v>10575400</v>
      </c>
      <c r="C75" s="240">
        <f>'Open Int.'!R79</f>
        <v>279.772207</v>
      </c>
      <c r="D75" s="162">
        <f t="shared" si="2"/>
        <v>0.3989537884501456</v>
      </c>
      <c r="E75" s="246">
        <f>'Open Int.'!B79/'Open Int.'!K79</f>
        <v>0.9547534845017682</v>
      </c>
      <c r="F75" s="231">
        <f>'Open Int.'!E79/'Open Int.'!K79</f>
        <v>0.04243811108799667</v>
      </c>
      <c r="G75" s="247">
        <f>'Open Int.'!H79/'Open Int.'!K79</f>
        <v>0.002808404410235074</v>
      </c>
      <c r="H75" s="250">
        <v>26507832</v>
      </c>
      <c r="I75" s="234">
        <v>5300900</v>
      </c>
      <c r="J75" s="360">
        <v>2649900</v>
      </c>
      <c r="K75" s="118" t="str">
        <f t="shared" si="3"/>
        <v>Some sign of build up Gross exposure crosses 30%</v>
      </c>
      <c r="M75"/>
      <c r="N75"/>
    </row>
    <row r="76" spans="1:14" s="7" customFormat="1" ht="15">
      <c r="A76" s="204" t="s">
        <v>6</v>
      </c>
      <c r="B76" s="238">
        <f>'Open Int.'!K80</f>
        <v>17021250</v>
      </c>
      <c r="C76" s="240">
        <f>'Open Int.'!R80</f>
        <v>298.46761875</v>
      </c>
      <c r="D76" s="162">
        <f t="shared" si="2"/>
        <v>0.023023458398021807</v>
      </c>
      <c r="E76" s="246">
        <f>'Open Int.'!B80/'Open Int.'!K80</f>
        <v>0.8728354263053536</v>
      </c>
      <c r="F76" s="231">
        <f>'Open Int.'!E80/'Open Int.'!K80</f>
        <v>0.11348314606741573</v>
      </c>
      <c r="G76" s="247">
        <f>'Open Int.'!H80/'Open Int.'!K80</f>
        <v>0.013681427627230668</v>
      </c>
      <c r="H76" s="250">
        <v>739300313</v>
      </c>
      <c r="I76" s="234">
        <v>17034750</v>
      </c>
      <c r="J76" s="360">
        <v>8517375</v>
      </c>
      <c r="K76" s="118" t="str">
        <f t="shared" si="3"/>
        <v>Gross Exposure is less then 30%</v>
      </c>
      <c r="M76"/>
      <c r="N76"/>
    </row>
    <row r="77" spans="1:14" s="7" customFormat="1" ht="15">
      <c r="A77" s="204" t="s">
        <v>177</v>
      </c>
      <c r="B77" s="238">
        <f>'Open Int.'!K81</f>
        <v>12061000</v>
      </c>
      <c r="C77" s="240">
        <f>'Open Int.'!R81</f>
        <v>460.790505</v>
      </c>
      <c r="D77" s="162">
        <f t="shared" si="2"/>
        <v>0.6314627947419741</v>
      </c>
      <c r="E77" s="246">
        <f>'Open Int.'!B81/'Open Int.'!K81</f>
        <v>0.910040626813697</v>
      </c>
      <c r="F77" s="231">
        <f>'Open Int.'!E81/'Open Int.'!K81</f>
        <v>0.08249730536439764</v>
      </c>
      <c r="G77" s="247">
        <f>'Open Int.'!H81/'Open Int.'!K81</f>
        <v>0.007462067821905315</v>
      </c>
      <c r="H77" s="250">
        <v>19100096</v>
      </c>
      <c r="I77" s="234">
        <v>3820000</v>
      </c>
      <c r="J77" s="360">
        <v>1910000</v>
      </c>
      <c r="K77" s="118" t="str">
        <f t="shared" si="3"/>
        <v>Gross exposure is Substantial as Open interest has crossed 60%</v>
      </c>
      <c r="M77"/>
      <c r="N77"/>
    </row>
    <row r="78" spans="1:14" s="7" customFormat="1" ht="15">
      <c r="A78" s="204" t="s">
        <v>168</v>
      </c>
      <c r="B78" s="238">
        <f>'Open Int.'!K82</f>
        <v>140400</v>
      </c>
      <c r="C78" s="240">
        <f>'Open Int.'!R82</f>
        <v>8.968752</v>
      </c>
      <c r="D78" s="162">
        <f t="shared" si="2"/>
        <v>0.030921793190906613</v>
      </c>
      <c r="E78" s="246">
        <f>'Open Int.'!B82/'Open Int.'!K82</f>
        <v>0.9914529914529915</v>
      </c>
      <c r="F78" s="231">
        <f>'Open Int.'!E82/'Open Int.'!K82</f>
        <v>0</v>
      </c>
      <c r="G78" s="247">
        <f>'Open Int.'!H82/'Open Int.'!K82</f>
        <v>0.008547008547008548</v>
      </c>
      <c r="H78" s="250">
        <v>4540487</v>
      </c>
      <c r="I78" s="234">
        <v>907800</v>
      </c>
      <c r="J78" s="360">
        <v>806400</v>
      </c>
      <c r="K78" s="118" t="str">
        <f t="shared" si="3"/>
        <v>Gross Exposure is less then 30%</v>
      </c>
      <c r="M78"/>
      <c r="N78"/>
    </row>
    <row r="79" spans="1:14" s="7" customFormat="1" ht="15">
      <c r="A79" s="204" t="s">
        <v>132</v>
      </c>
      <c r="B79" s="238">
        <f>'Open Int.'!K83</f>
        <v>1700400</v>
      </c>
      <c r="C79" s="240">
        <f>'Open Int.'!R83</f>
        <v>128.915826</v>
      </c>
      <c r="D79" s="162">
        <f t="shared" si="2"/>
        <v>0.49240570477086804</v>
      </c>
      <c r="E79" s="246">
        <f>'Open Int.'!B83/'Open Int.'!K83</f>
        <v>0.9945895083509763</v>
      </c>
      <c r="F79" s="231">
        <f>'Open Int.'!E83/'Open Int.'!K83</f>
        <v>0.005410491649023759</v>
      </c>
      <c r="G79" s="247">
        <f>'Open Int.'!H83/'Open Int.'!K83</f>
        <v>0</v>
      </c>
      <c r="H79" s="250">
        <v>3453250</v>
      </c>
      <c r="I79" s="234">
        <v>690400</v>
      </c>
      <c r="J79" s="360">
        <v>690400</v>
      </c>
      <c r="K79" s="118" t="str">
        <f t="shared" si="3"/>
        <v>Gross exposure is building up andcrpsses 40% mark</v>
      </c>
      <c r="M79"/>
      <c r="N79"/>
    </row>
    <row r="80" spans="1:14" s="7" customFormat="1" ht="15">
      <c r="A80" s="204" t="s">
        <v>144</v>
      </c>
      <c r="B80" s="238">
        <f>'Open Int.'!K84</f>
        <v>325750</v>
      </c>
      <c r="C80" s="240">
        <f>'Open Int.'!R84</f>
        <v>76.58871125</v>
      </c>
      <c r="D80" s="162">
        <f t="shared" si="2"/>
        <v>0.12945188304305513</v>
      </c>
      <c r="E80" s="246">
        <f>'Open Int.'!B84/'Open Int.'!K84</f>
        <v>1</v>
      </c>
      <c r="F80" s="231">
        <f>'Open Int.'!E84/'Open Int.'!K84</f>
        <v>0</v>
      </c>
      <c r="G80" s="247">
        <f>'Open Int.'!H84/'Open Int.'!K84</f>
        <v>0</v>
      </c>
      <c r="H80" s="250">
        <v>2516379</v>
      </c>
      <c r="I80" s="234">
        <v>503250</v>
      </c>
      <c r="J80" s="360">
        <v>251500</v>
      </c>
      <c r="K80" s="118" t="str">
        <f t="shared" si="3"/>
        <v>Gross Exposure is less then 30%</v>
      </c>
      <c r="M80"/>
      <c r="N80"/>
    </row>
    <row r="81" spans="1:14" s="7" customFormat="1" ht="15">
      <c r="A81" s="204" t="s">
        <v>295</v>
      </c>
      <c r="B81" s="238">
        <f>'Open Int.'!K85</f>
        <v>1461900</v>
      </c>
      <c r="C81" s="240">
        <f>'Open Int.'!R85</f>
        <v>95.886021</v>
      </c>
      <c r="D81" s="162">
        <f t="shared" si="2"/>
        <v>0.06525677104283123</v>
      </c>
      <c r="E81" s="246">
        <f>'Open Int.'!B85/'Open Int.'!K85</f>
        <v>0.9973322388672275</v>
      </c>
      <c r="F81" s="231">
        <f>'Open Int.'!E85/'Open Int.'!K85</f>
        <v>0.002257336343115124</v>
      </c>
      <c r="G81" s="247">
        <f>'Open Int.'!H85/'Open Int.'!K85</f>
        <v>0.0004104247896572953</v>
      </c>
      <c r="H81" s="250">
        <v>22402273</v>
      </c>
      <c r="I81" s="234">
        <v>4129200</v>
      </c>
      <c r="J81" s="360">
        <v>2064600</v>
      </c>
      <c r="K81" s="118" t="str">
        <f t="shared" si="3"/>
        <v>Gross Exposure is less then 30%</v>
      </c>
      <c r="M81"/>
      <c r="N81"/>
    </row>
    <row r="82" spans="1:14" s="7" customFormat="1" ht="15">
      <c r="A82" s="204" t="s">
        <v>133</v>
      </c>
      <c r="B82" s="238">
        <f>'Open Int.'!K86</f>
        <v>27650000</v>
      </c>
      <c r="C82" s="240">
        <f>'Open Int.'!R86</f>
        <v>85.02375</v>
      </c>
      <c r="D82" s="162">
        <f t="shared" si="2"/>
        <v>0.7680555555555556</v>
      </c>
      <c r="E82" s="246">
        <f>'Open Int.'!B86/'Open Int.'!K86</f>
        <v>0.8544303797468354</v>
      </c>
      <c r="F82" s="231">
        <f>'Open Int.'!E86/'Open Int.'!K86</f>
        <v>0.13969258589511754</v>
      </c>
      <c r="G82" s="247">
        <f>'Open Int.'!H86/'Open Int.'!K86</f>
        <v>0.005877034358047016</v>
      </c>
      <c r="H82" s="250">
        <v>36000000</v>
      </c>
      <c r="I82" s="234">
        <v>7200000</v>
      </c>
      <c r="J82" s="360">
        <v>7200000</v>
      </c>
      <c r="K82" s="118" t="str">
        <f t="shared" si="3"/>
        <v>Gross exposure is Substantial as Open interest has crossed 60%</v>
      </c>
      <c r="M82"/>
      <c r="N82"/>
    </row>
    <row r="83" spans="1:14" s="7" customFormat="1" ht="15">
      <c r="A83" s="204" t="s">
        <v>169</v>
      </c>
      <c r="B83" s="238">
        <f>'Open Int.'!K87</f>
        <v>9040000</v>
      </c>
      <c r="C83" s="240">
        <f>'Open Int.'!R87</f>
        <v>104.6832</v>
      </c>
      <c r="D83" s="162">
        <f t="shared" si="2"/>
        <v>0.7428374731594497</v>
      </c>
      <c r="E83" s="246">
        <f>'Open Int.'!B87/'Open Int.'!K87</f>
        <v>0.9796460176991151</v>
      </c>
      <c r="F83" s="231">
        <f>'Open Int.'!E87/'Open Int.'!K87</f>
        <v>0.013716814159292035</v>
      </c>
      <c r="G83" s="247">
        <f>'Open Int.'!H87/'Open Int.'!K87</f>
        <v>0.00663716814159292</v>
      </c>
      <c r="H83" s="250">
        <v>12169553</v>
      </c>
      <c r="I83" s="234">
        <v>2432000</v>
      </c>
      <c r="J83" s="360">
        <v>2432000</v>
      </c>
      <c r="K83" s="118" t="str">
        <f t="shared" si="3"/>
        <v>Gross exposure is Substantial as Open interest has crossed 60%</v>
      </c>
      <c r="M83"/>
      <c r="N83"/>
    </row>
    <row r="84" spans="1:14" s="7" customFormat="1" ht="15">
      <c r="A84" s="204" t="s">
        <v>296</v>
      </c>
      <c r="B84" s="238">
        <f>'Open Int.'!K88</f>
        <v>3104750</v>
      </c>
      <c r="C84" s="240">
        <f>'Open Int.'!R88</f>
        <v>134.1562475</v>
      </c>
      <c r="D84" s="162">
        <f t="shared" si="2"/>
        <v>0.1809666823711377</v>
      </c>
      <c r="E84" s="246">
        <f>'Open Int.'!B88/'Open Int.'!K88</f>
        <v>0.9980513728963685</v>
      </c>
      <c r="F84" s="231">
        <f>'Open Int.'!E88/'Open Int.'!K88</f>
        <v>0.0019486271036315323</v>
      </c>
      <c r="G84" s="247">
        <f>'Open Int.'!H88/'Open Int.'!K88</f>
        <v>0</v>
      </c>
      <c r="H84" s="250">
        <v>17156473</v>
      </c>
      <c r="I84" s="234">
        <v>3430900</v>
      </c>
      <c r="J84" s="360">
        <v>1715450</v>
      </c>
      <c r="K84" s="118" t="str">
        <f t="shared" si="3"/>
        <v>Gross Exposure is less then 30%</v>
      </c>
      <c r="M84"/>
      <c r="N84"/>
    </row>
    <row r="85" spans="1:14" s="7" customFormat="1" ht="15">
      <c r="A85" s="204" t="s">
        <v>297</v>
      </c>
      <c r="B85" s="238">
        <f>'Open Int.'!K89</f>
        <v>1474550</v>
      </c>
      <c r="C85" s="240">
        <f>'Open Int.'!R89</f>
        <v>69.6429965</v>
      </c>
      <c r="D85" s="162">
        <f t="shared" si="2"/>
        <v>0.05312746971755844</v>
      </c>
      <c r="E85" s="246">
        <f>'Open Int.'!B89/'Open Int.'!K89</f>
        <v>0.9944050727340544</v>
      </c>
      <c r="F85" s="231">
        <f>'Open Int.'!E89/'Open Int.'!K89</f>
        <v>0.005221932114882507</v>
      </c>
      <c r="G85" s="247">
        <f>'Open Int.'!H89/'Open Int.'!K89</f>
        <v>0.0003729951510630362</v>
      </c>
      <c r="H85" s="250">
        <v>27754945</v>
      </c>
      <c r="I85" s="234">
        <v>5550600</v>
      </c>
      <c r="J85" s="360">
        <v>2775300</v>
      </c>
      <c r="K85" s="118" t="str">
        <f t="shared" si="3"/>
        <v>Gross Exposure is less then 30%</v>
      </c>
      <c r="M85"/>
      <c r="N85"/>
    </row>
    <row r="86" spans="1:14" s="7" customFormat="1" ht="15">
      <c r="A86" s="204" t="s">
        <v>178</v>
      </c>
      <c r="B86" s="238">
        <f>'Open Int.'!K90</f>
        <v>2635000</v>
      </c>
      <c r="C86" s="240">
        <f>'Open Int.'!R90</f>
        <v>47.57492500000001</v>
      </c>
      <c r="D86" s="162">
        <f t="shared" si="2"/>
        <v>0.10865052379654701</v>
      </c>
      <c r="E86" s="246">
        <f>'Open Int.'!B90/'Open Int.'!K90</f>
        <v>0.9354838709677419</v>
      </c>
      <c r="F86" s="231">
        <f>'Open Int.'!E90/'Open Int.'!K90</f>
        <v>0.04554079696394687</v>
      </c>
      <c r="G86" s="247">
        <f>'Open Int.'!H90/'Open Int.'!K90</f>
        <v>0.018975332068311195</v>
      </c>
      <c r="H86" s="250">
        <v>24252069</v>
      </c>
      <c r="I86" s="234">
        <v>4850000</v>
      </c>
      <c r="J86" s="360">
        <v>3312500</v>
      </c>
      <c r="K86" s="118" t="str">
        <f t="shared" si="3"/>
        <v>Gross Exposure is less then 30%</v>
      </c>
      <c r="M86"/>
      <c r="N86"/>
    </row>
    <row r="87" spans="1:14" s="7" customFormat="1" ht="15">
      <c r="A87" s="204" t="s">
        <v>145</v>
      </c>
      <c r="B87" s="238">
        <f>'Open Int.'!K91</f>
        <v>3240200</v>
      </c>
      <c r="C87" s="240">
        <f>'Open Int.'!R91</f>
        <v>51.810798</v>
      </c>
      <c r="D87" s="162">
        <f t="shared" si="2"/>
        <v>0.3145955967879054</v>
      </c>
      <c r="E87" s="246">
        <f>'Open Int.'!B91/'Open Int.'!K91</f>
        <v>0.9449108079748164</v>
      </c>
      <c r="F87" s="231">
        <f>'Open Int.'!E91/'Open Int.'!K91</f>
        <v>0.05036726128016789</v>
      </c>
      <c r="G87" s="247">
        <f>'Open Int.'!H91/'Open Int.'!K91</f>
        <v>0.00472193074501574</v>
      </c>
      <c r="H87" s="250">
        <v>10299572</v>
      </c>
      <c r="I87" s="234">
        <v>2058700</v>
      </c>
      <c r="J87" s="360">
        <v>2058700</v>
      </c>
      <c r="K87" s="118" t="str">
        <f t="shared" si="3"/>
        <v>Some sign of build up Gross exposure crosses 30%</v>
      </c>
      <c r="M87"/>
      <c r="N87"/>
    </row>
    <row r="88" spans="1:14" s="7" customFormat="1" ht="15">
      <c r="A88" s="204" t="s">
        <v>273</v>
      </c>
      <c r="B88" s="238">
        <f>'Open Int.'!K92</f>
        <v>7465550</v>
      </c>
      <c r="C88" s="240">
        <f>'Open Int.'!R92</f>
        <v>142.442694</v>
      </c>
      <c r="D88" s="162">
        <f t="shared" si="2"/>
        <v>0.6714774428532946</v>
      </c>
      <c r="E88" s="246">
        <f>'Open Int.'!B92/'Open Int.'!K92</f>
        <v>0.9544574746669703</v>
      </c>
      <c r="F88" s="231">
        <f>'Open Int.'!E92/'Open Int.'!K92</f>
        <v>0.042923830126380506</v>
      </c>
      <c r="G88" s="247">
        <f>'Open Int.'!H92/'Open Int.'!K92</f>
        <v>0.002618695206649209</v>
      </c>
      <c r="H88" s="250">
        <v>11118095</v>
      </c>
      <c r="I88" s="234">
        <v>2223600</v>
      </c>
      <c r="J88" s="360">
        <v>1970300</v>
      </c>
      <c r="K88" s="118" t="str">
        <f t="shared" si="3"/>
        <v>Gross exposure is Substantial as Open interest has crossed 60%</v>
      </c>
      <c r="M88"/>
      <c r="N88"/>
    </row>
    <row r="89" spans="1:14" s="7" customFormat="1" ht="15">
      <c r="A89" s="204" t="s">
        <v>210</v>
      </c>
      <c r="B89" s="238">
        <f>'Open Int.'!K93</f>
        <v>1410600</v>
      </c>
      <c r="C89" s="240">
        <f>'Open Int.'!R93</f>
        <v>234.244236</v>
      </c>
      <c r="D89" s="162">
        <f t="shared" si="2"/>
        <v>0.025975910979488696</v>
      </c>
      <c r="E89" s="246">
        <f>'Open Int.'!B93/'Open Int.'!K93</f>
        <v>0.9515099957464909</v>
      </c>
      <c r="F89" s="231">
        <f>'Open Int.'!E93/'Open Int.'!K93</f>
        <v>0.0432440096412874</v>
      </c>
      <c r="G89" s="247">
        <f>'Open Int.'!H93/'Open Int.'!K93</f>
        <v>0.005245994612221749</v>
      </c>
      <c r="H89" s="250">
        <v>54304159</v>
      </c>
      <c r="I89" s="234">
        <v>2074800</v>
      </c>
      <c r="J89" s="360">
        <v>1037400</v>
      </c>
      <c r="K89" s="118" t="str">
        <f t="shared" si="3"/>
        <v>Gross Exposure is less then 30%</v>
      </c>
      <c r="M89"/>
      <c r="N89"/>
    </row>
    <row r="90" spans="1:14" s="7" customFormat="1" ht="15">
      <c r="A90" s="204" t="s">
        <v>298</v>
      </c>
      <c r="B90" s="238">
        <f>'Open Int.'!K94</f>
        <v>321300</v>
      </c>
      <c r="C90" s="240">
        <f>'Open Int.'!R94</f>
        <v>18.943848</v>
      </c>
      <c r="D90" s="162">
        <f t="shared" si="2"/>
        <v>0.041991107765414384</v>
      </c>
      <c r="E90" s="246">
        <f>'Open Int.'!B94/'Open Int.'!K94</f>
        <v>0.9967320261437909</v>
      </c>
      <c r="F90" s="231">
        <f>'Open Int.'!E94/'Open Int.'!K94</f>
        <v>0.0032679738562091504</v>
      </c>
      <c r="G90" s="247">
        <f>'Open Int.'!H94/'Open Int.'!K94</f>
        <v>0</v>
      </c>
      <c r="H90" s="250">
        <v>7651620</v>
      </c>
      <c r="I90" s="234">
        <v>1530200</v>
      </c>
      <c r="J90" s="360">
        <v>814450</v>
      </c>
      <c r="K90" s="118" t="str">
        <f t="shared" si="3"/>
        <v>Gross Exposure is less then 30%</v>
      </c>
      <c r="M90"/>
      <c r="N90"/>
    </row>
    <row r="91" spans="1:14" s="7" customFormat="1" ht="15">
      <c r="A91" s="204" t="s">
        <v>7</v>
      </c>
      <c r="B91" s="238">
        <f>'Open Int.'!K95</f>
        <v>2594800</v>
      </c>
      <c r="C91" s="240">
        <f>'Open Int.'!R95</f>
        <v>228.549984</v>
      </c>
      <c r="D91" s="162">
        <f t="shared" si="2"/>
        <v>0.07549066678699555</v>
      </c>
      <c r="E91" s="246">
        <f>'Open Int.'!B95/'Open Int.'!K95</f>
        <v>0.9591683366733467</v>
      </c>
      <c r="F91" s="231">
        <f>'Open Int.'!E95/'Open Int.'!K95</f>
        <v>0.03907815631262525</v>
      </c>
      <c r="G91" s="247">
        <f>'Open Int.'!H95/'Open Int.'!K95</f>
        <v>0.0017535070140280561</v>
      </c>
      <c r="H91" s="250">
        <v>34372461</v>
      </c>
      <c r="I91" s="234">
        <v>3301875</v>
      </c>
      <c r="J91" s="360">
        <v>1650625</v>
      </c>
      <c r="K91" s="118" t="str">
        <f t="shared" si="3"/>
        <v>Gross Exposure is less then 30%</v>
      </c>
      <c r="M91"/>
      <c r="N91"/>
    </row>
    <row r="92" spans="1:14" s="7" customFormat="1" ht="15">
      <c r="A92" s="204" t="s">
        <v>170</v>
      </c>
      <c r="B92" s="238">
        <f>'Open Int.'!K96</f>
        <v>2275200</v>
      </c>
      <c r="C92" s="240">
        <f>'Open Int.'!R96</f>
        <v>117.024912</v>
      </c>
      <c r="D92" s="162">
        <f t="shared" si="2"/>
        <v>0.3427318463744267</v>
      </c>
      <c r="E92" s="246">
        <f>'Open Int.'!B96/'Open Int.'!K96</f>
        <v>0.9994725738396625</v>
      </c>
      <c r="F92" s="231">
        <f>'Open Int.'!E96/'Open Int.'!K96</f>
        <v>0.0005274261603375527</v>
      </c>
      <c r="G92" s="247">
        <f>'Open Int.'!H96/'Open Int.'!K96</f>
        <v>0</v>
      </c>
      <c r="H92" s="250">
        <v>6638426</v>
      </c>
      <c r="I92" s="234">
        <v>1327200</v>
      </c>
      <c r="J92" s="360">
        <v>1070400</v>
      </c>
      <c r="K92" s="118" t="str">
        <f t="shared" si="3"/>
        <v>Some sign of build up Gross exposure crosses 30%</v>
      </c>
      <c r="M92"/>
      <c r="N92"/>
    </row>
    <row r="93" spans="1:14" s="7" customFormat="1" ht="15">
      <c r="A93" s="204" t="s">
        <v>224</v>
      </c>
      <c r="B93" s="238">
        <f>'Open Int.'!K97</f>
        <v>1454800</v>
      </c>
      <c r="C93" s="240">
        <f>'Open Int.'!R97</f>
        <v>132.67776</v>
      </c>
      <c r="D93" s="162">
        <f t="shared" si="2"/>
        <v>0.07088844347825833</v>
      </c>
      <c r="E93" s="246">
        <f>'Open Int.'!B97/'Open Int.'!K97</f>
        <v>0.9736046191916414</v>
      </c>
      <c r="F93" s="231">
        <f>'Open Int.'!E97/'Open Int.'!K97</f>
        <v>0.02364586197415452</v>
      </c>
      <c r="G93" s="247">
        <f>'Open Int.'!H97/'Open Int.'!K97</f>
        <v>0.0027495188342040143</v>
      </c>
      <c r="H93" s="250">
        <v>20522386</v>
      </c>
      <c r="I93" s="234">
        <v>3228400</v>
      </c>
      <c r="J93" s="360">
        <v>1614000</v>
      </c>
      <c r="K93" s="118" t="str">
        <f t="shared" si="3"/>
        <v>Gross Exposure is less then 30%</v>
      </c>
      <c r="M93"/>
      <c r="N93"/>
    </row>
    <row r="94" spans="1:14" s="7" customFormat="1" ht="15">
      <c r="A94" s="204" t="s">
        <v>207</v>
      </c>
      <c r="B94" s="238">
        <f>'Open Int.'!K98</f>
        <v>6778750</v>
      </c>
      <c r="C94" s="240">
        <f>'Open Int.'!R98</f>
        <v>139.9811875</v>
      </c>
      <c r="D94" s="162">
        <f t="shared" si="2"/>
        <v>0.4904999130251307</v>
      </c>
      <c r="E94" s="246">
        <f>'Open Int.'!B98/'Open Int.'!K98</f>
        <v>0.9063249124101052</v>
      </c>
      <c r="F94" s="231">
        <f>'Open Int.'!E98/'Open Int.'!K98</f>
        <v>0.08851189378572746</v>
      </c>
      <c r="G94" s="247">
        <f>'Open Int.'!H98/'Open Int.'!K98</f>
        <v>0.005163193804167435</v>
      </c>
      <c r="H94" s="250">
        <v>13820084</v>
      </c>
      <c r="I94" s="234">
        <v>2763750</v>
      </c>
      <c r="J94" s="360">
        <v>2393750</v>
      </c>
      <c r="K94" s="118" t="str">
        <f t="shared" si="3"/>
        <v>Gross exposure is building up andcrpsses 40% mark</v>
      </c>
      <c r="M94"/>
      <c r="N94"/>
    </row>
    <row r="95" spans="1:14" s="7" customFormat="1" ht="15">
      <c r="A95" s="204" t="s">
        <v>299</v>
      </c>
      <c r="B95" s="238">
        <f>'Open Int.'!K99</f>
        <v>684500</v>
      </c>
      <c r="C95" s="240">
        <f>'Open Int.'!R99</f>
        <v>57.696505</v>
      </c>
      <c r="D95" s="162">
        <f t="shared" si="2"/>
        <v>0.091924453543033</v>
      </c>
      <c r="E95" s="246">
        <f>'Open Int.'!B99/'Open Int.'!K99</f>
        <v>0.9941563184806428</v>
      </c>
      <c r="F95" s="231">
        <f>'Open Int.'!E99/'Open Int.'!K99</f>
        <v>0.004747991234477721</v>
      </c>
      <c r="G95" s="247">
        <f>'Open Int.'!H99/'Open Int.'!K99</f>
        <v>0.001095690284879474</v>
      </c>
      <c r="H95" s="250">
        <v>7446332</v>
      </c>
      <c r="I95" s="234">
        <v>1489250</v>
      </c>
      <c r="J95" s="360">
        <v>744500</v>
      </c>
      <c r="K95" s="118" t="str">
        <f t="shared" si="3"/>
        <v>Gross Exposure is less then 30%</v>
      </c>
      <c r="M95"/>
      <c r="N95"/>
    </row>
    <row r="96" spans="1:14" s="7" customFormat="1" ht="15">
      <c r="A96" s="204" t="s">
        <v>279</v>
      </c>
      <c r="B96" s="238">
        <f>'Open Int.'!K100</f>
        <v>11968000</v>
      </c>
      <c r="C96" s="240">
        <f>'Open Int.'!R100</f>
        <v>330.9152</v>
      </c>
      <c r="D96" s="162">
        <f t="shared" si="2"/>
        <v>0.7571773682923879</v>
      </c>
      <c r="E96" s="246">
        <f>'Open Int.'!B100/'Open Int.'!K100</f>
        <v>0.9469251336898395</v>
      </c>
      <c r="F96" s="231">
        <f>'Open Int.'!E100/'Open Int.'!K100</f>
        <v>0.04933155080213904</v>
      </c>
      <c r="G96" s="247">
        <f>'Open Int.'!H100/'Open Int.'!K100</f>
        <v>0.0037433155080213902</v>
      </c>
      <c r="H96" s="250">
        <v>15806072</v>
      </c>
      <c r="I96" s="234">
        <v>3160000</v>
      </c>
      <c r="J96" s="360">
        <v>1644800</v>
      </c>
      <c r="K96" s="118" t="str">
        <f t="shared" si="3"/>
        <v>Gross exposure is Substantial as Open interest has crossed 60%</v>
      </c>
      <c r="M96"/>
      <c r="N96"/>
    </row>
    <row r="97" spans="1:14" s="8" customFormat="1" ht="15">
      <c r="A97" s="204" t="s">
        <v>146</v>
      </c>
      <c r="B97" s="238">
        <f>'Open Int.'!K101</f>
        <v>11445400</v>
      </c>
      <c r="C97" s="240">
        <f>'Open Int.'!R101</f>
        <v>45.323784</v>
      </c>
      <c r="D97" s="162">
        <f t="shared" si="2"/>
        <v>0.2855714105427234</v>
      </c>
      <c r="E97" s="246">
        <f>'Open Int.'!B101/'Open Int.'!K101</f>
        <v>0.9307931570762052</v>
      </c>
      <c r="F97" s="231">
        <f>'Open Int.'!E101/'Open Int.'!K101</f>
        <v>0.06531881804043546</v>
      </c>
      <c r="G97" s="247">
        <f>'Open Int.'!H101/'Open Int.'!K101</f>
        <v>0.0038880248833592537</v>
      </c>
      <c r="H97" s="250">
        <v>40078942</v>
      </c>
      <c r="I97" s="234">
        <v>8010000</v>
      </c>
      <c r="J97" s="360">
        <v>8010000</v>
      </c>
      <c r="K97" s="118" t="str">
        <f t="shared" si="3"/>
        <v>Gross Exposure is less then 30%</v>
      </c>
      <c r="M97"/>
      <c r="N97"/>
    </row>
    <row r="98" spans="1:14" s="7" customFormat="1" ht="15">
      <c r="A98" s="204" t="s">
        <v>8</v>
      </c>
      <c r="B98" s="238">
        <f>'Open Int.'!K102</f>
        <v>39244800</v>
      </c>
      <c r="C98" s="240">
        <f>'Open Int.'!R102</f>
        <v>564.928896</v>
      </c>
      <c r="D98" s="162">
        <f t="shared" si="2"/>
        <v>0.8556201777915625</v>
      </c>
      <c r="E98" s="246">
        <f>'Open Int.'!B102/'Open Int.'!K102</f>
        <v>0.8537997390737116</v>
      </c>
      <c r="F98" s="231">
        <f>'Open Int.'!E102/'Open Int.'!K102</f>
        <v>0.13103392041748207</v>
      </c>
      <c r="G98" s="247">
        <f>'Open Int.'!H102/'Open Int.'!K102</f>
        <v>0.015166340508806261</v>
      </c>
      <c r="H98" s="250">
        <v>45867081</v>
      </c>
      <c r="I98" s="234">
        <v>9172800</v>
      </c>
      <c r="J98" s="360">
        <v>4585600</v>
      </c>
      <c r="K98" s="118" t="str">
        <f t="shared" si="3"/>
        <v>Gross exposure has crossed 80%,Margin double</v>
      </c>
      <c r="M98"/>
      <c r="N98"/>
    </row>
    <row r="99" spans="1:14" s="7" customFormat="1" ht="15">
      <c r="A99" s="204" t="s">
        <v>300</v>
      </c>
      <c r="B99" s="238">
        <f>'Open Int.'!K103</f>
        <v>3085000</v>
      </c>
      <c r="C99" s="240">
        <f>'Open Int.'!R103</f>
        <v>63.7361</v>
      </c>
      <c r="D99" s="162">
        <f t="shared" si="2"/>
        <v>0.1081169359134672</v>
      </c>
      <c r="E99" s="246">
        <f>'Open Int.'!B103/'Open Int.'!K103</f>
        <v>0.9912479740680713</v>
      </c>
      <c r="F99" s="231">
        <f>'Open Int.'!E103/'Open Int.'!K103</f>
        <v>0.008752025931928687</v>
      </c>
      <c r="G99" s="247">
        <f>'Open Int.'!H103/'Open Int.'!K103</f>
        <v>0</v>
      </c>
      <c r="H99" s="250">
        <v>28533920</v>
      </c>
      <c r="I99" s="234">
        <v>5706000</v>
      </c>
      <c r="J99" s="360">
        <v>2853000</v>
      </c>
      <c r="K99" s="118" t="str">
        <f t="shared" si="3"/>
        <v>Gross Exposure is less then 30%</v>
      </c>
      <c r="M99"/>
      <c r="N99"/>
    </row>
    <row r="100" spans="1:14" s="7" customFormat="1" ht="15">
      <c r="A100" s="204" t="s">
        <v>179</v>
      </c>
      <c r="B100" s="238">
        <f>'Open Int.'!K104</f>
        <v>44604000</v>
      </c>
      <c r="C100" s="240">
        <f>'Open Int.'!R104</f>
        <v>69.35922</v>
      </c>
      <c r="D100" s="162">
        <f t="shared" si="2"/>
        <v>0.8044590013216112</v>
      </c>
      <c r="E100" s="246">
        <f>'Open Int.'!B104/'Open Int.'!K104</f>
        <v>0.8493408662900188</v>
      </c>
      <c r="F100" s="231">
        <f>'Open Int.'!E104/'Open Int.'!K104</f>
        <v>0.1349654739485248</v>
      </c>
      <c r="G100" s="247">
        <f>'Open Int.'!H104/'Open Int.'!K104</f>
        <v>0.015693659761456372</v>
      </c>
      <c r="H100" s="250">
        <v>55445958</v>
      </c>
      <c r="I100" s="234">
        <v>11088000</v>
      </c>
      <c r="J100" s="360">
        <v>11088000</v>
      </c>
      <c r="K100" s="118" t="str">
        <f t="shared" si="3"/>
        <v>Gross exposure has crossed 80%,Margin double</v>
      </c>
      <c r="M100"/>
      <c r="N100"/>
    </row>
    <row r="101" spans="1:14" s="7" customFormat="1" ht="15">
      <c r="A101" s="204" t="s">
        <v>202</v>
      </c>
      <c r="B101" s="238">
        <f>'Open Int.'!K105</f>
        <v>3178600</v>
      </c>
      <c r="C101" s="240">
        <f>'Open Int.'!R105</f>
        <v>70.262953</v>
      </c>
      <c r="D101" s="162">
        <f t="shared" si="2"/>
        <v>0.19192128872373973</v>
      </c>
      <c r="E101" s="246">
        <f>'Open Int.'!B105/'Open Int.'!K105</f>
        <v>0.959479015918958</v>
      </c>
      <c r="F101" s="231">
        <f>'Open Int.'!E105/'Open Int.'!K105</f>
        <v>0.03979739507959479</v>
      </c>
      <c r="G101" s="247">
        <f>'Open Int.'!H105/'Open Int.'!K105</f>
        <v>0.000723589001447178</v>
      </c>
      <c r="H101" s="250">
        <v>16561998</v>
      </c>
      <c r="I101" s="234">
        <v>3312000</v>
      </c>
      <c r="J101" s="360">
        <v>2339100</v>
      </c>
      <c r="K101" s="118" t="str">
        <f t="shared" si="3"/>
        <v>Gross Exposure is less then 30%</v>
      </c>
      <c r="M101"/>
      <c r="N101"/>
    </row>
    <row r="102" spans="1:14" s="7" customFormat="1" ht="15">
      <c r="A102" s="204" t="s">
        <v>171</v>
      </c>
      <c r="B102" s="238">
        <f>'Open Int.'!K106</f>
        <v>4100800</v>
      </c>
      <c r="C102" s="240">
        <f>'Open Int.'!R106</f>
        <v>119.189752</v>
      </c>
      <c r="D102" s="162">
        <f t="shared" si="2"/>
        <v>0.7349096040398523</v>
      </c>
      <c r="E102" s="246">
        <f>'Open Int.'!B106/'Open Int.'!K106</f>
        <v>0.9892703862660944</v>
      </c>
      <c r="F102" s="231">
        <f>'Open Int.'!E106/'Open Int.'!K106</f>
        <v>0.004291845493562232</v>
      </c>
      <c r="G102" s="247">
        <f>'Open Int.'!H106/'Open Int.'!K106</f>
        <v>0.006437768240343348</v>
      </c>
      <c r="H102" s="250">
        <v>5580006</v>
      </c>
      <c r="I102" s="234">
        <v>1115400</v>
      </c>
      <c r="J102" s="360">
        <v>1115400</v>
      </c>
      <c r="K102" s="118" t="str">
        <f t="shared" si="3"/>
        <v>Gross exposure is Substantial as Open interest has crossed 60%</v>
      </c>
      <c r="M102"/>
      <c r="N102"/>
    </row>
    <row r="103" spans="1:14" s="7" customFormat="1" ht="15">
      <c r="A103" s="204" t="s">
        <v>147</v>
      </c>
      <c r="B103" s="238">
        <f>'Open Int.'!K107</f>
        <v>5310000</v>
      </c>
      <c r="C103" s="240">
        <f>'Open Int.'!R107</f>
        <v>30.39975</v>
      </c>
      <c r="D103" s="162">
        <f t="shared" si="2"/>
        <v>0.2456747821082135</v>
      </c>
      <c r="E103" s="246">
        <f>'Open Int.'!B107/'Open Int.'!K107</f>
        <v>0.9211111111111111</v>
      </c>
      <c r="F103" s="231">
        <f>'Open Int.'!E107/'Open Int.'!K107</f>
        <v>0.07666666666666666</v>
      </c>
      <c r="G103" s="247">
        <f>'Open Int.'!H107/'Open Int.'!K107</f>
        <v>0.0022222222222222222</v>
      </c>
      <c r="H103" s="250">
        <v>21613940</v>
      </c>
      <c r="I103" s="234">
        <v>4318800</v>
      </c>
      <c r="J103" s="360">
        <v>4318800</v>
      </c>
      <c r="K103" s="118" t="str">
        <f t="shared" si="3"/>
        <v>Gross Exposure is less then 30%</v>
      </c>
      <c r="M103"/>
      <c r="N103"/>
    </row>
    <row r="104" spans="1:14" s="7" customFormat="1" ht="15">
      <c r="A104" s="204" t="s">
        <v>148</v>
      </c>
      <c r="B104" s="238">
        <f>'Open Int.'!K108</f>
        <v>1274900</v>
      </c>
      <c r="C104" s="240">
        <f>'Open Int.'!R108</f>
        <v>30.878078</v>
      </c>
      <c r="D104" s="162">
        <f t="shared" si="2"/>
        <v>0.06138696699173334</v>
      </c>
      <c r="E104" s="246">
        <f>'Open Int.'!B108/'Open Int.'!K108</f>
        <v>1</v>
      </c>
      <c r="F104" s="231">
        <f>'Open Int.'!E108/'Open Int.'!K108</f>
        <v>0</v>
      </c>
      <c r="G104" s="247">
        <f>'Open Int.'!H108/'Open Int.'!K108</f>
        <v>0</v>
      </c>
      <c r="H104" s="250">
        <v>20768252</v>
      </c>
      <c r="I104" s="234">
        <v>4152830</v>
      </c>
      <c r="J104" s="360">
        <v>2075370</v>
      </c>
      <c r="K104" s="118" t="str">
        <f t="shared" si="3"/>
        <v>Gross Exposure is less then 30%</v>
      </c>
      <c r="M104"/>
      <c r="N104"/>
    </row>
    <row r="105" spans="1:14" s="7" customFormat="1" ht="15">
      <c r="A105" s="204" t="s">
        <v>122</v>
      </c>
      <c r="B105" s="238">
        <f>'Open Int.'!K109</f>
        <v>21736000</v>
      </c>
      <c r="C105" s="240">
        <f>'Open Int.'!R109</f>
        <v>312.9984</v>
      </c>
      <c r="D105" s="162">
        <f t="shared" si="2"/>
        <v>0.12552117621242045</v>
      </c>
      <c r="E105" s="246">
        <f>'Open Int.'!B109/'Open Int.'!K109</f>
        <v>0.694677033492823</v>
      </c>
      <c r="F105" s="231">
        <f>'Open Int.'!E109/'Open Int.'!K109</f>
        <v>0.2604665071770335</v>
      </c>
      <c r="G105" s="247">
        <f>'Open Int.'!H109/'Open Int.'!K109</f>
        <v>0.04485645933014354</v>
      </c>
      <c r="H105" s="250">
        <v>173166000</v>
      </c>
      <c r="I105" s="234">
        <v>21976500</v>
      </c>
      <c r="J105" s="360">
        <v>10988250</v>
      </c>
      <c r="K105" s="118" t="str">
        <f t="shared" si="3"/>
        <v>Gross Exposure is less then 30%</v>
      </c>
      <c r="M105"/>
      <c r="N105"/>
    </row>
    <row r="106" spans="1:14" s="7" customFormat="1" ht="15">
      <c r="A106" s="204" t="s">
        <v>36</v>
      </c>
      <c r="B106" s="238">
        <f>'Open Int.'!K110</f>
        <v>6670800</v>
      </c>
      <c r="C106" s="240">
        <f>'Open Int.'!R110</f>
        <v>578.224944</v>
      </c>
      <c r="D106" s="162">
        <f t="shared" si="2"/>
        <v>0.06030027017970489</v>
      </c>
      <c r="E106" s="246">
        <f>'Open Int.'!B110/'Open Int.'!K110</f>
        <v>0.9596600107933081</v>
      </c>
      <c r="F106" s="231">
        <f>'Open Int.'!E110/'Open Int.'!K110</f>
        <v>0.03838370210469509</v>
      </c>
      <c r="G106" s="247">
        <f>'Open Int.'!H110/'Open Int.'!K110</f>
        <v>0.001956287101996762</v>
      </c>
      <c r="H106" s="250">
        <v>110626370</v>
      </c>
      <c r="I106" s="234">
        <v>3442950</v>
      </c>
      <c r="J106" s="360">
        <v>1721250</v>
      </c>
      <c r="K106" s="118" t="str">
        <f t="shared" si="3"/>
        <v>Gross Exposure is less then 30%</v>
      </c>
      <c r="M106"/>
      <c r="N106"/>
    </row>
    <row r="107" spans="1:14" s="7" customFormat="1" ht="15">
      <c r="A107" s="204" t="s">
        <v>172</v>
      </c>
      <c r="B107" s="238">
        <f>'Open Int.'!K111</f>
        <v>2768850</v>
      </c>
      <c r="C107" s="240">
        <f>'Open Int.'!R111</f>
        <v>74.19133575</v>
      </c>
      <c r="D107" s="162">
        <f t="shared" si="2"/>
        <v>0.25627740102311036</v>
      </c>
      <c r="E107" s="246">
        <f>'Open Int.'!B111/'Open Int.'!K111</f>
        <v>0.9719378081152825</v>
      </c>
      <c r="F107" s="231">
        <f>'Open Int.'!E111/'Open Int.'!K111</f>
        <v>0.02540766021994691</v>
      </c>
      <c r="G107" s="247">
        <f>'Open Int.'!H111/'Open Int.'!K111</f>
        <v>0.0026545316647705727</v>
      </c>
      <c r="H107" s="250">
        <v>10804113</v>
      </c>
      <c r="I107" s="234">
        <v>2159850</v>
      </c>
      <c r="J107" s="360">
        <v>2159850</v>
      </c>
      <c r="K107" s="118" t="str">
        <f t="shared" si="3"/>
        <v>Gross Exposure is less then 30%</v>
      </c>
      <c r="M107"/>
      <c r="N107"/>
    </row>
    <row r="108" spans="1:14" s="7" customFormat="1" ht="15">
      <c r="A108" s="204" t="s">
        <v>80</v>
      </c>
      <c r="B108" s="238">
        <f>'Open Int.'!K112</f>
        <v>2061600</v>
      </c>
      <c r="C108" s="240">
        <f>'Open Int.'!R112</f>
        <v>48.519756</v>
      </c>
      <c r="D108" s="162">
        <f t="shared" si="2"/>
        <v>0.08411967713320663</v>
      </c>
      <c r="E108" s="246">
        <f>'Open Int.'!B112/'Open Int.'!K112</f>
        <v>0.9883585564610011</v>
      </c>
      <c r="F108" s="231">
        <f>'Open Int.'!E112/'Open Int.'!K112</f>
        <v>0.011059371362048894</v>
      </c>
      <c r="G108" s="247">
        <f>'Open Int.'!H112/'Open Int.'!K112</f>
        <v>0.0005820721769499418</v>
      </c>
      <c r="H108" s="250">
        <v>24507940</v>
      </c>
      <c r="I108" s="234">
        <v>4900800</v>
      </c>
      <c r="J108" s="360">
        <v>2450400</v>
      </c>
      <c r="K108" s="118" t="str">
        <f t="shared" si="3"/>
        <v>Gross Exposure is less then 30%</v>
      </c>
      <c r="M108"/>
      <c r="N108"/>
    </row>
    <row r="109" spans="1:14" s="7" customFormat="1" ht="15">
      <c r="A109" s="204" t="s">
        <v>275</v>
      </c>
      <c r="B109" s="238">
        <f>'Open Int.'!K113</f>
        <v>5529300</v>
      </c>
      <c r="C109" s="240">
        <f>'Open Int.'!R113</f>
        <v>166.7360415</v>
      </c>
      <c r="D109" s="162">
        <f t="shared" si="2"/>
        <v>0.7610706440050873</v>
      </c>
      <c r="E109" s="246">
        <f>'Open Int.'!B113/'Open Int.'!K113</f>
        <v>0.974933535890619</v>
      </c>
      <c r="F109" s="231">
        <f>'Open Int.'!E113/'Open Int.'!K113</f>
        <v>0.024560070895050006</v>
      </c>
      <c r="G109" s="247">
        <f>'Open Int.'!H113/'Open Int.'!K113</f>
        <v>0.000506393214330928</v>
      </c>
      <c r="H109" s="250">
        <v>7265160</v>
      </c>
      <c r="I109" s="234">
        <v>1452500</v>
      </c>
      <c r="J109" s="360">
        <v>1088500</v>
      </c>
      <c r="K109" s="118" t="str">
        <f t="shared" si="3"/>
        <v>Gross exposure is Substantial as Open interest has crossed 60%</v>
      </c>
      <c r="M109"/>
      <c r="N109"/>
    </row>
    <row r="110" spans="1:14" s="7" customFormat="1" ht="15">
      <c r="A110" s="204" t="s">
        <v>225</v>
      </c>
      <c r="B110" s="238">
        <f>'Open Int.'!K114</f>
        <v>960050</v>
      </c>
      <c r="C110" s="240">
        <f>'Open Int.'!R114</f>
        <v>40.78772425</v>
      </c>
      <c r="D110" s="162">
        <f t="shared" si="2"/>
        <v>0.11578977964784613</v>
      </c>
      <c r="E110" s="246">
        <f>'Open Int.'!B114/'Open Int.'!K114</f>
        <v>1</v>
      </c>
      <c r="F110" s="231">
        <f>'Open Int.'!E114/'Open Int.'!K114</f>
        <v>0</v>
      </c>
      <c r="G110" s="247">
        <f>'Open Int.'!H114/'Open Int.'!K114</f>
        <v>0</v>
      </c>
      <c r="H110" s="250">
        <v>8291319</v>
      </c>
      <c r="I110" s="234">
        <v>1658150</v>
      </c>
      <c r="J110" s="360">
        <v>1197300</v>
      </c>
      <c r="K110" s="118" t="str">
        <f t="shared" si="3"/>
        <v>Gross Exposure is less then 30%</v>
      </c>
      <c r="M110"/>
      <c r="N110"/>
    </row>
    <row r="111" spans="1:14" s="7" customFormat="1" ht="15">
      <c r="A111" s="204" t="s">
        <v>81</v>
      </c>
      <c r="B111" s="238">
        <f>'Open Int.'!K115</f>
        <v>4168800</v>
      </c>
      <c r="C111" s="240">
        <f>'Open Int.'!R115</f>
        <v>204.89652</v>
      </c>
      <c r="D111" s="162">
        <f t="shared" si="2"/>
        <v>0.15664972208277095</v>
      </c>
      <c r="E111" s="246">
        <f>'Open Int.'!B115/'Open Int.'!K115</f>
        <v>0.9976971790443293</v>
      </c>
      <c r="F111" s="231">
        <f>'Open Int.'!E115/'Open Int.'!K115</f>
        <v>0.002302820955670697</v>
      </c>
      <c r="G111" s="247">
        <f>'Open Int.'!H115/'Open Int.'!K115</f>
        <v>0</v>
      </c>
      <c r="H111" s="250">
        <v>26612240</v>
      </c>
      <c r="I111" s="234">
        <v>5322000</v>
      </c>
      <c r="J111" s="360">
        <v>2660400</v>
      </c>
      <c r="K111" s="118" t="str">
        <f t="shared" si="3"/>
        <v>Gross Exposure is less then 30%</v>
      </c>
      <c r="M111"/>
      <c r="N111"/>
    </row>
    <row r="112" spans="1:14" s="7" customFormat="1" ht="15">
      <c r="A112" s="204" t="s">
        <v>226</v>
      </c>
      <c r="B112" s="238">
        <f>'Open Int.'!K116</f>
        <v>7428400</v>
      </c>
      <c r="C112" s="240">
        <f>'Open Int.'!R116</f>
        <v>150.202248</v>
      </c>
      <c r="D112" s="162">
        <f t="shared" si="2"/>
        <v>0.5242162443523469</v>
      </c>
      <c r="E112" s="246">
        <f>'Open Int.'!B116/'Open Int.'!K116</f>
        <v>0.8793818318884282</v>
      </c>
      <c r="F112" s="231">
        <f>'Open Int.'!E116/'Open Int.'!K116</f>
        <v>0.104787033546928</v>
      </c>
      <c r="G112" s="247">
        <f>'Open Int.'!H116/'Open Int.'!K116</f>
        <v>0.0158311345646438</v>
      </c>
      <c r="H112" s="250">
        <v>14170488</v>
      </c>
      <c r="I112" s="234">
        <v>2833600</v>
      </c>
      <c r="J112" s="360">
        <v>2833600</v>
      </c>
      <c r="K112" s="118" t="str">
        <f t="shared" si="3"/>
        <v>Gross exposure is building up andcrpsses 40% mark</v>
      </c>
      <c r="M112"/>
      <c r="N112"/>
    </row>
    <row r="113" spans="1:14" s="7" customFormat="1" ht="15">
      <c r="A113" s="204" t="s">
        <v>301</v>
      </c>
      <c r="B113" s="238">
        <f>'Open Int.'!K117</f>
        <v>4045800</v>
      </c>
      <c r="C113" s="240">
        <f>'Open Int.'!R117</f>
        <v>141.825519</v>
      </c>
      <c r="D113" s="162">
        <f t="shared" si="2"/>
        <v>0.34745639640362275</v>
      </c>
      <c r="E113" s="246">
        <f>'Open Int.'!B117/'Open Int.'!K117</f>
        <v>0.9828711256117455</v>
      </c>
      <c r="F113" s="231">
        <f>'Open Int.'!E117/'Open Int.'!K117</f>
        <v>0.014138118542686243</v>
      </c>
      <c r="G113" s="247">
        <f>'Open Int.'!H117/'Open Int.'!K117</f>
        <v>0.002990755845568244</v>
      </c>
      <c r="H113" s="250">
        <v>11644051</v>
      </c>
      <c r="I113" s="234">
        <v>2328700</v>
      </c>
      <c r="J113" s="360">
        <v>2328700</v>
      </c>
      <c r="K113" s="118" t="str">
        <f t="shared" si="3"/>
        <v>Some sign of build up Gross exposure crosses 30%</v>
      </c>
      <c r="M113"/>
      <c r="N113"/>
    </row>
    <row r="114" spans="1:14" s="7" customFormat="1" ht="15">
      <c r="A114" s="204" t="s">
        <v>227</v>
      </c>
      <c r="B114" s="238">
        <f>'Open Int.'!K118</f>
        <v>3324900</v>
      </c>
      <c r="C114" s="240">
        <f>'Open Int.'!R118</f>
        <v>335.116671</v>
      </c>
      <c r="D114" s="162">
        <f t="shared" si="2"/>
        <v>0.7044000587264869</v>
      </c>
      <c r="E114" s="246">
        <f>'Open Int.'!B118/'Open Int.'!K118</f>
        <v>0.9966615537309392</v>
      </c>
      <c r="F114" s="231">
        <f>'Open Int.'!E118/'Open Int.'!K118</f>
        <v>0.0033384462690607235</v>
      </c>
      <c r="G114" s="247">
        <f>'Open Int.'!H118/'Open Int.'!K118</f>
        <v>0</v>
      </c>
      <c r="H114" s="250">
        <v>4720187</v>
      </c>
      <c r="I114" s="234">
        <v>943800</v>
      </c>
      <c r="J114" s="360">
        <v>484500</v>
      </c>
      <c r="K114" s="118" t="str">
        <f t="shared" si="3"/>
        <v>Gross exposure is Substantial as Open interest has crossed 60%</v>
      </c>
      <c r="M114"/>
      <c r="N114"/>
    </row>
    <row r="115" spans="1:14" s="7" customFormat="1" ht="15">
      <c r="A115" s="204" t="s">
        <v>228</v>
      </c>
      <c r="B115" s="238">
        <f>'Open Int.'!K119</f>
        <v>4958400</v>
      </c>
      <c r="C115" s="240">
        <f>'Open Int.'!R119</f>
        <v>202.872936</v>
      </c>
      <c r="D115" s="162">
        <f t="shared" si="2"/>
        <v>0.11167703642515103</v>
      </c>
      <c r="E115" s="246">
        <f>'Open Int.'!B119/'Open Int.'!K119</f>
        <v>0.9227170054856405</v>
      </c>
      <c r="F115" s="231">
        <f>'Open Int.'!E119/'Open Int.'!K119</f>
        <v>0.06598902871894159</v>
      </c>
      <c r="G115" s="247">
        <f>'Open Int.'!H119/'Open Int.'!K119</f>
        <v>0.011293965795417877</v>
      </c>
      <c r="H115" s="250">
        <v>44399459</v>
      </c>
      <c r="I115" s="234">
        <v>7656800</v>
      </c>
      <c r="J115" s="360">
        <v>3828000</v>
      </c>
      <c r="K115" s="118" t="str">
        <f t="shared" si="3"/>
        <v>Gross Exposure is less then 30%</v>
      </c>
      <c r="M115"/>
      <c r="N115"/>
    </row>
    <row r="116" spans="1:14" s="7" customFormat="1" ht="15">
      <c r="A116" s="204" t="s">
        <v>235</v>
      </c>
      <c r="B116" s="238">
        <f>'Open Int.'!K120</f>
        <v>19344500</v>
      </c>
      <c r="C116" s="240">
        <f>'Open Int.'!R120</f>
        <v>880.4649175</v>
      </c>
      <c r="D116" s="162">
        <f t="shared" si="2"/>
        <v>0.15285440921934798</v>
      </c>
      <c r="E116" s="246">
        <f>'Open Int.'!B120/'Open Int.'!K120</f>
        <v>0.8671973946082866</v>
      </c>
      <c r="F116" s="231">
        <f>'Open Int.'!E120/'Open Int.'!K120</f>
        <v>0.1125746336167903</v>
      </c>
      <c r="G116" s="247">
        <f>'Open Int.'!H120/'Open Int.'!K120</f>
        <v>0.020227971774923106</v>
      </c>
      <c r="H116" s="250">
        <v>126555067</v>
      </c>
      <c r="I116" s="234">
        <v>6360200</v>
      </c>
      <c r="J116" s="360">
        <v>3180100</v>
      </c>
      <c r="K116" s="118" t="str">
        <f t="shared" si="3"/>
        <v>Gross Exposure is less then 30%</v>
      </c>
      <c r="M116"/>
      <c r="N116"/>
    </row>
    <row r="117" spans="1:14" s="7" customFormat="1" ht="15">
      <c r="A117" s="204" t="s">
        <v>98</v>
      </c>
      <c r="B117" s="238">
        <f>'Open Int.'!K121</f>
        <v>5614950</v>
      </c>
      <c r="C117" s="240">
        <f>'Open Int.'!R121</f>
        <v>300.31560075</v>
      </c>
      <c r="D117" s="162">
        <f t="shared" si="2"/>
        <v>0.1976506711699271</v>
      </c>
      <c r="E117" s="246">
        <f>'Open Int.'!B121/'Open Int.'!K121</f>
        <v>0.9628758938191792</v>
      </c>
      <c r="F117" s="231">
        <f>'Open Int.'!E121/'Open Int.'!K121</f>
        <v>0.03320599471054952</v>
      </c>
      <c r="G117" s="247">
        <f>'Open Int.'!H121/'Open Int.'!K121</f>
        <v>0.003918111470271329</v>
      </c>
      <c r="H117" s="250">
        <v>28408454</v>
      </c>
      <c r="I117" s="234">
        <v>5681500</v>
      </c>
      <c r="J117" s="360">
        <v>2840750</v>
      </c>
      <c r="K117" s="118" t="str">
        <f t="shared" si="3"/>
        <v>Gross Exposure is less then 30%</v>
      </c>
      <c r="M117"/>
      <c r="N117"/>
    </row>
    <row r="118" spans="1:14" s="7" customFormat="1" ht="15">
      <c r="A118" s="204" t="s">
        <v>149</v>
      </c>
      <c r="B118" s="238">
        <f>'Open Int.'!K122</f>
        <v>4699200</v>
      </c>
      <c r="C118" s="240">
        <f>'Open Int.'!R122</f>
        <v>316.914048</v>
      </c>
      <c r="D118" s="162">
        <f t="shared" si="2"/>
        <v>0.20405310643628363</v>
      </c>
      <c r="E118" s="246">
        <f>'Open Int.'!B122/'Open Int.'!K122</f>
        <v>0.9359784644194756</v>
      </c>
      <c r="F118" s="231">
        <f>'Open Int.'!E122/'Open Int.'!K122</f>
        <v>0.046348314606741575</v>
      </c>
      <c r="G118" s="247">
        <f>'Open Int.'!H122/'Open Int.'!K122</f>
        <v>0.017673220973782773</v>
      </c>
      <c r="H118" s="250">
        <v>23029299</v>
      </c>
      <c r="I118" s="234">
        <v>4605700</v>
      </c>
      <c r="J118" s="360">
        <v>2302850</v>
      </c>
      <c r="K118" s="118" t="str">
        <f t="shared" si="3"/>
        <v>Gross Exposure is less then 30%</v>
      </c>
      <c r="M118"/>
      <c r="N118"/>
    </row>
    <row r="119" spans="1:14" s="7" customFormat="1" ht="15">
      <c r="A119" s="204" t="s">
        <v>203</v>
      </c>
      <c r="B119" s="238">
        <f>'Open Int.'!K123</f>
        <v>13354500</v>
      </c>
      <c r="C119" s="240">
        <f>'Open Int.'!R123</f>
        <v>1814.8097775</v>
      </c>
      <c r="D119" s="162">
        <f t="shared" si="2"/>
        <v>0.10327470801666006</v>
      </c>
      <c r="E119" s="246">
        <f>'Open Int.'!B123/'Open Int.'!K123</f>
        <v>0.8374480512186904</v>
      </c>
      <c r="F119" s="231">
        <f>'Open Int.'!E123/'Open Int.'!K123</f>
        <v>0.13130405481298438</v>
      </c>
      <c r="G119" s="247">
        <f>'Open Int.'!H123/'Open Int.'!K123</f>
        <v>0.031247893968325283</v>
      </c>
      <c r="H119" s="250">
        <v>129310460</v>
      </c>
      <c r="I119" s="234">
        <v>2361900</v>
      </c>
      <c r="J119" s="360">
        <v>1180800</v>
      </c>
      <c r="K119" s="118" t="str">
        <f t="shared" si="3"/>
        <v>Gross Exposure is less then 30%</v>
      </c>
      <c r="M119"/>
      <c r="N119"/>
    </row>
    <row r="120" spans="1:14" s="7" customFormat="1" ht="15">
      <c r="A120" s="204" t="s">
        <v>302</v>
      </c>
      <c r="B120" s="238">
        <f>'Open Int.'!K124</f>
        <v>900000</v>
      </c>
      <c r="C120" s="240">
        <f>'Open Int.'!R124</f>
        <v>27.6075</v>
      </c>
      <c r="D120" s="162">
        <f t="shared" si="2"/>
        <v>0.35808937831307275</v>
      </c>
      <c r="E120" s="246">
        <f>'Open Int.'!B124/'Open Int.'!K124</f>
        <v>0.9905555555555555</v>
      </c>
      <c r="F120" s="231">
        <f>'Open Int.'!E124/'Open Int.'!K124</f>
        <v>0.009444444444444445</v>
      </c>
      <c r="G120" s="247">
        <f>'Open Int.'!H124/'Open Int.'!K124</f>
        <v>0</v>
      </c>
      <c r="H120" s="250">
        <v>2513339</v>
      </c>
      <c r="I120" s="234">
        <v>502500</v>
      </c>
      <c r="J120" s="360">
        <v>502500</v>
      </c>
      <c r="K120" s="118" t="str">
        <f t="shared" si="3"/>
        <v>Some sign of build up Gross exposure crosses 30%</v>
      </c>
      <c r="M120"/>
      <c r="N120"/>
    </row>
    <row r="121" spans="1:14" s="7" customFormat="1" ht="15">
      <c r="A121" s="204" t="s">
        <v>217</v>
      </c>
      <c r="B121" s="238">
        <f>'Open Int.'!K125</f>
        <v>43935250</v>
      </c>
      <c r="C121" s="240">
        <f>'Open Int.'!R125</f>
        <v>291.07103125</v>
      </c>
      <c r="D121" s="162">
        <f t="shared" si="2"/>
        <v>0.24408472222222222</v>
      </c>
      <c r="E121" s="246">
        <f>'Open Int.'!B125/'Open Int.'!K125</f>
        <v>0.8332443766679375</v>
      </c>
      <c r="F121" s="231">
        <f>'Open Int.'!E125/'Open Int.'!K125</f>
        <v>0.14235608082348455</v>
      </c>
      <c r="G121" s="247">
        <f>'Open Int.'!H125/'Open Int.'!K125</f>
        <v>0.024399542508577964</v>
      </c>
      <c r="H121" s="250">
        <v>180000000</v>
      </c>
      <c r="I121" s="234">
        <v>35999100</v>
      </c>
      <c r="J121" s="360">
        <v>17999550</v>
      </c>
      <c r="K121" s="118" t="str">
        <f t="shared" si="3"/>
        <v>Gross Exposure is less then 30%</v>
      </c>
      <c r="M121"/>
      <c r="N121"/>
    </row>
    <row r="122" spans="1:14" s="7" customFormat="1" ht="15">
      <c r="A122" s="204" t="s">
        <v>236</v>
      </c>
      <c r="B122" s="238">
        <f>'Open Int.'!K126</f>
        <v>25020900</v>
      </c>
      <c r="C122" s="240">
        <f>'Open Int.'!R126</f>
        <v>268.974675</v>
      </c>
      <c r="D122" s="162">
        <f t="shared" si="2"/>
        <v>0.21419519457268418</v>
      </c>
      <c r="E122" s="246">
        <f>'Open Int.'!B126/'Open Int.'!K126</f>
        <v>0.6905147296859825</v>
      </c>
      <c r="F122" s="231">
        <f>'Open Int.'!E126/'Open Int.'!K126</f>
        <v>0.2165749433473616</v>
      </c>
      <c r="G122" s="247">
        <f>'Open Int.'!H126/'Open Int.'!K126</f>
        <v>0.09291032696665588</v>
      </c>
      <c r="H122" s="250">
        <v>116813545</v>
      </c>
      <c r="I122" s="234">
        <v>23360400</v>
      </c>
      <c r="J122" s="360">
        <v>11680200</v>
      </c>
      <c r="K122" s="118" t="str">
        <f t="shared" si="3"/>
        <v>Gross Exposure is less then 30%</v>
      </c>
      <c r="M122"/>
      <c r="N122"/>
    </row>
    <row r="123" spans="1:14" s="7" customFormat="1" ht="15">
      <c r="A123" s="204" t="s">
        <v>204</v>
      </c>
      <c r="B123" s="238">
        <f>'Open Int.'!K127</f>
        <v>9276600</v>
      </c>
      <c r="C123" s="240">
        <f>'Open Int.'!R127</f>
        <v>429.784878</v>
      </c>
      <c r="D123" s="162">
        <f t="shared" si="2"/>
        <v>0.0997208041079046</v>
      </c>
      <c r="E123" s="246">
        <f>'Open Int.'!B127/'Open Int.'!K127</f>
        <v>0.8215509992885325</v>
      </c>
      <c r="F123" s="231">
        <f>'Open Int.'!E127/'Open Int.'!K127</f>
        <v>0.14973158269193454</v>
      </c>
      <c r="G123" s="247">
        <f>'Open Int.'!H127/'Open Int.'!K127</f>
        <v>0.02871741801953302</v>
      </c>
      <c r="H123" s="250">
        <v>93025724</v>
      </c>
      <c r="I123" s="234">
        <v>6205800</v>
      </c>
      <c r="J123" s="360">
        <v>3102600</v>
      </c>
      <c r="K123" s="118" t="str">
        <f t="shared" si="3"/>
        <v>Gross Exposure is less then 30%</v>
      </c>
      <c r="M123"/>
      <c r="N123"/>
    </row>
    <row r="124" spans="1:14" s="7" customFormat="1" ht="15">
      <c r="A124" s="204" t="s">
        <v>205</v>
      </c>
      <c r="B124" s="238">
        <f>'Open Int.'!K128</f>
        <v>7976500</v>
      </c>
      <c r="C124" s="240">
        <f>'Open Int.'!R128</f>
        <v>944.178305</v>
      </c>
      <c r="D124" s="162">
        <f t="shared" si="2"/>
        <v>0.23390732830061378</v>
      </c>
      <c r="E124" s="246">
        <f>'Open Int.'!B128/'Open Int.'!K128</f>
        <v>0.8342631479972419</v>
      </c>
      <c r="F124" s="231">
        <f>'Open Int.'!E128/'Open Int.'!K128</f>
        <v>0.13044568419732966</v>
      </c>
      <c r="G124" s="247">
        <f>'Open Int.'!H128/'Open Int.'!K128</f>
        <v>0.035291167805428444</v>
      </c>
      <c r="H124" s="250">
        <v>34101112</v>
      </c>
      <c r="I124" s="234">
        <v>2408000</v>
      </c>
      <c r="J124" s="360">
        <v>1204000</v>
      </c>
      <c r="K124" s="118" t="str">
        <f t="shared" si="3"/>
        <v>Gross Exposure is less then 30%</v>
      </c>
      <c r="M124"/>
      <c r="N124"/>
    </row>
    <row r="125" spans="1:14" s="7" customFormat="1" ht="15">
      <c r="A125" s="204" t="s">
        <v>37</v>
      </c>
      <c r="B125" s="238">
        <f>'Open Int.'!K129</f>
        <v>2131200</v>
      </c>
      <c r="C125" s="240">
        <f>'Open Int.'!R129</f>
        <v>39.043584</v>
      </c>
      <c r="D125" s="162">
        <f t="shared" si="2"/>
        <v>0.18991199461060557</v>
      </c>
      <c r="E125" s="246">
        <f>'Open Int.'!B129/'Open Int.'!K129</f>
        <v>0.8798798798798799</v>
      </c>
      <c r="F125" s="231">
        <f>'Open Int.'!E129/'Open Int.'!K129</f>
        <v>0.11186186186186187</v>
      </c>
      <c r="G125" s="247">
        <f>'Open Int.'!H129/'Open Int.'!K129</f>
        <v>0.008258258258258258</v>
      </c>
      <c r="H125" s="250">
        <v>11222040</v>
      </c>
      <c r="I125" s="234">
        <v>2243200</v>
      </c>
      <c r="J125" s="360">
        <v>2243200</v>
      </c>
      <c r="K125" s="118" t="str">
        <f t="shared" si="3"/>
        <v>Gross Exposure is less then 30%</v>
      </c>
      <c r="M125"/>
      <c r="N125"/>
    </row>
    <row r="126" spans="1:16" s="7" customFormat="1" ht="15">
      <c r="A126" s="204" t="s">
        <v>303</v>
      </c>
      <c r="B126" s="238">
        <f>'Open Int.'!K130</f>
        <v>1608000</v>
      </c>
      <c r="C126" s="240">
        <f>'Open Int.'!R130</f>
        <v>292.43892</v>
      </c>
      <c r="D126" s="162">
        <f t="shared" si="2"/>
        <v>0.416856883543719</v>
      </c>
      <c r="E126" s="246">
        <f>'Open Int.'!B130/'Open Int.'!K130</f>
        <v>0.9912313432835821</v>
      </c>
      <c r="F126" s="231">
        <f>'Open Int.'!E130/'Open Int.'!K130</f>
        <v>0.007835820895522387</v>
      </c>
      <c r="G126" s="247">
        <f>'Open Int.'!H130/'Open Int.'!K130</f>
        <v>0.0009328358208955224</v>
      </c>
      <c r="H126" s="250">
        <v>3857439</v>
      </c>
      <c r="I126" s="234">
        <v>771450</v>
      </c>
      <c r="J126" s="360">
        <v>385650</v>
      </c>
      <c r="K126" s="118" t="str">
        <f t="shared" si="3"/>
        <v>Gross exposure is building up andcrpsses 40% mark</v>
      </c>
      <c r="M126"/>
      <c r="N126"/>
      <c r="P126" s="97"/>
    </row>
    <row r="127" spans="1:16" s="7" customFormat="1" ht="15">
      <c r="A127" s="204" t="s">
        <v>229</v>
      </c>
      <c r="B127" s="238">
        <f>'Open Int.'!K131</f>
        <v>3863625</v>
      </c>
      <c r="C127" s="240">
        <f>'Open Int.'!R131</f>
        <v>437.574849375</v>
      </c>
      <c r="D127" s="162">
        <f t="shared" si="2"/>
        <v>0.25568030665555963</v>
      </c>
      <c r="E127" s="246">
        <f>'Open Int.'!B131/'Open Int.'!K131</f>
        <v>0.9776764049306027</v>
      </c>
      <c r="F127" s="231">
        <f>'Open Int.'!E131/'Open Int.'!K131</f>
        <v>0.02145006308842085</v>
      </c>
      <c r="G127" s="247">
        <f>'Open Int.'!H131/'Open Int.'!K131</f>
        <v>0.0008735319809764147</v>
      </c>
      <c r="H127" s="250">
        <v>15111156</v>
      </c>
      <c r="I127" s="234">
        <v>2640000</v>
      </c>
      <c r="J127" s="360">
        <v>1320000</v>
      </c>
      <c r="K127" s="118" t="str">
        <f t="shared" si="3"/>
        <v>Gross Exposure is less then 30%</v>
      </c>
      <c r="M127"/>
      <c r="N127"/>
      <c r="P127" s="97"/>
    </row>
    <row r="128" spans="1:16" s="7" customFormat="1" ht="15">
      <c r="A128" s="204" t="s">
        <v>278</v>
      </c>
      <c r="B128" s="238">
        <f>'Open Int.'!K132</f>
        <v>1510600</v>
      </c>
      <c r="C128" s="240">
        <f>'Open Int.'!R132</f>
        <v>124.730242</v>
      </c>
      <c r="D128" s="162">
        <f t="shared" si="2"/>
        <v>0.796700543756296</v>
      </c>
      <c r="E128" s="246">
        <f>'Open Int.'!B132/'Open Int.'!K132</f>
        <v>0.994902687673772</v>
      </c>
      <c r="F128" s="231">
        <f>'Open Int.'!E132/'Open Int.'!K132</f>
        <v>0.0027803521779425394</v>
      </c>
      <c r="G128" s="247">
        <f>'Open Int.'!H132/'Open Int.'!K132</f>
        <v>0.0023169601482854493</v>
      </c>
      <c r="H128" s="250">
        <v>1896070</v>
      </c>
      <c r="I128" s="234">
        <v>379050</v>
      </c>
      <c r="J128" s="360">
        <v>379050</v>
      </c>
      <c r="K128" s="118" t="str">
        <f t="shared" si="3"/>
        <v>Gross exposure is Substantial as Open interest has crossed 60%</v>
      </c>
      <c r="M128"/>
      <c r="N128"/>
      <c r="P128" s="97"/>
    </row>
    <row r="129" spans="1:16" s="7" customFormat="1" ht="15">
      <c r="A129" s="204" t="s">
        <v>180</v>
      </c>
      <c r="B129" s="238">
        <f>'Open Int.'!K133</f>
        <v>6319500</v>
      </c>
      <c r="C129" s="240">
        <f>'Open Int.'!R133</f>
        <v>104.39813999999998</v>
      </c>
      <c r="D129" s="162">
        <f t="shared" si="2"/>
        <v>0.8083607487803596</v>
      </c>
      <c r="E129" s="246">
        <f>'Open Int.'!B133/'Open Int.'!K133</f>
        <v>0.9584619036316164</v>
      </c>
      <c r="F129" s="231">
        <f>'Open Int.'!E133/'Open Int.'!K133</f>
        <v>0.03774032755755993</v>
      </c>
      <c r="G129" s="247">
        <f>'Open Int.'!H133/'Open Int.'!K133</f>
        <v>0.0037977688108236413</v>
      </c>
      <c r="H129" s="250">
        <v>7817673</v>
      </c>
      <c r="I129" s="234">
        <v>1563000</v>
      </c>
      <c r="J129" s="360">
        <v>1563000</v>
      </c>
      <c r="K129" s="118" t="str">
        <f t="shared" si="3"/>
        <v>Gross exposure has crossed 80%,Margin double</v>
      </c>
      <c r="M129"/>
      <c r="N129"/>
      <c r="P129" s="97"/>
    </row>
    <row r="130" spans="1:16" s="7" customFormat="1" ht="15">
      <c r="A130" s="204" t="s">
        <v>181</v>
      </c>
      <c r="B130" s="238">
        <f>'Open Int.'!K134</f>
        <v>340000</v>
      </c>
      <c r="C130" s="240">
        <f>'Open Int.'!R134</f>
        <v>11.849</v>
      </c>
      <c r="D130" s="162">
        <f t="shared" si="2"/>
        <v>0.059913952990455176</v>
      </c>
      <c r="E130" s="246">
        <f>'Open Int.'!B134/'Open Int.'!K134</f>
        <v>1</v>
      </c>
      <c r="F130" s="231">
        <f>'Open Int.'!E134/'Open Int.'!K134</f>
        <v>0</v>
      </c>
      <c r="G130" s="247">
        <f>'Open Int.'!H134/'Open Int.'!K134</f>
        <v>0</v>
      </c>
      <c r="H130" s="250">
        <v>5674805</v>
      </c>
      <c r="I130" s="234">
        <v>1134750</v>
      </c>
      <c r="J130" s="360">
        <v>1134750</v>
      </c>
      <c r="K130" s="118" t="str">
        <f t="shared" si="3"/>
        <v>Gross Exposure is less then 30%</v>
      </c>
      <c r="M130"/>
      <c r="N130"/>
      <c r="P130" s="97"/>
    </row>
    <row r="131" spans="1:16" s="7" customFormat="1" ht="15">
      <c r="A131" s="204" t="s">
        <v>150</v>
      </c>
      <c r="B131" s="238">
        <f>'Open Int.'!K135</f>
        <v>12112625</v>
      </c>
      <c r="C131" s="240">
        <f>'Open Int.'!R135</f>
        <v>535.86253</v>
      </c>
      <c r="D131" s="162">
        <f t="shared" si="2"/>
        <v>0.5178441148184828</v>
      </c>
      <c r="E131" s="246">
        <f>'Open Int.'!B135/'Open Int.'!K135</f>
        <v>0.9783283970237665</v>
      </c>
      <c r="F131" s="231">
        <f>'Open Int.'!E135/'Open Int.'!K135</f>
        <v>0.018276385176623566</v>
      </c>
      <c r="G131" s="247">
        <f>'Open Int.'!H135/'Open Int.'!K135</f>
        <v>0.003395217799609911</v>
      </c>
      <c r="H131" s="250">
        <v>23390485</v>
      </c>
      <c r="I131" s="234">
        <v>4677750</v>
      </c>
      <c r="J131" s="360">
        <v>2338875</v>
      </c>
      <c r="K131" s="118" t="str">
        <f t="shared" si="3"/>
        <v>Gross exposure is building up andcrpsses 40% mark</v>
      </c>
      <c r="M131"/>
      <c r="N131"/>
      <c r="P131" s="97"/>
    </row>
    <row r="132" spans="1:16" s="7" customFormat="1" ht="15">
      <c r="A132" s="204" t="s">
        <v>151</v>
      </c>
      <c r="B132" s="238">
        <f>'Open Int.'!K136</f>
        <v>2551050</v>
      </c>
      <c r="C132" s="240">
        <f>'Open Int.'!R136</f>
        <v>258.25554675</v>
      </c>
      <c r="D132" s="162">
        <f aca="true" t="shared" si="4" ref="D132:D154">B132/H132</f>
        <v>0.23494418135898593</v>
      </c>
      <c r="E132" s="246">
        <f>'Open Int.'!B136/'Open Int.'!K136</f>
        <v>1</v>
      </c>
      <c r="F132" s="231">
        <f>'Open Int.'!E136/'Open Int.'!K136</f>
        <v>0</v>
      </c>
      <c r="G132" s="247">
        <f>'Open Int.'!H136/'Open Int.'!K136</f>
        <v>0</v>
      </c>
      <c r="H132" s="250">
        <v>10858111</v>
      </c>
      <c r="I132" s="234">
        <v>2171250</v>
      </c>
      <c r="J132" s="360">
        <v>1085400</v>
      </c>
      <c r="K132" s="118" t="str">
        <f aca="true" t="shared" si="5" ref="K132:K154">IF(D132&gt;=80%,"Gross exposure has crossed 80%,Margin double",IF(D132&gt;=60%,"Gross exposure is Substantial as Open interest has crossed 60%",IF(D132&gt;=40%,"Gross exposure is building up andcrpsses 40% mark",IF(D132&gt;=30%,"Some sign of build up Gross exposure crosses 30%","Gross Exposure is less then 30%"))))</f>
        <v>Gross Exposure is less then 30%</v>
      </c>
      <c r="M132"/>
      <c r="N132"/>
      <c r="P132" s="97"/>
    </row>
    <row r="133" spans="1:16" s="7" customFormat="1" ht="15">
      <c r="A133" s="204" t="s">
        <v>215</v>
      </c>
      <c r="B133" s="238">
        <f>'Open Int.'!K137</f>
        <v>760500</v>
      </c>
      <c r="C133" s="240">
        <f>'Open Int.'!R137</f>
        <v>125.5319325</v>
      </c>
      <c r="D133" s="162">
        <f t="shared" si="4"/>
        <v>0.5519669037596168</v>
      </c>
      <c r="E133" s="246">
        <f>'Open Int.'!B137/'Open Int.'!K137</f>
        <v>0.9990138067061144</v>
      </c>
      <c r="F133" s="231">
        <f>'Open Int.'!E137/'Open Int.'!K137</f>
        <v>0.0009861932938856016</v>
      </c>
      <c r="G133" s="247">
        <f>'Open Int.'!H137/'Open Int.'!K137</f>
        <v>0</v>
      </c>
      <c r="H133" s="250">
        <v>1377800</v>
      </c>
      <c r="I133" s="234">
        <v>275500</v>
      </c>
      <c r="J133" s="360">
        <v>275500</v>
      </c>
      <c r="K133" s="118" t="str">
        <f t="shared" si="5"/>
        <v>Gross exposure is building up andcrpsses 40% mark</v>
      </c>
      <c r="M133"/>
      <c r="N133"/>
      <c r="P133" s="97"/>
    </row>
    <row r="134" spans="1:16" s="7" customFormat="1" ht="15">
      <c r="A134" s="204" t="s">
        <v>230</v>
      </c>
      <c r="B134" s="238">
        <f>'Open Int.'!K138</f>
        <v>2317000</v>
      </c>
      <c r="C134" s="240">
        <f>'Open Int.'!R138</f>
        <v>250.25917</v>
      </c>
      <c r="D134" s="162">
        <f t="shared" si="4"/>
        <v>0.1331344762787345</v>
      </c>
      <c r="E134" s="246">
        <f>'Open Int.'!B138/'Open Int.'!K138</f>
        <v>0.977298230470436</v>
      </c>
      <c r="F134" s="231">
        <f>'Open Int.'!E138/'Open Int.'!K138</f>
        <v>0.02002589555459646</v>
      </c>
      <c r="G134" s="247">
        <f>'Open Int.'!H138/'Open Int.'!K138</f>
        <v>0.0026758739749676306</v>
      </c>
      <c r="H134" s="250">
        <v>17403456</v>
      </c>
      <c r="I134" s="234">
        <v>2299200</v>
      </c>
      <c r="J134" s="360">
        <v>1149600</v>
      </c>
      <c r="K134" s="118" t="str">
        <f t="shared" si="5"/>
        <v>Gross Exposure is less then 30%</v>
      </c>
      <c r="M134"/>
      <c r="N134"/>
      <c r="P134" s="97"/>
    </row>
    <row r="135" spans="1:16" s="7" customFormat="1" ht="15">
      <c r="A135" s="204" t="s">
        <v>91</v>
      </c>
      <c r="B135" s="238">
        <f>'Open Int.'!K139</f>
        <v>13467200</v>
      </c>
      <c r="C135" s="240">
        <f>'Open Int.'!R139</f>
        <v>99.18592800000002</v>
      </c>
      <c r="D135" s="162">
        <f t="shared" si="4"/>
        <v>0.3847771428571429</v>
      </c>
      <c r="E135" s="246">
        <f>'Open Int.'!B139/'Open Int.'!K139</f>
        <v>0.7866817155756207</v>
      </c>
      <c r="F135" s="231">
        <f>'Open Int.'!E139/'Open Int.'!K139</f>
        <v>0.19243792325056433</v>
      </c>
      <c r="G135" s="247">
        <f>'Open Int.'!H139/'Open Int.'!K139</f>
        <v>0.0208803611738149</v>
      </c>
      <c r="H135" s="250">
        <v>35000000</v>
      </c>
      <c r="I135" s="234">
        <v>6999600</v>
      </c>
      <c r="J135" s="360">
        <v>6688000</v>
      </c>
      <c r="K135" s="118" t="str">
        <f t="shared" si="5"/>
        <v>Some sign of build up Gross exposure crosses 30%</v>
      </c>
      <c r="M135"/>
      <c r="N135"/>
      <c r="P135" s="97"/>
    </row>
    <row r="136" spans="1:16" s="7" customFormat="1" ht="15">
      <c r="A136" s="204" t="s">
        <v>152</v>
      </c>
      <c r="B136" s="238">
        <f>'Open Int.'!K140</f>
        <v>2003400</v>
      </c>
      <c r="C136" s="240">
        <f>'Open Int.'!R140</f>
        <v>44.896194</v>
      </c>
      <c r="D136" s="162">
        <f t="shared" si="4"/>
        <v>0.06808004982342311</v>
      </c>
      <c r="E136" s="246">
        <f>'Open Int.'!B140/'Open Int.'!K140</f>
        <v>0.9380053908355795</v>
      </c>
      <c r="F136" s="231">
        <f>'Open Int.'!E140/'Open Int.'!K140</f>
        <v>0.05256064690026954</v>
      </c>
      <c r="G136" s="247">
        <f>'Open Int.'!H140/'Open Int.'!K140</f>
        <v>0.009433962264150943</v>
      </c>
      <c r="H136" s="250">
        <v>29427123</v>
      </c>
      <c r="I136" s="234">
        <v>5884650</v>
      </c>
      <c r="J136" s="360">
        <v>2941650</v>
      </c>
      <c r="K136" s="118" t="str">
        <f t="shared" si="5"/>
        <v>Gross Exposure is less then 30%</v>
      </c>
      <c r="M136"/>
      <c r="N136"/>
      <c r="P136" s="97"/>
    </row>
    <row r="137" spans="1:16" s="7" customFormat="1" ht="15">
      <c r="A137" s="204" t="s">
        <v>208</v>
      </c>
      <c r="B137" s="238">
        <f>'Open Int.'!K141</f>
        <v>4044604</v>
      </c>
      <c r="C137" s="240">
        <f>'Open Int.'!R141</f>
        <v>353.92307302</v>
      </c>
      <c r="D137" s="162">
        <f t="shared" si="4"/>
        <v>0.09121185082657754</v>
      </c>
      <c r="E137" s="246">
        <f>'Open Int.'!B141/'Open Int.'!K141</f>
        <v>0.9589487623510238</v>
      </c>
      <c r="F137" s="231">
        <f>'Open Int.'!E141/'Open Int.'!K141</f>
        <v>0.03493939085260263</v>
      </c>
      <c r="G137" s="247">
        <f>'Open Int.'!H141/'Open Int.'!K141</f>
        <v>0.006111846796373638</v>
      </c>
      <c r="H137" s="250">
        <v>44342966</v>
      </c>
      <c r="I137" s="234">
        <v>3331020</v>
      </c>
      <c r="J137" s="360">
        <v>1665304</v>
      </c>
      <c r="K137" s="118" t="str">
        <f t="shared" si="5"/>
        <v>Gross Exposure is less then 30%</v>
      </c>
      <c r="M137"/>
      <c r="N137"/>
      <c r="P137" s="97"/>
    </row>
    <row r="138" spans="1:16" s="7" customFormat="1" ht="15">
      <c r="A138" s="204" t="s">
        <v>231</v>
      </c>
      <c r="B138" s="238">
        <f>'Open Int.'!K142</f>
        <v>1143200</v>
      </c>
      <c r="C138" s="240">
        <f>'Open Int.'!R142</f>
        <v>68.860652</v>
      </c>
      <c r="D138" s="162">
        <f t="shared" si="4"/>
        <v>0.04277247981533304</v>
      </c>
      <c r="E138" s="246">
        <f>'Open Int.'!B142/'Open Int.'!K142</f>
        <v>0.9839048285514346</v>
      </c>
      <c r="F138" s="231">
        <f>'Open Int.'!E142/'Open Int.'!K142</f>
        <v>0.01609517144856543</v>
      </c>
      <c r="G138" s="247">
        <f>'Open Int.'!H142/'Open Int.'!K142</f>
        <v>0</v>
      </c>
      <c r="H138" s="250">
        <v>26727466</v>
      </c>
      <c r="I138" s="234">
        <v>5344800</v>
      </c>
      <c r="J138" s="360">
        <v>2672000</v>
      </c>
      <c r="K138" s="118" t="str">
        <f t="shared" si="5"/>
        <v>Gross Exposure is less then 30%</v>
      </c>
      <c r="M138"/>
      <c r="N138"/>
      <c r="P138" s="97"/>
    </row>
    <row r="139" spans="1:16" s="7" customFormat="1" ht="15">
      <c r="A139" s="204" t="s">
        <v>185</v>
      </c>
      <c r="B139" s="238">
        <f>'Open Int.'!K143</f>
        <v>35230950</v>
      </c>
      <c r="C139" s="240">
        <f>'Open Int.'!R143</f>
        <v>1563.549561</v>
      </c>
      <c r="D139" s="162">
        <f t="shared" si="4"/>
        <v>0.435146869039047</v>
      </c>
      <c r="E139" s="246">
        <f>'Open Int.'!B143/'Open Int.'!K143</f>
        <v>0.7789017894777177</v>
      </c>
      <c r="F139" s="231">
        <f>'Open Int.'!E143/'Open Int.'!K143</f>
        <v>0.18245392190673257</v>
      </c>
      <c r="G139" s="247">
        <f>'Open Int.'!H143/'Open Int.'!K143</f>
        <v>0.03864428861554968</v>
      </c>
      <c r="H139" s="250">
        <v>80963354</v>
      </c>
      <c r="I139" s="234">
        <v>6220800</v>
      </c>
      <c r="J139" s="360">
        <v>3110400</v>
      </c>
      <c r="K139" s="118" t="str">
        <f t="shared" si="5"/>
        <v>Gross exposure is building up andcrpsses 40% mark</v>
      </c>
      <c r="M139"/>
      <c r="N139"/>
      <c r="P139" s="97"/>
    </row>
    <row r="140" spans="1:16" s="7" customFormat="1" ht="15">
      <c r="A140" s="204" t="s">
        <v>206</v>
      </c>
      <c r="B140" s="238">
        <f>'Open Int.'!K144</f>
        <v>1227325</v>
      </c>
      <c r="C140" s="240">
        <f>'Open Int.'!R144</f>
        <v>81.89939725</v>
      </c>
      <c r="D140" s="162">
        <f t="shared" si="4"/>
        <v>0.15395641615630104</v>
      </c>
      <c r="E140" s="246">
        <f>'Open Int.'!B144/'Open Int.'!K144</f>
        <v>0.984763611920233</v>
      </c>
      <c r="F140" s="231">
        <f>'Open Int.'!E144/'Open Int.'!K144</f>
        <v>0.014788259018597356</v>
      </c>
      <c r="G140" s="247">
        <f>'Open Int.'!H144/'Open Int.'!K144</f>
        <v>0.00044812906116961686</v>
      </c>
      <c r="H140" s="250">
        <v>7971899</v>
      </c>
      <c r="I140" s="234">
        <v>1594175</v>
      </c>
      <c r="J140" s="360">
        <v>796950</v>
      </c>
      <c r="K140" s="118" t="str">
        <f t="shared" si="5"/>
        <v>Gross Exposure is less then 30%</v>
      </c>
      <c r="M140"/>
      <c r="N140"/>
      <c r="P140" s="97"/>
    </row>
    <row r="141" spans="1:16" s="7" customFormat="1" ht="15">
      <c r="A141" s="204" t="s">
        <v>118</v>
      </c>
      <c r="B141" s="238">
        <f>'Open Int.'!K145</f>
        <v>3445250</v>
      </c>
      <c r="C141" s="240">
        <f>'Open Int.'!R145</f>
        <v>432.654495</v>
      </c>
      <c r="D141" s="162">
        <f t="shared" si="4"/>
        <v>0.10759726813339157</v>
      </c>
      <c r="E141" s="246">
        <f>'Open Int.'!B145/'Open Int.'!K145</f>
        <v>0.9434728974675277</v>
      </c>
      <c r="F141" s="231">
        <f>'Open Int.'!E145/'Open Int.'!K145</f>
        <v>0.05297148247587258</v>
      </c>
      <c r="G141" s="247">
        <f>'Open Int.'!H145/'Open Int.'!K145</f>
        <v>0.003555620056599666</v>
      </c>
      <c r="H141" s="250">
        <v>32019865</v>
      </c>
      <c r="I141" s="234">
        <v>2454750</v>
      </c>
      <c r="J141" s="360">
        <v>1227250</v>
      </c>
      <c r="K141" s="118" t="str">
        <f t="shared" si="5"/>
        <v>Gross Exposure is less then 30%</v>
      </c>
      <c r="M141"/>
      <c r="N141"/>
      <c r="P141" s="97"/>
    </row>
    <row r="142" spans="1:16" s="7" customFormat="1" ht="15">
      <c r="A142" s="204" t="s">
        <v>232</v>
      </c>
      <c r="B142" s="238">
        <f>'Open Int.'!K146</f>
        <v>1609887</v>
      </c>
      <c r="C142" s="240">
        <f>'Open Int.'!R146</f>
        <v>155.14481019000002</v>
      </c>
      <c r="D142" s="162">
        <f t="shared" si="4"/>
        <v>0.38627087358770296</v>
      </c>
      <c r="E142" s="246">
        <f>'Open Int.'!B146/'Open Int.'!K146</f>
        <v>0.9900434005616543</v>
      </c>
      <c r="F142" s="231">
        <f>'Open Int.'!E146/'Open Int.'!K146</f>
        <v>0.00970130201684963</v>
      </c>
      <c r="G142" s="247">
        <f>'Open Int.'!H146/'Open Int.'!K146</f>
        <v>0.0002552974214960429</v>
      </c>
      <c r="H142" s="250">
        <v>4167767</v>
      </c>
      <c r="I142" s="234">
        <v>833508</v>
      </c>
      <c r="J142" s="360">
        <v>581154</v>
      </c>
      <c r="K142" s="118" t="str">
        <f t="shared" si="5"/>
        <v>Some sign of build up Gross exposure crosses 30%</v>
      </c>
      <c r="M142"/>
      <c r="N142"/>
      <c r="P142" s="97"/>
    </row>
    <row r="143" spans="1:16" s="7" customFormat="1" ht="15">
      <c r="A143" s="204" t="s">
        <v>304</v>
      </c>
      <c r="B143" s="238">
        <f>'Open Int.'!K147</f>
        <v>4666200</v>
      </c>
      <c r="C143" s="240">
        <f>'Open Int.'!R147</f>
        <v>19.248075</v>
      </c>
      <c r="D143" s="162">
        <f t="shared" si="4"/>
        <v>0.29618418642275235</v>
      </c>
      <c r="E143" s="246">
        <f>'Open Int.'!B147/'Open Int.'!K147</f>
        <v>0.9653465346534653</v>
      </c>
      <c r="F143" s="231">
        <f>'Open Int.'!E147/'Open Int.'!K147</f>
        <v>0.034653465346534656</v>
      </c>
      <c r="G143" s="247">
        <f>'Open Int.'!H147/'Open Int.'!K147</f>
        <v>0</v>
      </c>
      <c r="H143" s="234">
        <v>15754386</v>
      </c>
      <c r="I143" s="234">
        <v>3149300</v>
      </c>
      <c r="J143" s="234">
        <v>3149300</v>
      </c>
      <c r="K143" s="118" t="str">
        <f t="shared" si="5"/>
        <v>Gross Exposure is less then 30%</v>
      </c>
      <c r="M143"/>
      <c r="N143"/>
      <c r="P143" s="97"/>
    </row>
    <row r="144" spans="1:16" s="7" customFormat="1" ht="15">
      <c r="A144" s="204" t="s">
        <v>305</v>
      </c>
      <c r="B144" s="238">
        <f>'Open Int.'!K148</f>
        <v>54423600</v>
      </c>
      <c r="C144" s="240">
        <f>'Open Int.'!R148</f>
        <v>128.439696</v>
      </c>
      <c r="D144" s="162">
        <f t="shared" si="4"/>
        <v>0.5186289447927513</v>
      </c>
      <c r="E144" s="246">
        <f>'Open Int.'!B148/'Open Int.'!K148</f>
        <v>0.7306067588325653</v>
      </c>
      <c r="F144" s="231">
        <f>'Open Int.'!E148/'Open Int.'!K148</f>
        <v>0.2238863287250384</v>
      </c>
      <c r="G144" s="247">
        <f>'Open Int.'!H148/'Open Int.'!K148</f>
        <v>0.04550691244239631</v>
      </c>
      <c r="H144" s="234">
        <v>104937452</v>
      </c>
      <c r="I144" s="234">
        <v>20983600</v>
      </c>
      <c r="J144" s="234">
        <v>20983600</v>
      </c>
      <c r="K144" s="118" t="str">
        <f t="shared" si="5"/>
        <v>Gross exposure is building up andcrpsses 40% mark</v>
      </c>
      <c r="M144"/>
      <c r="N144"/>
      <c r="P144" s="97"/>
    </row>
    <row r="145" spans="1:16" s="7" customFormat="1" ht="15">
      <c r="A145" s="204" t="s">
        <v>173</v>
      </c>
      <c r="B145" s="238">
        <f>'Open Int.'!K149</f>
        <v>13900400</v>
      </c>
      <c r="C145" s="240">
        <f>'Open Int.'!R149</f>
        <v>98.83184399999999</v>
      </c>
      <c r="D145" s="162">
        <f t="shared" si="4"/>
        <v>0.6777802856552028</v>
      </c>
      <c r="E145" s="246">
        <f>'Open Int.'!B149/'Open Int.'!K149</f>
        <v>0.922962648556876</v>
      </c>
      <c r="F145" s="231">
        <f>'Open Int.'!E149/'Open Int.'!K149</f>
        <v>0.07109507640067912</v>
      </c>
      <c r="G145" s="247">
        <f>'Open Int.'!H149/'Open Int.'!K149</f>
        <v>0.005942275042444821</v>
      </c>
      <c r="H145" s="234">
        <v>20508711</v>
      </c>
      <c r="I145" s="234">
        <v>4100500</v>
      </c>
      <c r="J145" s="234">
        <v>4100500</v>
      </c>
      <c r="K145" s="118" t="str">
        <f t="shared" si="5"/>
        <v>Gross exposure is Substantial as Open interest has crossed 60%</v>
      </c>
      <c r="M145"/>
      <c r="N145"/>
      <c r="P145" s="97"/>
    </row>
    <row r="146" spans="1:16" s="7" customFormat="1" ht="15">
      <c r="A146" s="204" t="s">
        <v>306</v>
      </c>
      <c r="B146" s="238">
        <f>'Open Int.'!K150</f>
        <v>238400</v>
      </c>
      <c r="C146" s="240">
        <f>'Open Int.'!R150</f>
        <v>24.512288</v>
      </c>
      <c r="D146" s="162">
        <f t="shared" si="4"/>
        <v>0.020219831295023367</v>
      </c>
      <c r="E146" s="246">
        <f>'Open Int.'!B150/'Open Int.'!K150</f>
        <v>1</v>
      </c>
      <c r="F146" s="231">
        <f>'Open Int.'!E150/'Open Int.'!K150</f>
        <v>0</v>
      </c>
      <c r="G146" s="247">
        <f>'Open Int.'!H150/'Open Int.'!K150</f>
        <v>0</v>
      </c>
      <c r="H146" s="234">
        <v>11790405</v>
      </c>
      <c r="I146" s="234">
        <v>2358000</v>
      </c>
      <c r="J146" s="234">
        <v>1179000</v>
      </c>
      <c r="K146" s="118" t="str">
        <f t="shared" si="5"/>
        <v>Gross Exposure is less then 30%</v>
      </c>
      <c r="M146"/>
      <c r="N146"/>
      <c r="P146" s="97"/>
    </row>
    <row r="147" spans="1:16" s="7" customFormat="1" ht="15">
      <c r="A147" s="204" t="s">
        <v>82</v>
      </c>
      <c r="B147" s="238">
        <f>'Open Int.'!K151</f>
        <v>7207200</v>
      </c>
      <c r="C147" s="240">
        <f>'Open Int.'!R151</f>
        <v>76.648572</v>
      </c>
      <c r="D147" s="162">
        <f t="shared" si="4"/>
        <v>0.16007612011306074</v>
      </c>
      <c r="E147" s="246">
        <f>'Open Int.'!B151/'Open Int.'!K151</f>
        <v>0.972027972027972</v>
      </c>
      <c r="F147" s="231">
        <f>'Open Int.'!E151/'Open Int.'!K151</f>
        <v>0.026223776223776224</v>
      </c>
      <c r="G147" s="247">
        <f>'Open Int.'!H151/'Open Int.'!K151</f>
        <v>0.0017482517482517483</v>
      </c>
      <c r="H147" s="250">
        <v>45023580</v>
      </c>
      <c r="I147" s="234">
        <v>9000600</v>
      </c>
      <c r="J147" s="360">
        <v>4498200</v>
      </c>
      <c r="K147" s="118" t="str">
        <f t="shared" si="5"/>
        <v>Gross Exposure is less then 30%</v>
      </c>
      <c r="M147"/>
      <c r="N147"/>
      <c r="P147" s="97"/>
    </row>
    <row r="148" spans="1:16" s="7" customFormat="1" ht="15">
      <c r="A148" s="204" t="s">
        <v>153</v>
      </c>
      <c r="B148" s="238">
        <f>'Open Int.'!K152</f>
        <v>863100</v>
      </c>
      <c r="C148" s="240">
        <f>'Open Int.'!R152</f>
        <v>47.8027935</v>
      </c>
      <c r="D148" s="162">
        <f t="shared" si="4"/>
        <v>0.029618877015257273</v>
      </c>
      <c r="E148" s="246">
        <f>'Open Int.'!B152/'Open Int.'!K152</f>
        <v>0.9843587069864442</v>
      </c>
      <c r="F148" s="231">
        <f>'Open Int.'!E152/'Open Int.'!K152</f>
        <v>0.014598540145985401</v>
      </c>
      <c r="G148" s="247">
        <f>'Open Int.'!H152/'Open Int.'!K152</f>
        <v>0.0010427528675703858</v>
      </c>
      <c r="H148" s="250">
        <v>29140200</v>
      </c>
      <c r="I148" s="234">
        <v>5827500</v>
      </c>
      <c r="J148" s="360">
        <v>2913300</v>
      </c>
      <c r="K148" s="118" t="str">
        <f t="shared" si="5"/>
        <v>Gross Exposure is less then 30%</v>
      </c>
      <c r="M148"/>
      <c r="N148"/>
      <c r="P148" s="97"/>
    </row>
    <row r="149" spans="1:16" s="7" customFormat="1" ht="15">
      <c r="A149" s="204" t="s">
        <v>154</v>
      </c>
      <c r="B149" s="238">
        <f>'Open Int.'!K153</f>
        <v>9225300</v>
      </c>
      <c r="C149" s="240">
        <f>'Open Int.'!R153</f>
        <v>44.096934</v>
      </c>
      <c r="D149" s="162">
        <f t="shared" si="4"/>
        <v>0.2306325</v>
      </c>
      <c r="E149" s="246">
        <f>'Open Int.'!B153/'Open Int.'!K153</f>
        <v>0.9386686611817502</v>
      </c>
      <c r="F149" s="231">
        <f>'Open Int.'!E153/'Open Int.'!K153</f>
        <v>0.05759162303664921</v>
      </c>
      <c r="G149" s="247">
        <f>'Open Int.'!H153/'Open Int.'!K153</f>
        <v>0.0037397157816005983</v>
      </c>
      <c r="H149" s="250">
        <v>40000000</v>
      </c>
      <c r="I149" s="234">
        <v>7997100</v>
      </c>
      <c r="J149" s="360">
        <v>7997100</v>
      </c>
      <c r="K149" s="118" t="str">
        <f t="shared" si="5"/>
        <v>Gross Exposure is less then 30%</v>
      </c>
      <c r="M149"/>
      <c r="N149"/>
      <c r="P149" s="97"/>
    </row>
    <row r="150" spans="1:16" s="7" customFormat="1" ht="15">
      <c r="A150" s="204" t="s">
        <v>307</v>
      </c>
      <c r="B150" s="238">
        <f>'Open Int.'!K154</f>
        <v>3049200</v>
      </c>
      <c r="C150" s="240">
        <f>'Open Int.'!R154</f>
        <v>29.851668</v>
      </c>
      <c r="D150" s="162">
        <f t="shared" si="4"/>
        <v>0.06346120562304743</v>
      </c>
      <c r="E150" s="246">
        <f>'Open Int.'!B154/'Open Int.'!K154</f>
        <v>0.9510035419126328</v>
      </c>
      <c r="F150" s="231">
        <f>'Open Int.'!E154/'Open Int.'!K154</f>
        <v>0.04014167650531287</v>
      </c>
      <c r="G150" s="247">
        <f>'Open Int.'!H154/'Open Int.'!K154</f>
        <v>0.00885478158205431</v>
      </c>
      <c r="H150" s="250">
        <v>48048252</v>
      </c>
      <c r="I150" s="234">
        <v>9608400</v>
      </c>
      <c r="J150" s="234">
        <v>4804200</v>
      </c>
      <c r="K150" s="118" t="str">
        <f t="shared" si="5"/>
        <v>Gross Exposure is less then 30%</v>
      </c>
      <c r="M150"/>
      <c r="N150"/>
      <c r="P150" s="97"/>
    </row>
    <row r="151" spans="1:16" s="7" customFormat="1" ht="15">
      <c r="A151" s="204" t="s">
        <v>155</v>
      </c>
      <c r="B151" s="238">
        <f>'Open Int.'!K155</f>
        <v>3479700</v>
      </c>
      <c r="C151" s="240">
        <f>'Open Int.'!R155</f>
        <v>153.280785</v>
      </c>
      <c r="D151" s="162">
        <f t="shared" si="4"/>
        <v>0.3442005223989996</v>
      </c>
      <c r="E151" s="246">
        <f>'Open Int.'!B155/'Open Int.'!K155</f>
        <v>0.9349728424864212</v>
      </c>
      <c r="F151" s="231">
        <f>'Open Int.'!E155/'Open Int.'!K155</f>
        <v>0.062009656004828</v>
      </c>
      <c r="G151" s="247">
        <f>'Open Int.'!H155/'Open Int.'!K155</f>
        <v>0.0030175015087507543</v>
      </c>
      <c r="H151" s="250">
        <v>10109514</v>
      </c>
      <c r="I151" s="234">
        <v>2021775</v>
      </c>
      <c r="J151" s="360">
        <v>1176000</v>
      </c>
      <c r="K151" s="118" t="str">
        <f t="shared" si="5"/>
        <v>Some sign of build up Gross exposure crosses 30%</v>
      </c>
      <c r="M151"/>
      <c r="N151"/>
      <c r="P151" s="97"/>
    </row>
    <row r="152" spans="1:16" s="7" customFormat="1" ht="15">
      <c r="A152" s="204" t="s">
        <v>38</v>
      </c>
      <c r="B152" s="238">
        <f>'Open Int.'!K156</f>
        <v>4348800</v>
      </c>
      <c r="C152" s="240">
        <f>'Open Int.'!R156</f>
        <v>274.148352</v>
      </c>
      <c r="D152" s="162">
        <f t="shared" si="4"/>
        <v>0.08645138532937803</v>
      </c>
      <c r="E152" s="246">
        <f>'Open Int.'!B156/'Open Int.'!K156</f>
        <v>0.9891004415011038</v>
      </c>
      <c r="F152" s="231">
        <f>'Open Int.'!E156/'Open Int.'!K156</f>
        <v>0.010347682119205299</v>
      </c>
      <c r="G152" s="247">
        <f>'Open Int.'!H156/'Open Int.'!K156</f>
        <v>0.0005518763796909492</v>
      </c>
      <c r="H152" s="250">
        <v>50303416</v>
      </c>
      <c r="I152" s="234">
        <v>4951200</v>
      </c>
      <c r="J152" s="360">
        <v>2475600</v>
      </c>
      <c r="K152" s="118" t="str">
        <f t="shared" si="5"/>
        <v>Gross Exposure is less then 30%</v>
      </c>
      <c r="M152"/>
      <c r="N152"/>
      <c r="P152" s="97"/>
    </row>
    <row r="153" spans="1:16" s="7" customFormat="1" ht="15">
      <c r="A153" s="204" t="s">
        <v>156</v>
      </c>
      <c r="B153" s="238">
        <f>'Open Int.'!K157</f>
        <v>1345200</v>
      </c>
      <c r="C153" s="240">
        <f>'Open Int.'!R157</f>
        <v>45.070926</v>
      </c>
      <c r="D153" s="162">
        <f t="shared" si="4"/>
        <v>0.23991781584185257</v>
      </c>
      <c r="E153" s="246">
        <f>'Open Int.'!B157/'Open Int.'!K157</f>
        <v>0.9977698483496877</v>
      </c>
      <c r="F153" s="231">
        <f>'Open Int.'!E157/'Open Int.'!K157</f>
        <v>0.0022301516503122213</v>
      </c>
      <c r="G153" s="247">
        <f>'Open Int.'!H157/'Open Int.'!K157</f>
        <v>0</v>
      </c>
      <c r="H153" s="250">
        <v>5606920</v>
      </c>
      <c r="I153" s="234">
        <v>1120800</v>
      </c>
      <c r="J153" s="360">
        <v>1120800</v>
      </c>
      <c r="K153" s="118" t="str">
        <f t="shared" si="5"/>
        <v>Gross Exposure is less then 30%</v>
      </c>
      <c r="M153"/>
      <c r="N153"/>
      <c r="P153" s="97"/>
    </row>
    <row r="154" spans="1:16" s="7" customFormat="1" ht="15">
      <c r="A154" s="204" t="s">
        <v>211</v>
      </c>
      <c r="B154" s="238">
        <f>'Open Int.'!K158</f>
        <v>931000</v>
      </c>
      <c r="C154" s="240">
        <f>'Open Int.'!R158</f>
        <v>24.052385000000005</v>
      </c>
      <c r="D154" s="162">
        <f t="shared" si="4"/>
        <v>0.019812984578836918</v>
      </c>
      <c r="E154" s="246">
        <f>'Open Int.'!B158/'Open Int.'!K158</f>
        <v>0.9578947368421052</v>
      </c>
      <c r="F154" s="231">
        <f>'Open Int.'!E158/'Open Int.'!K158</f>
        <v>0.039097744360902256</v>
      </c>
      <c r="G154" s="247">
        <f>'Open Int.'!H158/'Open Int.'!K158</f>
        <v>0.0030075187969924814</v>
      </c>
      <c r="H154" s="250">
        <v>46989387</v>
      </c>
      <c r="I154" s="234">
        <v>9397500</v>
      </c>
      <c r="J154" s="360">
        <v>4698400</v>
      </c>
      <c r="K154" s="118" t="str">
        <f t="shared" si="5"/>
        <v>Gross Exposure is less then 30%</v>
      </c>
      <c r="M154"/>
      <c r="N154"/>
      <c r="P154" s="97"/>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48"/>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F284" sqref="F284"/>
    </sheetView>
  </sheetViews>
  <sheetFormatPr defaultColWidth="9.140625" defaultRowHeight="12.75"/>
  <cols>
    <col min="1" max="1" width="12.140625" style="31" customWidth="1"/>
    <col min="2" max="2" width="8.8515625" style="3" customWidth="1"/>
    <col min="3" max="3" width="10.00390625" style="3" customWidth="1"/>
    <col min="4" max="4" width="8.7109375" style="115" customWidth="1"/>
    <col min="5" max="5" width="11.57421875" style="3" customWidth="1"/>
    <col min="6" max="7" width="9.421875" style="3" customWidth="1"/>
    <col min="8" max="8" width="12.421875" style="120" hidden="1" customWidth="1"/>
    <col min="9" max="9" width="10.57421875" style="6" hidden="1" customWidth="1"/>
    <col min="10" max="10" width="12.00390625" style="117" hidden="1" customWidth="1"/>
    <col min="11" max="11" width="9.140625" style="3" hidden="1" customWidth="1"/>
    <col min="12" max="12" width="9.7109375" style="3" hidden="1" customWidth="1"/>
    <col min="13" max="13" width="9.140625" style="3" hidden="1" customWidth="1"/>
    <col min="14" max="15" width="9.140625" style="4" customWidth="1"/>
    <col min="16" max="16" width="11.57421875" style="4" bestFit="1" customWidth="1"/>
    <col min="17" max="16384" width="9.140625" style="4" customWidth="1"/>
  </cols>
  <sheetData>
    <row r="1" spans="1:13" s="68" customFormat="1" ht="19.5" customHeight="1" thickBot="1">
      <c r="A1" s="392" t="s">
        <v>237</v>
      </c>
      <c r="B1" s="393"/>
      <c r="C1" s="393"/>
      <c r="D1" s="393"/>
      <c r="E1" s="393"/>
      <c r="F1" s="393"/>
      <c r="G1" s="393"/>
      <c r="H1" s="393"/>
      <c r="I1" s="393"/>
      <c r="J1" s="423"/>
      <c r="K1" s="34"/>
      <c r="L1" s="35"/>
      <c r="M1" s="36"/>
    </row>
    <row r="2" spans="1:13" s="38" customFormat="1" ht="31.5" customHeight="1" thickBot="1">
      <c r="A2" s="427" t="s">
        <v>27</v>
      </c>
      <c r="B2" s="429" t="s">
        <v>15</v>
      </c>
      <c r="C2" s="431" t="s">
        <v>31</v>
      </c>
      <c r="D2" s="433" t="s">
        <v>72</v>
      </c>
      <c r="E2" s="434"/>
      <c r="F2" s="435"/>
      <c r="G2" s="436" t="s">
        <v>94</v>
      </c>
      <c r="H2" s="436"/>
      <c r="I2" s="436"/>
      <c r="J2" s="426"/>
      <c r="K2" s="424" t="s">
        <v>32</v>
      </c>
      <c r="L2" s="425"/>
      <c r="M2" s="426"/>
    </row>
    <row r="3" spans="1:13" s="38" customFormat="1" ht="27.75" thickBot="1">
      <c r="A3" s="428"/>
      <c r="B3" s="430"/>
      <c r="C3" s="432"/>
      <c r="D3" s="130" t="s">
        <v>73</v>
      </c>
      <c r="E3" s="100" t="s">
        <v>33</v>
      </c>
      <c r="F3" s="131" t="s">
        <v>16</v>
      </c>
      <c r="G3" s="37" t="s">
        <v>33</v>
      </c>
      <c r="H3" s="119" t="s">
        <v>92</v>
      </c>
      <c r="I3" s="39" t="s">
        <v>93</v>
      </c>
      <c r="J3" s="116" t="s">
        <v>16</v>
      </c>
      <c r="K3" s="158" t="s">
        <v>17</v>
      </c>
      <c r="L3" s="105" t="s">
        <v>18</v>
      </c>
      <c r="M3" s="106" t="s">
        <v>19</v>
      </c>
    </row>
    <row r="4" spans="1:14" s="8" customFormat="1" ht="15">
      <c r="A4" s="102" t="s">
        <v>182</v>
      </c>
      <c r="B4" s="181">
        <v>100</v>
      </c>
      <c r="C4" s="336">
        <f>Volume!J4</f>
        <v>6031.65</v>
      </c>
      <c r="D4" s="324">
        <v>442.46</v>
      </c>
      <c r="E4" s="212">
        <f>D4*B4</f>
        <v>44246</v>
      </c>
      <c r="F4" s="213">
        <f>D4/C4*100</f>
        <v>7.335637843707775</v>
      </c>
      <c r="G4" s="279">
        <f>(B4*C4)*H4%+E4</f>
        <v>62340.95</v>
      </c>
      <c r="H4" s="277">
        <v>3</v>
      </c>
      <c r="I4" s="215">
        <f>G4/B4</f>
        <v>623.4095</v>
      </c>
      <c r="J4" s="216">
        <f>I4/C4</f>
        <v>0.10335637843707775</v>
      </c>
      <c r="K4" s="218">
        <f>M4/16</f>
        <v>2.1006168125</v>
      </c>
      <c r="L4" s="219">
        <f>K4*SQRT(30)</f>
        <v>11.505552128808501</v>
      </c>
      <c r="M4" s="220">
        <v>33.609869</v>
      </c>
      <c r="N4" s="89"/>
    </row>
    <row r="5" spans="1:14" s="8" customFormat="1" ht="15">
      <c r="A5" s="196" t="s">
        <v>74</v>
      </c>
      <c r="B5" s="182">
        <v>50</v>
      </c>
      <c r="C5" s="289">
        <f>Volume!J5</f>
        <v>5597.6</v>
      </c>
      <c r="D5" s="323">
        <v>405.72</v>
      </c>
      <c r="E5" s="209">
        <f aca="true" t="shared" si="0" ref="E5:E68">D5*B5</f>
        <v>20286</v>
      </c>
      <c r="F5" s="214">
        <f aca="true" t="shared" si="1" ref="F5:F68">D5/C5*100</f>
        <v>7.248106331284837</v>
      </c>
      <c r="G5" s="280">
        <f aca="true" t="shared" si="2" ref="G5:G68">(B5*C5)*H5%+E5</f>
        <v>28682.4</v>
      </c>
      <c r="H5" s="278">
        <v>3</v>
      </c>
      <c r="I5" s="210">
        <f aca="true" t="shared" si="3" ref="I5:I68">G5/B5</f>
        <v>573.648</v>
      </c>
      <c r="J5" s="217">
        <f aca="true" t="shared" si="4" ref="J5:J68">I5/C5</f>
        <v>0.10248106331284836</v>
      </c>
      <c r="K5" s="221">
        <f aca="true" t="shared" si="5" ref="K5:K68">M5/16</f>
        <v>1.7012060625</v>
      </c>
      <c r="L5" s="211">
        <f aca="true" t="shared" si="6" ref="L5:L68">K5*SQRT(30)</f>
        <v>9.317889353957936</v>
      </c>
      <c r="M5" s="222">
        <v>27.219297</v>
      </c>
      <c r="N5" s="89"/>
    </row>
    <row r="6" spans="1:14" s="8" customFormat="1" ht="15">
      <c r="A6" s="196" t="s">
        <v>9</v>
      </c>
      <c r="B6" s="182">
        <v>100</v>
      </c>
      <c r="C6" s="289">
        <f>Volume!J6</f>
        <v>4058.3</v>
      </c>
      <c r="D6" s="323">
        <v>296.68</v>
      </c>
      <c r="E6" s="209">
        <f t="shared" si="0"/>
        <v>29668</v>
      </c>
      <c r="F6" s="214">
        <f t="shared" si="1"/>
        <v>7.310450188502575</v>
      </c>
      <c r="G6" s="280">
        <f t="shared" si="2"/>
        <v>41842.9</v>
      </c>
      <c r="H6" s="278">
        <v>3</v>
      </c>
      <c r="I6" s="210">
        <f t="shared" si="3"/>
        <v>418.42900000000003</v>
      </c>
      <c r="J6" s="217">
        <f t="shared" si="4"/>
        <v>0.10310450188502575</v>
      </c>
      <c r="K6" s="221">
        <f t="shared" si="5"/>
        <v>1.4623196875</v>
      </c>
      <c r="L6" s="211">
        <f t="shared" si="6"/>
        <v>8.009454791276553</v>
      </c>
      <c r="M6" s="222">
        <v>23.397115</v>
      </c>
      <c r="N6" s="89"/>
    </row>
    <row r="7" spans="1:13" s="7" customFormat="1" ht="15">
      <c r="A7" s="196" t="s">
        <v>282</v>
      </c>
      <c r="B7" s="182">
        <v>200</v>
      </c>
      <c r="C7" s="289">
        <f>Volume!J7</f>
        <v>1784.25</v>
      </c>
      <c r="D7" s="323">
        <v>312.47</v>
      </c>
      <c r="E7" s="209">
        <f t="shared" si="0"/>
        <v>62494.00000000001</v>
      </c>
      <c r="F7" s="214">
        <f t="shared" si="1"/>
        <v>17.5126803979263</v>
      </c>
      <c r="G7" s="280">
        <f t="shared" si="2"/>
        <v>80336.5</v>
      </c>
      <c r="H7" s="278">
        <v>5</v>
      </c>
      <c r="I7" s="210">
        <f t="shared" si="3"/>
        <v>401.6825</v>
      </c>
      <c r="J7" s="217">
        <f t="shared" si="4"/>
        <v>0.225126803979263</v>
      </c>
      <c r="K7" s="221">
        <f t="shared" si="5"/>
        <v>5.406509625</v>
      </c>
      <c r="L7" s="211">
        <f t="shared" si="6"/>
        <v>29.612672789812965</v>
      </c>
      <c r="M7" s="222">
        <v>86.504154</v>
      </c>
    </row>
    <row r="8" spans="1:13" s="8" customFormat="1" ht="15">
      <c r="A8" s="196" t="s">
        <v>134</v>
      </c>
      <c r="B8" s="182">
        <v>100</v>
      </c>
      <c r="C8" s="289">
        <f>Volume!J8</f>
        <v>3699.6</v>
      </c>
      <c r="D8" s="323">
        <v>413.17</v>
      </c>
      <c r="E8" s="209">
        <f t="shared" si="0"/>
        <v>41317</v>
      </c>
      <c r="F8" s="214">
        <f t="shared" si="1"/>
        <v>11.167964104227485</v>
      </c>
      <c r="G8" s="280">
        <f t="shared" si="2"/>
        <v>59815</v>
      </c>
      <c r="H8" s="278">
        <v>5</v>
      </c>
      <c r="I8" s="210">
        <f t="shared" si="3"/>
        <v>598.15</v>
      </c>
      <c r="J8" s="217">
        <f t="shared" si="4"/>
        <v>0.16167964104227484</v>
      </c>
      <c r="K8" s="221">
        <f t="shared" si="5"/>
        <v>2.754658625</v>
      </c>
      <c r="L8" s="211">
        <f t="shared" si="6"/>
        <v>15.087886671386642</v>
      </c>
      <c r="M8" s="222">
        <v>44.074538</v>
      </c>
    </row>
    <row r="9" spans="1:13" s="7" customFormat="1" ht="15">
      <c r="A9" s="196" t="s">
        <v>0</v>
      </c>
      <c r="B9" s="182">
        <v>375</v>
      </c>
      <c r="C9" s="289">
        <f>Volume!J9</f>
        <v>1016.5</v>
      </c>
      <c r="D9" s="323">
        <v>111.2</v>
      </c>
      <c r="E9" s="209">
        <f t="shared" si="0"/>
        <v>41700</v>
      </c>
      <c r="F9" s="214">
        <f t="shared" si="1"/>
        <v>10.939498278406298</v>
      </c>
      <c r="G9" s="280">
        <f t="shared" si="2"/>
        <v>60759.375</v>
      </c>
      <c r="H9" s="278">
        <v>5</v>
      </c>
      <c r="I9" s="210">
        <f t="shared" si="3"/>
        <v>162.025</v>
      </c>
      <c r="J9" s="217">
        <f t="shared" si="4"/>
        <v>0.15939498278406297</v>
      </c>
      <c r="K9" s="221">
        <f t="shared" si="5"/>
        <v>2.6665694375</v>
      </c>
      <c r="L9" s="211">
        <f t="shared" si="6"/>
        <v>14.605402320726123</v>
      </c>
      <c r="M9" s="222">
        <v>42.665111</v>
      </c>
    </row>
    <row r="10" spans="1:13" s="7" customFormat="1" ht="15">
      <c r="A10" s="196" t="s">
        <v>135</v>
      </c>
      <c r="B10" s="182">
        <v>4900</v>
      </c>
      <c r="C10" s="289">
        <f>Volume!J10</f>
        <v>82.35</v>
      </c>
      <c r="D10" s="191">
        <v>9.47</v>
      </c>
      <c r="E10" s="209">
        <f t="shared" si="0"/>
        <v>46403</v>
      </c>
      <c r="F10" s="214">
        <f t="shared" si="1"/>
        <v>11.499696417729206</v>
      </c>
      <c r="G10" s="280">
        <f t="shared" si="2"/>
        <v>66578.75</v>
      </c>
      <c r="H10" s="278">
        <v>5</v>
      </c>
      <c r="I10" s="210">
        <f t="shared" si="3"/>
        <v>13.5875</v>
      </c>
      <c r="J10" s="217">
        <f t="shared" si="4"/>
        <v>0.16499696417729207</v>
      </c>
      <c r="K10" s="221">
        <f t="shared" si="5"/>
        <v>1.6139039375</v>
      </c>
      <c r="L10" s="211">
        <f t="shared" si="6"/>
        <v>8.839715922151578</v>
      </c>
      <c r="M10" s="206">
        <v>25.822463</v>
      </c>
    </row>
    <row r="11" spans="1:13" s="8" customFormat="1" ht="15">
      <c r="A11" s="196" t="s">
        <v>174</v>
      </c>
      <c r="B11" s="182">
        <v>6700</v>
      </c>
      <c r="C11" s="289">
        <f>Volume!J11</f>
        <v>66.3</v>
      </c>
      <c r="D11" s="323">
        <v>7.55</v>
      </c>
      <c r="E11" s="209">
        <f t="shared" si="0"/>
        <v>50585</v>
      </c>
      <c r="F11" s="214">
        <f t="shared" si="1"/>
        <v>11.38763197586727</v>
      </c>
      <c r="G11" s="280">
        <f t="shared" si="2"/>
        <v>72795.5</v>
      </c>
      <c r="H11" s="278">
        <v>5</v>
      </c>
      <c r="I11" s="210">
        <f t="shared" si="3"/>
        <v>10.865</v>
      </c>
      <c r="J11" s="217">
        <f t="shared" si="4"/>
        <v>0.1638763197586727</v>
      </c>
      <c r="K11" s="221">
        <f t="shared" si="5"/>
        <v>2.2741505</v>
      </c>
      <c r="L11" s="211">
        <f t="shared" si="6"/>
        <v>12.456035280116524</v>
      </c>
      <c r="M11" s="222">
        <v>36.386408</v>
      </c>
    </row>
    <row r="12" spans="1:13" s="8" customFormat="1" ht="15">
      <c r="A12" s="196" t="s">
        <v>283</v>
      </c>
      <c r="B12" s="182">
        <v>600</v>
      </c>
      <c r="C12" s="289">
        <f>Volume!J12</f>
        <v>388.6</v>
      </c>
      <c r="D12" s="323">
        <v>53.63</v>
      </c>
      <c r="E12" s="209">
        <f t="shared" si="0"/>
        <v>32178</v>
      </c>
      <c r="F12" s="214">
        <f t="shared" si="1"/>
        <v>13.800823468862584</v>
      </c>
      <c r="G12" s="280">
        <f t="shared" si="2"/>
        <v>43836</v>
      </c>
      <c r="H12" s="278">
        <v>5</v>
      </c>
      <c r="I12" s="210">
        <f t="shared" si="3"/>
        <v>73.06</v>
      </c>
      <c r="J12" s="217">
        <f t="shared" si="4"/>
        <v>0.18800823468862582</v>
      </c>
      <c r="K12" s="221">
        <f t="shared" si="5"/>
        <v>2.3385470625</v>
      </c>
      <c r="L12" s="211">
        <f t="shared" si="6"/>
        <v>12.808749779186936</v>
      </c>
      <c r="M12" s="222">
        <v>37.416753</v>
      </c>
    </row>
    <row r="13" spans="1:13" s="7" customFormat="1" ht="15">
      <c r="A13" s="196" t="s">
        <v>75</v>
      </c>
      <c r="B13" s="182">
        <v>4600</v>
      </c>
      <c r="C13" s="289">
        <f>Volume!J13</f>
        <v>84.15</v>
      </c>
      <c r="D13" s="323">
        <v>9.27</v>
      </c>
      <c r="E13" s="209">
        <f t="shared" si="0"/>
        <v>42642</v>
      </c>
      <c r="F13" s="214">
        <f t="shared" si="1"/>
        <v>11.016042780748663</v>
      </c>
      <c r="G13" s="280">
        <f t="shared" si="2"/>
        <v>61996.5</v>
      </c>
      <c r="H13" s="278">
        <v>5</v>
      </c>
      <c r="I13" s="210">
        <f t="shared" si="3"/>
        <v>13.4775</v>
      </c>
      <c r="J13" s="217">
        <f t="shared" si="4"/>
        <v>0.1601604278074866</v>
      </c>
      <c r="K13" s="221">
        <f t="shared" si="5"/>
        <v>2.9656429375</v>
      </c>
      <c r="L13" s="211">
        <f t="shared" si="6"/>
        <v>16.243495343746336</v>
      </c>
      <c r="M13" s="222">
        <v>47.450287</v>
      </c>
    </row>
    <row r="14" spans="1:13" s="7" customFormat="1" ht="15">
      <c r="A14" s="196" t="s">
        <v>88</v>
      </c>
      <c r="B14" s="182">
        <v>4300</v>
      </c>
      <c r="C14" s="289">
        <f>Volume!J14</f>
        <v>51.2</v>
      </c>
      <c r="D14" s="323">
        <v>7.35</v>
      </c>
      <c r="E14" s="209">
        <f t="shared" si="0"/>
        <v>31605</v>
      </c>
      <c r="F14" s="214">
        <f t="shared" si="1"/>
        <v>14.355468749999996</v>
      </c>
      <c r="G14" s="280">
        <f t="shared" si="2"/>
        <v>42613</v>
      </c>
      <c r="H14" s="278">
        <v>5</v>
      </c>
      <c r="I14" s="210">
        <f t="shared" si="3"/>
        <v>9.91</v>
      </c>
      <c r="J14" s="217">
        <f t="shared" si="4"/>
        <v>0.1935546875</v>
      </c>
      <c r="K14" s="221">
        <f t="shared" si="5"/>
        <v>2.6470684375</v>
      </c>
      <c r="L14" s="211">
        <f t="shared" si="6"/>
        <v>14.498590944787042</v>
      </c>
      <c r="M14" s="206">
        <v>42.353095</v>
      </c>
    </row>
    <row r="15" spans="1:13" s="8" customFormat="1" ht="15">
      <c r="A15" s="196" t="s">
        <v>136</v>
      </c>
      <c r="B15" s="182">
        <v>9550</v>
      </c>
      <c r="C15" s="289">
        <f>Volume!J15</f>
        <v>45.05</v>
      </c>
      <c r="D15" s="323">
        <v>5.14</v>
      </c>
      <c r="E15" s="209">
        <f t="shared" si="0"/>
        <v>49087</v>
      </c>
      <c r="F15" s="214">
        <f t="shared" si="1"/>
        <v>11.409544950055492</v>
      </c>
      <c r="G15" s="280">
        <f t="shared" si="2"/>
        <v>70598.375</v>
      </c>
      <c r="H15" s="278">
        <v>5</v>
      </c>
      <c r="I15" s="210">
        <f t="shared" si="3"/>
        <v>7.3925</v>
      </c>
      <c r="J15" s="217">
        <f t="shared" si="4"/>
        <v>0.16409544950055496</v>
      </c>
      <c r="K15" s="221">
        <f t="shared" si="5"/>
        <v>2.7903561875</v>
      </c>
      <c r="L15" s="211">
        <f t="shared" si="6"/>
        <v>15.28341027367865</v>
      </c>
      <c r="M15" s="222">
        <v>44.645699</v>
      </c>
    </row>
    <row r="16" spans="1:13" s="8" customFormat="1" ht="15">
      <c r="A16" s="196" t="s">
        <v>157</v>
      </c>
      <c r="B16" s="182">
        <v>350</v>
      </c>
      <c r="C16" s="289">
        <f>Volume!J16</f>
        <v>720.55</v>
      </c>
      <c r="D16" s="323">
        <v>80.48</v>
      </c>
      <c r="E16" s="209">
        <f t="shared" si="0"/>
        <v>28168</v>
      </c>
      <c r="F16" s="214">
        <f t="shared" si="1"/>
        <v>11.16924571507876</v>
      </c>
      <c r="G16" s="280">
        <f t="shared" si="2"/>
        <v>40777.625</v>
      </c>
      <c r="H16" s="278">
        <v>5</v>
      </c>
      <c r="I16" s="210">
        <f t="shared" si="3"/>
        <v>116.5075</v>
      </c>
      <c r="J16" s="217">
        <f t="shared" si="4"/>
        <v>0.1616924571507876</v>
      </c>
      <c r="K16" s="221">
        <f t="shared" si="5"/>
        <v>2.38428275</v>
      </c>
      <c r="L16" s="211">
        <f t="shared" si="6"/>
        <v>13.059254456454507</v>
      </c>
      <c r="M16" s="222">
        <v>38.148524</v>
      </c>
    </row>
    <row r="17" spans="1:13" s="8" customFormat="1" ht="15">
      <c r="A17" s="196" t="s">
        <v>193</v>
      </c>
      <c r="B17" s="182">
        <v>100</v>
      </c>
      <c r="C17" s="289">
        <f>Volume!J17</f>
        <v>2948.45</v>
      </c>
      <c r="D17" s="323">
        <v>366.16</v>
      </c>
      <c r="E17" s="209">
        <f t="shared" si="0"/>
        <v>36616</v>
      </c>
      <c r="F17" s="214">
        <f t="shared" si="1"/>
        <v>12.418728484457937</v>
      </c>
      <c r="G17" s="280">
        <f t="shared" si="2"/>
        <v>51712.064</v>
      </c>
      <c r="H17" s="278">
        <v>5.12</v>
      </c>
      <c r="I17" s="210">
        <f t="shared" si="3"/>
        <v>517.12064</v>
      </c>
      <c r="J17" s="217">
        <f t="shared" si="4"/>
        <v>0.17538728484457936</v>
      </c>
      <c r="K17" s="221">
        <f t="shared" si="5"/>
        <v>2.262520625</v>
      </c>
      <c r="L17" s="211">
        <f t="shared" si="6"/>
        <v>12.39233583133187</v>
      </c>
      <c r="M17" s="222">
        <v>36.20033</v>
      </c>
    </row>
    <row r="18" spans="1:13" s="8" customFormat="1" ht="15">
      <c r="A18" s="196" t="s">
        <v>284</v>
      </c>
      <c r="B18" s="182">
        <v>950</v>
      </c>
      <c r="C18" s="289">
        <f>Volume!J18</f>
        <v>142.95</v>
      </c>
      <c r="D18" s="323">
        <v>25.33</v>
      </c>
      <c r="E18" s="209">
        <f t="shared" si="0"/>
        <v>24063.5</v>
      </c>
      <c r="F18" s="214">
        <f t="shared" si="1"/>
        <v>17.71948233648129</v>
      </c>
      <c r="G18" s="280">
        <f t="shared" si="2"/>
        <v>30853.625</v>
      </c>
      <c r="H18" s="278">
        <v>5</v>
      </c>
      <c r="I18" s="210">
        <f t="shared" si="3"/>
        <v>32.4775</v>
      </c>
      <c r="J18" s="217">
        <f t="shared" si="4"/>
        <v>0.2271948233648129</v>
      </c>
      <c r="K18" s="221">
        <f t="shared" si="5"/>
        <v>3.857308375</v>
      </c>
      <c r="L18" s="211">
        <f t="shared" si="6"/>
        <v>21.127348082410965</v>
      </c>
      <c r="M18" s="222">
        <v>61.716934</v>
      </c>
    </row>
    <row r="19" spans="1:13" s="8" customFormat="1" ht="15">
      <c r="A19" s="196" t="s">
        <v>285</v>
      </c>
      <c r="B19" s="182">
        <v>2400</v>
      </c>
      <c r="C19" s="289">
        <f>Volume!J19</f>
        <v>61</v>
      </c>
      <c r="D19" s="323">
        <v>8.85</v>
      </c>
      <c r="E19" s="209">
        <f t="shared" si="0"/>
        <v>21240</v>
      </c>
      <c r="F19" s="214">
        <f t="shared" si="1"/>
        <v>14.508196721311476</v>
      </c>
      <c r="G19" s="280">
        <f t="shared" si="2"/>
        <v>28560</v>
      </c>
      <c r="H19" s="278">
        <v>5</v>
      </c>
      <c r="I19" s="210">
        <f t="shared" si="3"/>
        <v>11.9</v>
      </c>
      <c r="J19" s="217">
        <f t="shared" si="4"/>
        <v>0.19508196721311477</v>
      </c>
      <c r="K19" s="221">
        <f t="shared" si="5"/>
        <v>2.7959531875</v>
      </c>
      <c r="L19" s="211">
        <f t="shared" si="6"/>
        <v>15.314066305222212</v>
      </c>
      <c r="M19" s="222">
        <v>44.735251</v>
      </c>
    </row>
    <row r="20" spans="1:13" s="8" customFormat="1" ht="15">
      <c r="A20" s="196" t="s">
        <v>76</v>
      </c>
      <c r="B20" s="182">
        <v>1400</v>
      </c>
      <c r="C20" s="289">
        <f>Volume!J20</f>
        <v>235.35</v>
      </c>
      <c r="D20" s="323">
        <v>28.89</v>
      </c>
      <c r="E20" s="209">
        <f t="shared" si="0"/>
        <v>40446</v>
      </c>
      <c r="F20" s="214">
        <f t="shared" si="1"/>
        <v>12.275334608030592</v>
      </c>
      <c r="G20" s="280">
        <f t="shared" si="2"/>
        <v>56920.5</v>
      </c>
      <c r="H20" s="278">
        <v>5</v>
      </c>
      <c r="I20" s="210">
        <f t="shared" si="3"/>
        <v>40.6575</v>
      </c>
      <c r="J20" s="217">
        <f t="shared" si="4"/>
        <v>0.17275334608030593</v>
      </c>
      <c r="K20" s="221">
        <f t="shared" si="5"/>
        <v>3.4516355</v>
      </c>
      <c r="L20" s="211">
        <f t="shared" si="6"/>
        <v>18.90538623635623</v>
      </c>
      <c r="M20" s="222">
        <v>55.226168</v>
      </c>
    </row>
    <row r="21" spans="1:13" s="8" customFormat="1" ht="15">
      <c r="A21" s="196" t="s">
        <v>77</v>
      </c>
      <c r="B21" s="182">
        <v>3800</v>
      </c>
      <c r="C21" s="289">
        <f>Volume!J21</f>
        <v>178.75</v>
      </c>
      <c r="D21" s="323">
        <v>22.35</v>
      </c>
      <c r="E21" s="209">
        <f t="shared" si="0"/>
        <v>84930</v>
      </c>
      <c r="F21" s="214">
        <f t="shared" si="1"/>
        <v>12.503496503496505</v>
      </c>
      <c r="G21" s="280">
        <f t="shared" si="2"/>
        <v>118892.5</v>
      </c>
      <c r="H21" s="278">
        <v>5</v>
      </c>
      <c r="I21" s="210">
        <f t="shared" si="3"/>
        <v>31.2875</v>
      </c>
      <c r="J21" s="217">
        <f t="shared" si="4"/>
        <v>0.17503496503496505</v>
      </c>
      <c r="K21" s="221">
        <f t="shared" si="5"/>
        <v>4.030830625</v>
      </c>
      <c r="L21" s="211">
        <f t="shared" si="6"/>
        <v>22.07776858795147</v>
      </c>
      <c r="M21" s="222">
        <v>64.49329</v>
      </c>
    </row>
    <row r="22" spans="1:13" s="7" customFormat="1" ht="15">
      <c r="A22" s="196" t="s">
        <v>286</v>
      </c>
      <c r="B22" s="182">
        <v>1050</v>
      </c>
      <c r="C22" s="289">
        <f>Volume!J22</f>
        <v>192.3</v>
      </c>
      <c r="D22" s="323">
        <v>24.17</v>
      </c>
      <c r="E22" s="209">
        <f t="shared" si="0"/>
        <v>25378.5</v>
      </c>
      <c r="F22" s="214">
        <f t="shared" si="1"/>
        <v>12.568902756110244</v>
      </c>
      <c r="G22" s="280">
        <f t="shared" si="2"/>
        <v>35474.25</v>
      </c>
      <c r="H22" s="278">
        <v>5</v>
      </c>
      <c r="I22" s="210">
        <f t="shared" si="3"/>
        <v>33.785</v>
      </c>
      <c r="J22" s="217">
        <f t="shared" si="4"/>
        <v>0.1756890275611024</v>
      </c>
      <c r="K22" s="221">
        <f t="shared" si="5"/>
        <v>2.9283209375</v>
      </c>
      <c r="L22" s="211">
        <f t="shared" si="6"/>
        <v>16.039074330834257</v>
      </c>
      <c r="M22" s="206">
        <v>46.853135</v>
      </c>
    </row>
    <row r="23" spans="1:13" s="7" customFormat="1" ht="15">
      <c r="A23" s="196" t="s">
        <v>34</v>
      </c>
      <c r="B23" s="182">
        <v>275</v>
      </c>
      <c r="C23" s="289">
        <f>Volume!J23</f>
        <v>1569.85</v>
      </c>
      <c r="D23" s="323">
        <v>284.1</v>
      </c>
      <c r="E23" s="209">
        <f t="shared" si="0"/>
        <v>78127.5</v>
      </c>
      <c r="F23" s="214">
        <f t="shared" si="1"/>
        <v>18.097270439850945</v>
      </c>
      <c r="G23" s="280">
        <f t="shared" si="2"/>
        <v>99712.9375</v>
      </c>
      <c r="H23" s="278">
        <v>5</v>
      </c>
      <c r="I23" s="210">
        <f t="shared" si="3"/>
        <v>362.5925</v>
      </c>
      <c r="J23" s="217">
        <f t="shared" si="4"/>
        <v>0.23097270439850942</v>
      </c>
      <c r="K23" s="221">
        <f t="shared" si="5"/>
        <v>2.98494325</v>
      </c>
      <c r="L23" s="211">
        <f t="shared" si="6"/>
        <v>16.349207508977827</v>
      </c>
      <c r="M23" s="206">
        <v>47.759092</v>
      </c>
    </row>
    <row r="24" spans="1:13" s="8" customFormat="1" ht="15">
      <c r="A24" s="196" t="s">
        <v>287</v>
      </c>
      <c r="B24" s="182">
        <v>250</v>
      </c>
      <c r="C24" s="289">
        <f>Volume!J24</f>
        <v>1103.25</v>
      </c>
      <c r="D24" s="323">
        <v>169.01</v>
      </c>
      <c r="E24" s="209">
        <f t="shared" si="0"/>
        <v>42252.5</v>
      </c>
      <c r="F24" s="214">
        <f t="shared" si="1"/>
        <v>15.319283933831858</v>
      </c>
      <c r="G24" s="280">
        <f t="shared" si="2"/>
        <v>56043.125</v>
      </c>
      <c r="H24" s="278">
        <v>5</v>
      </c>
      <c r="I24" s="210">
        <f t="shared" si="3"/>
        <v>224.1725</v>
      </c>
      <c r="J24" s="217">
        <f t="shared" si="4"/>
        <v>0.2031928393383186</v>
      </c>
      <c r="K24" s="221">
        <f t="shared" si="5"/>
        <v>3.0054939375</v>
      </c>
      <c r="L24" s="211">
        <f t="shared" si="6"/>
        <v>16.461768260137717</v>
      </c>
      <c r="M24" s="222">
        <v>48.087903</v>
      </c>
    </row>
    <row r="25" spans="1:13" s="8" customFormat="1" ht="15">
      <c r="A25" s="196" t="s">
        <v>137</v>
      </c>
      <c r="B25" s="182">
        <v>1000</v>
      </c>
      <c r="C25" s="289">
        <f>Volume!J25</f>
        <v>334.9</v>
      </c>
      <c r="D25" s="323">
        <v>38.57</v>
      </c>
      <c r="E25" s="209">
        <f t="shared" si="0"/>
        <v>38570</v>
      </c>
      <c r="F25" s="214">
        <f t="shared" si="1"/>
        <v>11.516870707673933</v>
      </c>
      <c r="G25" s="280">
        <f t="shared" si="2"/>
        <v>55315</v>
      </c>
      <c r="H25" s="278">
        <v>5</v>
      </c>
      <c r="I25" s="210">
        <f t="shared" si="3"/>
        <v>55.315</v>
      </c>
      <c r="J25" s="217">
        <f t="shared" si="4"/>
        <v>0.16516870707673934</v>
      </c>
      <c r="K25" s="221">
        <f t="shared" si="5"/>
        <v>2.5117254375</v>
      </c>
      <c r="L25" s="211">
        <f t="shared" si="6"/>
        <v>13.757286803782822</v>
      </c>
      <c r="M25" s="222">
        <v>40.187607</v>
      </c>
    </row>
    <row r="26" spans="1:13" s="8" customFormat="1" ht="15">
      <c r="A26" s="196" t="s">
        <v>233</v>
      </c>
      <c r="B26" s="182">
        <v>1000</v>
      </c>
      <c r="C26" s="289">
        <f>Volume!J26</f>
        <v>726.1</v>
      </c>
      <c r="D26" s="323">
        <v>88</v>
      </c>
      <c r="E26" s="209">
        <f t="shared" si="0"/>
        <v>88000</v>
      </c>
      <c r="F26" s="214">
        <f t="shared" si="1"/>
        <v>12.119542762704862</v>
      </c>
      <c r="G26" s="280">
        <f t="shared" si="2"/>
        <v>124305</v>
      </c>
      <c r="H26" s="278">
        <v>5</v>
      </c>
      <c r="I26" s="210">
        <f t="shared" si="3"/>
        <v>124.305</v>
      </c>
      <c r="J26" s="217">
        <f t="shared" si="4"/>
        <v>0.17119542762704862</v>
      </c>
      <c r="K26" s="221">
        <f t="shared" si="5"/>
        <v>1.9979265625</v>
      </c>
      <c r="L26" s="211">
        <f t="shared" si="6"/>
        <v>10.943094465200051</v>
      </c>
      <c r="M26" s="222">
        <v>31.966825</v>
      </c>
    </row>
    <row r="27" spans="1:13" s="8" customFormat="1" ht="15">
      <c r="A27" s="196" t="s">
        <v>1</v>
      </c>
      <c r="B27" s="182">
        <v>150</v>
      </c>
      <c r="C27" s="289">
        <f>Volume!J27</f>
        <v>2345.6</v>
      </c>
      <c r="D27" s="323">
        <v>269.14</v>
      </c>
      <c r="E27" s="209">
        <f t="shared" si="0"/>
        <v>40371</v>
      </c>
      <c r="F27" s="214">
        <f t="shared" si="1"/>
        <v>11.47424965893588</v>
      </c>
      <c r="G27" s="280">
        <f t="shared" si="2"/>
        <v>57963</v>
      </c>
      <c r="H27" s="278">
        <v>5</v>
      </c>
      <c r="I27" s="210">
        <f t="shared" si="3"/>
        <v>386.42</v>
      </c>
      <c r="J27" s="217">
        <f t="shared" si="4"/>
        <v>0.1647424965893588</v>
      </c>
      <c r="K27" s="221">
        <f t="shared" si="5"/>
        <v>1.931505625</v>
      </c>
      <c r="L27" s="211">
        <f t="shared" si="6"/>
        <v>10.579292007606144</v>
      </c>
      <c r="M27" s="222">
        <v>30.90409</v>
      </c>
    </row>
    <row r="28" spans="1:13" s="8" customFormat="1" ht="15">
      <c r="A28" s="196" t="s">
        <v>158</v>
      </c>
      <c r="B28" s="182">
        <v>1900</v>
      </c>
      <c r="C28" s="289">
        <f>Volume!J28</f>
        <v>114.85</v>
      </c>
      <c r="D28" s="323">
        <v>12.89</v>
      </c>
      <c r="E28" s="209">
        <f t="shared" si="0"/>
        <v>24491</v>
      </c>
      <c r="F28" s="214">
        <f t="shared" si="1"/>
        <v>11.223334784501525</v>
      </c>
      <c r="G28" s="280">
        <f t="shared" si="2"/>
        <v>35510.8575</v>
      </c>
      <c r="H28" s="278">
        <v>5.05</v>
      </c>
      <c r="I28" s="210">
        <f t="shared" si="3"/>
        <v>18.689925</v>
      </c>
      <c r="J28" s="217">
        <f t="shared" si="4"/>
        <v>0.16273334784501522</v>
      </c>
      <c r="K28" s="221">
        <f t="shared" si="5"/>
        <v>2.1079460625</v>
      </c>
      <c r="L28" s="211">
        <f t="shared" si="6"/>
        <v>11.545696084354446</v>
      </c>
      <c r="M28" s="222">
        <v>33.727137</v>
      </c>
    </row>
    <row r="29" spans="1:13" s="8" customFormat="1" ht="15">
      <c r="A29" s="196" t="s">
        <v>288</v>
      </c>
      <c r="B29" s="182">
        <v>300</v>
      </c>
      <c r="C29" s="289">
        <f>Volume!J29</f>
        <v>593.55</v>
      </c>
      <c r="D29" s="323">
        <v>74.01</v>
      </c>
      <c r="E29" s="209">
        <f t="shared" si="0"/>
        <v>22203</v>
      </c>
      <c r="F29" s="214">
        <f t="shared" si="1"/>
        <v>12.469042203689666</v>
      </c>
      <c r="G29" s="280">
        <f t="shared" si="2"/>
        <v>31106.25</v>
      </c>
      <c r="H29" s="278">
        <v>5</v>
      </c>
      <c r="I29" s="210">
        <f t="shared" si="3"/>
        <v>103.6875</v>
      </c>
      <c r="J29" s="217">
        <f t="shared" si="4"/>
        <v>0.17469042203689666</v>
      </c>
      <c r="K29" s="221">
        <f t="shared" si="5"/>
        <v>3.85269975</v>
      </c>
      <c r="L29" s="211">
        <f t="shared" si="6"/>
        <v>21.102105603695144</v>
      </c>
      <c r="M29" s="222">
        <v>61.643196</v>
      </c>
    </row>
    <row r="30" spans="1:13" s="8" customFormat="1" ht="15">
      <c r="A30" s="196" t="s">
        <v>159</v>
      </c>
      <c r="B30" s="182">
        <v>4500</v>
      </c>
      <c r="C30" s="289">
        <f>Volume!J30</f>
        <v>45.15</v>
      </c>
      <c r="D30" s="323">
        <v>5.14</v>
      </c>
      <c r="E30" s="209">
        <f t="shared" si="0"/>
        <v>23130</v>
      </c>
      <c r="F30" s="214">
        <f t="shared" si="1"/>
        <v>11.384274640088593</v>
      </c>
      <c r="G30" s="280">
        <f t="shared" si="2"/>
        <v>33288.75</v>
      </c>
      <c r="H30" s="278">
        <v>5</v>
      </c>
      <c r="I30" s="210">
        <f t="shared" si="3"/>
        <v>7.3975</v>
      </c>
      <c r="J30" s="217">
        <f t="shared" si="4"/>
        <v>0.16384274640088595</v>
      </c>
      <c r="K30" s="221">
        <f t="shared" si="5"/>
        <v>2.803160125</v>
      </c>
      <c r="L30" s="211">
        <f t="shared" si="6"/>
        <v>15.35354032761501</v>
      </c>
      <c r="M30" s="222">
        <v>44.850562</v>
      </c>
    </row>
    <row r="31" spans="1:13" s="8" customFormat="1" ht="15">
      <c r="A31" s="196" t="s">
        <v>2</v>
      </c>
      <c r="B31" s="182">
        <v>1100</v>
      </c>
      <c r="C31" s="289">
        <f>Volume!J31</f>
        <v>331.85</v>
      </c>
      <c r="D31" s="323">
        <v>36.97</v>
      </c>
      <c r="E31" s="209">
        <f t="shared" si="0"/>
        <v>40667</v>
      </c>
      <c r="F31" s="214">
        <f t="shared" si="1"/>
        <v>11.140575561247552</v>
      </c>
      <c r="G31" s="280">
        <f t="shared" si="2"/>
        <v>58918.75</v>
      </c>
      <c r="H31" s="278">
        <v>5</v>
      </c>
      <c r="I31" s="210">
        <f t="shared" si="3"/>
        <v>53.5625</v>
      </c>
      <c r="J31" s="217">
        <f t="shared" si="4"/>
        <v>0.1614057556124755</v>
      </c>
      <c r="K31" s="221">
        <f t="shared" si="5"/>
        <v>2.023759375</v>
      </c>
      <c r="L31" s="211">
        <f t="shared" si="6"/>
        <v>11.084586606500565</v>
      </c>
      <c r="M31" s="222">
        <v>32.38015</v>
      </c>
    </row>
    <row r="32" spans="1:13" s="8" customFormat="1" ht="15">
      <c r="A32" s="196" t="s">
        <v>395</v>
      </c>
      <c r="B32" s="182">
        <v>1250</v>
      </c>
      <c r="C32" s="289">
        <f>Volume!J32</f>
        <v>133.35</v>
      </c>
      <c r="D32" s="323">
        <v>15.01</v>
      </c>
      <c r="E32" s="209">
        <f t="shared" si="0"/>
        <v>18762.5</v>
      </c>
      <c r="F32" s="214">
        <f t="shared" si="1"/>
        <v>11.256092988376453</v>
      </c>
      <c r="G32" s="280">
        <f t="shared" si="2"/>
        <v>27096.875</v>
      </c>
      <c r="H32" s="278">
        <v>5</v>
      </c>
      <c r="I32" s="210">
        <f t="shared" si="3"/>
        <v>21.6775</v>
      </c>
      <c r="J32" s="217">
        <f t="shared" si="4"/>
        <v>0.16256092988376453</v>
      </c>
      <c r="K32" s="221">
        <f t="shared" si="5"/>
        <v>1.8096494375</v>
      </c>
      <c r="L32" s="211">
        <f t="shared" si="6"/>
        <v>9.911858180952853</v>
      </c>
      <c r="M32" s="222">
        <v>28.954391</v>
      </c>
    </row>
    <row r="33" spans="1:13" s="8" customFormat="1" ht="15">
      <c r="A33" s="196" t="s">
        <v>78</v>
      </c>
      <c r="B33" s="182">
        <v>1600</v>
      </c>
      <c r="C33" s="289">
        <f>Volume!J33</f>
        <v>223.15</v>
      </c>
      <c r="D33" s="323">
        <v>28.29</v>
      </c>
      <c r="E33" s="209">
        <f t="shared" si="0"/>
        <v>45264</v>
      </c>
      <c r="F33" s="214">
        <f t="shared" si="1"/>
        <v>12.67757114048846</v>
      </c>
      <c r="G33" s="280">
        <f t="shared" si="2"/>
        <v>63116</v>
      </c>
      <c r="H33" s="278">
        <v>5</v>
      </c>
      <c r="I33" s="210">
        <f t="shared" si="3"/>
        <v>39.4475</v>
      </c>
      <c r="J33" s="217">
        <f t="shared" si="4"/>
        <v>0.1767757114048846</v>
      </c>
      <c r="K33" s="221">
        <f t="shared" si="5"/>
        <v>3.51753775</v>
      </c>
      <c r="L33" s="211">
        <f t="shared" si="6"/>
        <v>19.266347725509675</v>
      </c>
      <c r="M33" s="222">
        <v>56.280604</v>
      </c>
    </row>
    <row r="34" spans="1:13" s="8" customFormat="1" ht="15">
      <c r="A34" s="196" t="s">
        <v>138</v>
      </c>
      <c r="B34" s="182">
        <v>850</v>
      </c>
      <c r="C34" s="289">
        <f>Volume!J34</f>
        <v>558.4</v>
      </c>
      <c r="D34" s="323">
        <v>86.33</v>
      </c>
      <c r="E34" s="209">
        <f t="shared" si="0"/>
        <v>73380.5</v>
      </c>
      <c r="F34" s="214">
        <f t="shared" si="1"/>
        <v>15.460243553008596</v>
      </c>
      <c r="G34" s="280">
        <f t="shared" si="2"/>
        <v>97112.5</v>
      </c>
      <c r="H34" s="278">
        <v>5</v>
      </c>
      <c r="I34" s="210">
        <f t="shared" si="3"/>
        <v>114.25</v>
      </c>
      <c r="J34" s="217">
        <f t="shared" si="4"/>
        <v>0.20460243553008597</v>
      </c>
      <c r="K34" s="221">
        <f t="shared" si="5"/>
        <v>3.678509</v>
      </c>
      <c r="L34" s="211">
        <f t="shared" si="6"/>
        <v>20.14802357285771</v>
      </c>
      <c r="M34" s="222">
        <v>58.856144</v>
      </c>
    </row>
    <row r="35" spans="1:13" s="8" customFormat="1" ht="15">
      <c r="A35" s="196" t="s">
        <v>160</v>
      </c>
      <c r="B35" s="182">
        <v>1100</v>
      </c>
      <c r="C35" s="289">
        <f>Volume!J35</f>
        <v>343.15</v>
      </c>
      <c r="D35" s="323">
        <v>42.99</v>
      </c>
      <c r="E35" s="209">
        <f t="shared" si="0"/>
        <v>47289</v>
      </c>
      <c r="F35" s="214">
        <f t="shared" si="1"/>
        <v>12.528048958181554</v>
      </c>
      <c r="G35" s="280">
        <f t="shared" si="2"/>
        <v>66162.25</v>
      </c>
      <c r="H35" s="278">
        <v>5</v>
      </c>
      <c r="I35" s="210">
        <f t="shared" si="3"/>
        <v>60.1475</v>
      </c>
      <c r="J35" s="217">
        <f t="shared" si="4"/>
        <v>0.17528048958181555</v>
      </c>
      <c r="K35" s="221">
        <f t="shared" si="5"/>
        <v>2.7257803125</v>
      </c>
      <c r="L35" s="211">
        <f t="shared" si="6"/>
        <v>14.92971363959731</v>
      </c>
      <c r="M35" s="222">
        <v>43.612485</v>
      </c>
    </row>
    <row r="36" spans="1:13" s="8" customFormat="1" ht="15">
      <c r="A36" s="196" t="s">
        <v>161</v>
      </c>
      <c r="B36" s="182">
        <v>6950</v>
      </c>
      <c r="C36" s="289">
        <f>Volume!J36</f>
        <v>35.3</v>
      </c>
      <c r="D36" s="323">
        <v>4.03</v>
      </c>
      <c r="E36" s="209">
        <f t="shared" si="0"/>
        <v>28008.5</v>
      </c>
      <c r="F36" s="214">
        <f t="shared" si="1"/>
        <v>11.416430594900852</v>
      </c>
      <c r="G36" s="280">
        <f t="shared" si="2"/>
        <v>40275.25</v>
      </c>
      <c r="H36" s="278">
        <v>5</v>
      </c>
      <c r="I36" s="210">
        <f t="shared" si="3"/>
        <v>5.795</v>
      </c>
      <c r="J36" s="217">
        <f t="shared" si="4"/>
        <v>0.16416430594900852</v>
      </c>
      <c r="K36" s="221">
        <f t="shared" si="5"/>
        <v>2.302460875</v>
      </c>
      <c r="L36" s="211">
        <f t="shared" si="6"/>
        <v>12.611097590105826</v>
      </c>
      <c r="M36" s="222">
        <v>36.839374</v>
      </c>
    </row>
    <row r="37" spans="1:13" s="8" customFormat="1" ht="15">
      <c r="A37" s="196" t="s">
        <v>398</v>
      </c>
      <c r="B37" s="182">
        <v>900</v>
      </c>
      <c r="C37" s="289">
        <f>Volume!J37</f>
        <v>203.05</v>
      </c>
      <c r="D37" s="323">
        <v>22.16</v>
      </c>
      <c r="E37" s="209">
        <f t="shared" si="0"/>
        <v>19944</v>
      </c>
      <c r="F37" s="214">
        <f t="shared" si="1"/>
        <v>10.913568086678158</v>
      </c>
      <c r="G37" s="280">
        <f t="shared" si="2"/>
        <v>29081.25</v>
      </c>
      <c r="H37" s="278">
        <v>5</v>
      </c>
      <c r="I37" s="210">
        <f t="shared" si="3"/>
        <v>32.3125</v>
      </c>
      <c r="J37" s="217">
        <f t="shared" si="4"/>
        <v>0.15913568086678156</v>
      </c>
      <c r="K37" s="221">
        <f t="shared" si="5"/>
        <v>2.734375</v>
      </c>
      <c r="L37" s="211">
        <f t="shared" si="6"/>
        <v>14.976788681781887</v>
      </c>
      <c r="M37" s="222">
        <v>43.75</v>
      </c>
    </row>
    <row r="38" spans="1:13" s="8" customFormat="1" ht="15">
      <c r="A38" s="196" t="s">
        <v>3</v>
      </c>
      <c r="B38" s="182">
        <v>1250</v>
      </c>
      <c r="C38" s="289">
        <f>Volume!J38</f>
        <v>248.35</v>
      </c>
      <c r="D38" s="323">
        <v>27.2</v>
      </c>
      <c r="E38" s="209">
        <f t="shared" si="0"/>
        <v>34000</v>
      </c>
      <c r="F38" s="214">
        <f t="shared" si="1"/>
        <v>10.952285081538152</v>
      </c>
      <c r="G38" s="280">
        <f t="shared" si="2"/>
        <v>49521.875</v>
      </c>
      <c r="H38" s="278">
        <v>5</v>
      </c>
      <c r="I38" s="210">
        <f t="shared" si="3"/>
        <v>39.6175</v>
      </c>
      <c r="J38" s="217">
        <f t="shared" si="4"/>
        <v>0.15952285081538153</v>
      </c>
      <c r="K38" s="221">
        <f t="shared" si="5"/>
        <v>1.9413674375</v>
      </c>
      <c r="L38" s="211">
        <f t="shared" si="6"/>
        <v>10.633307379247508</v>
      </c>
      <c r="M38" s="222">
        <v>31.061879</v>
      </c>
    </row>
    <row r="39" spans="1:13" s="8" customFormat="1" ht="15">
      <c r="A39" s="196" t="s">
        <v>219</v>
      </c>
      <c r="B39" s="182">
        <v>525</v>
      </c>
      <c r="C39" s="289">
        <f>Volume!J39</f>
        <v>333.05</v>
      </c>
      <c r="D39" s="323">
        <v>37.17</v>
      </c>
      <c r="E39" s="209">
        <f t="shared" si="0"/>
        <v>19514.25</v>
      </c>
      <c r="F39" s="214">
        <f t="shared" si="1"/>
        <v>11.160486413451434</v>
      </c>
      <c r="G39" s="280">
        <f t="shared" si="2"/>
        <v>28256.8125</v>
      </c>
      <c r="H39" s="278">
        <v>5</v>
      </c>
      <c r="I39" s="210">
        <f t="shared" si="3"/>
        <v>53.8225</v>
      </c>
      <c r="J39" s="217">
        <f t="shared" si="4"/>
        <v>0.16160486413451433</v>
      </c>
      <c r="K39" s="221">
        <f t="shared" si="5"/>
        <v>2.2033485625</v>
      </c>
      <c r="L39" s="211">
        <f t="shared" si="6"/>
        <v>12.068237097278313</v>
      </c>
      <c r="M39" s="222">
        <v>35.253577</v>
      </c>
    </row>
    <row r="40" spans="1:13" s="8" customFormat="1" ht="15">
      <c r="A40" s="196" t="s">
        <v>162</v>
      </c>
      <c r="B40" s="182">
        <v>1200</v>
      </c>
      <c r="C40" s="289">
        <f>Volume!J40</f>
        <v>294.2</v>
      </c>
      <c r="D40" s="323">
        <v>32.43</v>
      </c>
      <c r="E40" s="209">
        <f t="shared" si="0"/>
        <v>38916</v>
      </c>
      <c r="F40" s="214">
        <f t="shared" si="1"/>
        <v>11.023113528212102</v>
      </c>
      <c r="G40" s="280">
        <f t="shared" si="2"/>
        <v>56568</v>
      </c>
      <c r="H40" s="278">
        <v>5</v>
      </c>
      <c r="I40" s="210">
        <f t="shared" si="3"/>
        <v>47.14</v>
      </c>
      <c r="J40" s="217">
        <f t="shared" si="4"/>
        <v>0.16023113528212102</v>
      </c>
      <c r="K40" s="221">
        <f t="shared" si="5"/>
        <v>3.3854694375</v>
      </c>
      <c r="L40" s="211">
        <f t="shared" si="6"/>
        <v>18.54297978663076</v>
      </c>
      <c r="M40" s="222">
        <v>54.167511</v>
      </c>
    </row>
    <row r="41" spans="1:13" s="8" customFormat="1" ht="15">
      <c r="A41" s="196" t="s">
        <v>289</v>
      </c>
      <c r="B41" s="182">
        <v>1000</v>
      </c>
      <c r="C41" s="289">
        <f>Volume!J41</f>
        <v>200</v>
      </c>
      <c r="D41" s="323">
        <v>26.27</v>
      </c>
      <c r="E41" s="209">
        <f t="shared" si="0"/>
        <v>26270</v>
      </c>
      <c r="F41" s="214">
        <f t="shared" si="1"/>
        <v>13.135</v>
      </c>
      <c r="G41" s="280">
        <f t="shared" si="2"/>
        <v>36270</v>
      </c>
      <c r="H41" s="278">
        <v>5</v>
      </c>
      <c r="I41" s="210">
        <f t="shared" si="3"/>
        <v>36.27</v>
      </c>
      <c r="J41" s="217">
        <f t="shared" si="4"/>
        <v>0.18135</v>
      </c>
      <c r="K41" s="221">
        <f t="shared" si="5"/>
        <v>3.8871326875</v>
      </c>
      <c r="L41" s="211">
        <f t="shared" si="6"/>
        <v>21.290702569594295</v>
      </c>
      <c r="M41" s="222">
        <v>62.194123</v>
      </c>
    </row>
    <row r="42" spans="1:13" s="8" customFormat="1" ht="15">
      <c r="A42" s="196" t="s">
        <v>183</v>
      </c>
      <c r="B42" s="182">
        <v>1900</v>
      </c>
      <c r="C42" s="289">
        <f>Volume!J42</f>
        <v>275</v>
      </c>
      <c r="D42" s="323">
        <v>38.54</v>
      </c>
      <c r="E42" s="209">
        <f t="shared" si="0"/>
        <v>73226</v>
      </c>
      <c r="F42" s="214">
        <f t="shared" si="1"/>
        <v>14.014545454545454</v>
      </c>
      <c r="G42" s="280">
        <f t="shared" si="2"/>
        <v>99351</v>
      </c>
      <c r="H42" s="278">
        <v>5</v>
      </c>
      <c r="I42" s="210">
        <f t="shared" si="3"/>
        <v>52.29</v>
      </c>
      <c r="J42" s="217">
        <f t="shared" si="4"/>
        <v>0.19014545454545453</v>
      </c>
      <c r="K42" s="221">
        <f t="shared" si="5"/>
        <v>2.784402875</v>
      </c>
      <c r="L42" s="211">
        <f t="shared" si="6"/>
        <v>15.250802638197374</v>
      </c>
      <c r="M42" s="222">
        <v>44.550446</v>
      </c>
    </row>
    <row r="43" spans="1:13" s="8" customFormat="1" ht="15">
      <c r="A43" s="196" t="s">
        <v>220</v>
      </c>
      <c r="B43" s="182">
        <v>2700</v>
      </c>
      <c r="C43" s="289">
        <f>Volume!J43</f>
        <v>101.6</v>
      </c>
      <c r="D43" s="323">
        <v>13.39</v>
      </c>
      <c r="E43" s="209">
        <f t="shared" si="0"/>
        <v>36153</v>
      </c>
      <c r="F43" s="214">
        <f t="shared" si="1"/>
        <v>13.179133858267718</v>
      </c>
      <c r="G43" s="280">
        <f t="shared" si="2"/>
        <v>49869</v>
      </c>
      <c r="H43" s="278">
        <v>5</v>
      </c>
      <c r="I43" s="210">
        <f t="shared" si="3"/>
        <v>18.47</v>
      </c>
      <c r="J43" s="217">
        <f t="shared" si="4"/>
        <v>0.18179133858267715</v>
      </c>
      <c r="K43" s="221">
        <f t="shared" si="5"/>
        <v>1.75628475</v>
      </c>
      <c r="L43" s="211">
        <f t="shared" si="6"/>
        <v>9.619567749773214</v>
      </c>
      <c r="M43" s="222">
        <v>28.100556</v>
      </c>
    </row>
    <row r="44" spans="1:13" s="8" customFormat="1" ht="15">
      <c r="A44" s="196" t="s">
        <v>163</v>
      </c>
      <c r="B44" s="182">
        <v>250</v>
      </c>
      <c r="C44" s="289">
        <f>Volume!J44</f>
        <v>3293.1</v>
      </c>
      <c r="D44" s="323">
        <v>390.18</v>
      </c>
      <c r="E44" s="209">
        <f t="shared" si="0"/>
        <v>97545</v>
      </c>
      <c r="F44" s="214">
        <f t="shared" si="1"/>
        <v>11.84841031247153</v>
      </c>
      <c r="G44" s="280">
        <f t="shared" si="2"/>
        <v>138708.75</v>
      </c>
      <c r="H44" s="278">
        <v>5</v>
      </c>
      <c r="I44" s="210">
        <f t="shared" si="3"/>
        <v>554.835</v>
      </c>
      <c r="J44" s="217">
        <f t="shared" si="4"/>
        <v>0.16848410312471532</v>
      </c>
      <c r="K44" s="221">
        <f t="shared" si="5"/>
        <v>3.5696378125</v>
      </c>
      <c r="L44" s="211">
        <f t="shared" si="6"/>
        <v>19.551711520296465</v>
      </c>
      <c r="M44" s="222">
        <v>57.114205</v>
      </c>
    </row>
    <row r="45" spans="1:13" s="8" customFormat="1" ht="15">
      <c r="A45" s="196" t="s">
        <v>194</v>
      </c>
      <c r="B45" s="182">
        <v>400</v>
      </c>
      <c r="C45" s="289">
        <f>Volume!J45</f>
        <v>725.2</v>
      </c>
      <c r="D45" s="323">
        <v>78.67</v>
      </c>
      <c r="E45" s="209">
        <f t="shared" si="0"/>
        <v>31468</v>
      </c>
      <c r="F45" s="214">
        <f t="shared" si="1"/>
        <v>10.84804191947049</v>
      </c>
      <c r="G45" s="280">
        <f t="shared" si="2"/>
        <v>46523.152</v>
      </c>
      <c r="H45" s="278">
        <v>5.19</v>
      </c>
      <c r="I45" s="210">
        <f t="shared" si="3"/>
        <v>116.30788000000001</v>
      </c>
      <c r="J45" s="217">
        <f t="shared" si="4"/>
        <v>0.16038041919470492</v>
      </c>
      <c r="K45" s="221">
        <f t="shared" si="5"/>
        <v>1.9054481875</v>
      </c>
      <c r="L45" s="211">
        <f t="shared" si="6"/>
        <v>10.436569544510833</v>
      </c>
      <c r="M45" s="222">
        <v>30.487171</v>
      </c>
    </row>
    <row r="46" spans="1:13" s="8" customFormat="1" ht="15">
      <c r="A46" s="196" t="s">
        <v>221</v>
      </c>
      <c r="B46" s="182">
        <v>4800</v>
      </c>
      <c r="C46" s="289">
        <f>Volume!J46</f>
        <v>126.25</v>
      </c>
      <c r="D46" s="323">
        <v>28.14</v>
      </c>
      <c r="E46" s="209">
        <f t="shared" si="0"/>
        <v>135072</v>
      </c>
      <c r="F46" s="214">
        <f t="shared" si="1"/>
        <v>22.28910891089109</v>
      </c>
      <c r="G46" s="280">
        <f t="shared" si="2"/>
        <v>165372</v>
      </c>
      <c r="H46" s="278">
        <v>5</v>
      </c>
      <c r="I46" s="210">
        <f t="shared" si="3"/>
        <v>34.4525</v>
      </c>
      <c r="J46" s="217">
        <f t="shared" si="4"/>
        <v>0.2728910891089109</v>
      </c>
      <c r="K46" s="221">
        <f t="shared" si="5"/>
        <v>3.3233994375</v>
      </c>
      <c r="L46" s="211">
        <f t="shared" si="6"/>
        <v>18.203008395187304</v>
      </c>
      <c r="M46" s="222">
        <v>53.174391</v>
      </c>
    </row>
    <row r="47" spans="1:13" s="8" customFormat="1" ht="15">
      <c r="A47" s="196" t="s">
        <v>164</v>
      </c>
      <c r="B47" s="182">
        <v>5650</v>
      </c>
      <c r="C47" s="289">
        <f>Volume!J47</f>
        <v>55.25</v>
      </c>
      <c r="D47" s="323">
        <v>9.55</v>
      </c>
      <c r="E47" s="209">
        <f t="shared" si="0"/>
        <v>53957.50000000001</v>
      </c>
      <c r="F47" s="214">
        <f t="shared" si="1"/>
        <v>17.28506787330317</v>
      </c>
      <c r="G47" s="280">
        <f t="shared" si="2"/>
        <v>69565.625</v>
      </c>
      <c r="H47" s="278">
        <v>5</v>
      </c>
      <c r="I47" s="210">
        <f t="shared" si="3"/>
        <v>12.3125</v>
      </c>
      <c r="J47" s="217">
        <f t="shared" si="4"/>
        <v>0.2228506787330317</v>
      </c>
      <c r="K47" s="221">
        <f t="shared" si="5"/>
        <v>3.87681475</v>
      </c>
      <c r="L47" s="211">
        <f t="shared" si="6"/>
        <v>21.234188898437512</v>
      </c>
      <c r="M47" s="222">
        <v>62.029036</v>
      </c>
    </row>
    <row r="48" spans="1:13" s="8" customFormat="1" ht="15">
      <c r="A48" s="196" t="s">
        <v>165</v>
      </c>
      <c r="B48" s="182">
        <v>1300</v>
      </c>
      <c r="C48" s="289">
        <f>Volume!J48</f>
        <v>238.15</v>
      </c>
      <c r="D48" s="323">
        <v>31.61</v>
      </c>
      <c r="E48" s="209">
        <f t="shared" si="0"/>
        <v>41093</v>
      </c>
      <c r="F48" s="214">
        <f t="shared" si="1"/>
        <v>13.273147176149486</v>
      </c>
      <c r="G48" s="280">
        <f t="shared" si="2"/>
        <v>56572.75</v>
      </c>
      <c r="H48" s="278">
        <v>5</v>
      </c>
      <c r="I48" s="210">
        <f t="shared" si="3"/>
        <v>43.5175</v>
      </c>
      <c r="J48" s="217">
        <f t="shared" si="4"/>
        <v>0.18273147176149485</v>
      </c>
      <c r="K48" s="221">
        <f t="shared" si="5"/>
        <v>3.060328625</v>
      </c>
      <c r="L48" s="211">
        <f t="shared" si="6"/>
        <v>16.762110212912685</v>
      </c>
      <c r="M48" s="222">
        <v>48.965258</v>
      </c>
    </row>
    <row r="49" spans="1:13" s="8" customFormat="1" ht="15">
      <c r="A49" s="196" t="s">
        <v>89</v>
      </c>
      <c r="B49" s="182">
        <v>1500</v>
      </c>
      <c r="C49" s="289">
        <f>Volume!J49</f>
        <v>293.8</v>
      </c>
      <c r="D49" s="323">
        <v>31.63</v>
      </c>
      <c r="E49" s="209">
        <f t="shared" si="0"/>
        <v>47445</v>
      </c>
      <c r="F49" s="214">
        <f t="shared" si="1"/>
        <v>10.765827093260722</v>
      </c>
      <c r="G49" s="280">
        <f t="shared" si="2"/>
        <v>70096.98</v>
      </c>
      <c r="H49" s="278">
        <v>5.14</v>
      </c>
      <c r="I49" s="210">
        <f t="shared" si="3"/>
        <v>46.73132</v>
      </c>
      <c r="J49" s="217">
        <f t="shared" si="4"/>
        <v>0.1590582709326072</v>
      </c>
      <c r="K49" s="221">
        <f t="shared" si="5"/>
        <v>2.8160874375</v>
      </c>
      <c r="L49" s="211">
        <f t="shared" si="6"/>
        <v>15.424346134256695</v>
      </c>
      <c r="M49" s="222">
        <v>45.057399</v>
      </c>
    </row>
    <row r="50" spans="1:13" s="8" customFormat="1" ht="15">
      <c r="A50" s="196" t="s">
        <v>290</v>
      </c>
      <c r="B50" s="182">
        <v>1000</v>
      </c>
      <c r="C50" s="289">
        <f>Volume!J50</f>
        <v>170.55</v>
      </c>
      <c r="D50" s="323">
        <v>20.14</v>
      </c>
      <c r="E50" s="209">
        <f t="shared" si="0"/>
        <v>20140</v>
      </c>
      <c r="F50" s="214">
        <f t="shared" si="1"/>
        <v>11.808853708589856</v>
      </c>
      <c r="G50" s="280">
        <f t="shared" si="2"/>
        <v>28667.5</v>
      </c>
      <c r="H50" s="278">
        <v>5</v>
      </c>
      <c r="I50" s="210">
        <f t="shared" si="3"/>
        <v>28.6675</v>
      </c>
      <c r="J50" s="217">
        <f t="shared" si="4"/>
        <v>0.16808853708589855</v>
      </c>
      <c r="K50" s="221">
        <f t="shared" si="5"/>
        <v>3.6678045625</v>
      </c>
      <c r="L50" s="211">
        <f t="shared" si="6"/>
        <v>20.08939295401617</v>
      </c>
      <c r="M50" s="222">
        <v>58.684873</v>
      </c>
    </row>
    <row r="51" spans="1:13" s="8" customFormat="1" ht="15">
      <c r="A51" s="196" t="s">
        <v>272</v>
      </c>
      <c r="B51" s="182">
        <v>1350</v>
      </c>
      <c r="C51" s="289">
        <f>Volume!J51</f>
        <v>207</v>
      </c>
      <c r="D51" s="323">
        <v>22.66</v>
      </c>
      <c r="E51" s="209">
        <f t="shared" si="0"/>
        <v>30591</v>
      </c>
      <c r="F51" s="214">
        <f t="shared" si="1"/>
        <v>10.946859903381641</v>
      </c>
      <c r="G51" s="280">
        <f t="shared" si="2"/>
        <v>44563.5</v>
      </c>
      <c r="H51" s="278">
        <v>5</v>
      </c>
      <c r="I51" s="210">
        <f t="shared" si="3"/>
        <v>33.01</v>
      </c>
      <c r="J51" s="217">
        <f t="shared" si="4"/>
        <v>0.1594685990338164</v>
      </c>
      <c r="K51" s="221">
        <f t="shared" si="5"/>
        <v>3.15631875</v>
      </c>
      <c r="L51" s="211">
        <f t="shared" si="6"/>
        <v>17.28786978051509</v>
      </c>
      <c r="M51" s="222">
        <v>50.5011</v>
      </c>
    </row>
    <row r="52" spans="1:13" s="8" customFormat="1" ht="15">
      <c r="A52" s="196" t="s">
        <v>222</v>
      </c>
      <c r="B52" s="182">
        <v>300</v>
      </c>
      <c r="C52" s="289">
        <f>Volume!J52</f>
        <v>1125.8</v>
      </c>
      <c r="D52" s="323">
        <v>125.4</v>
      </c>
      <c r="E52" s="209">
        <f t="shared" si="0"/>
        <v>37620</v>
      </c>
      <c r="F52" s="214">
        <f t="shared" si="1"/>
        <v>11.138745780778114</v>
      </c>
      <c r="G52" s="280">
        <f t="shared" si="2"/>
        <v>54507</v>
      </c>
      <c r="H52" s="278">
        <v>5</v>
      </c>
      <c r="I52" s="210">
        <f t="shared" si="3"/>
        <v>181.69</v>
      </c>
      <c r="J52" s="217">
        <f t="shared" si="4"/>
        <v>0.16138745780778113</v>
      </c>
      <c r="K52" s="221">
        <f t="shared" si="5"/>
        <v>2.0622700625</v>
      </c>
      <c r="L52" s="211">
        <f t="shared" si="6"/>
        <v>11.295518328988388</v>
      </c>
      <c r="M52" s="222">
        <v>32.996321</v>
      </c>
    </row>
    <row r="53" spans="1:13" s="8" customFormat="1" ht="15">
      <c r="A53" s="196" t="s">
        <v>234</v>
      </c>
      <c r="B53" s="182">
        <v>1000</v>
      </c>
      <c r="C53" s="289">
        <f>Volume!J53</f>
        <v>397.5</v>
      </c>
      <c r="D53" s="323">
        <v>54.75</v>
      </c>
      <c r="E53" s="209">
        <f t="shared" si="0"/>
        <v>54750</v>
      </c>
      <c r="F53" s="214">
        <f t="shared" si="1"/>
        <v>13.773584905660377</v>
      </c>
      <c r="G53" s="280">
        <f t="shared" si="2"/>
        <v>74625</v>
      </c>
      <c r="H53" s="278">
        <v>5</v>
      </c>
      <c r="I53" s="210">
        <f t="shared" si="3"/>
        <v>74.625</v>
      </c>
      <c r="J53" s="217">
        <f t="shared" si="4"/>
        <v>0.1877358490566038</v>
      </c>
      <c r="K53" s="221">
        <f t="shared" si="5"/>
        <v>3.8332605</v>
      </c>
      <c r="L53" s="211">
        <f t="shared" si="6"/>
        <v>20.99563244643532</v>
      </c>
      <c r="M53" s="222">
        <v>61.332168</v>
      </c>
    </row>
    <row r="54" spans="1:13" s="8" customFormat="1" ht="15">
      <c r="A54" s="196" t="s">
        <v>166</v>
      </c>
      <c r="B54" s="182">
        <v>2950</v>
      </c>
      <c r="C54" s="289">
        <f>Volume!J54</f>
        <v>102.1</v>
      </c>
      <c r="D54" s="323">
        <v>11.38</v>
      </c>
      <c r="E54" s="209">
        <f t="shared" si="0"/>
        <v>33571</v>
      </c>
      <c r="F54" s="214">
        <f t="shared" si="1"/>
        <v>11.145935357492656</v>
      </c>
      <c r="G54" s="280">
        <f t="shared" si="2"/>
        <v>48630.75</v>
      </c>
      <c r="H54" s="278">
        <v>5</v>
      </c>
      <c r="I54" s="210">
        <f t="shared" si="3"/>
        <v>16.485</v>
      </c>
      <c r="J54" s="217">
        <f t="shared" si="4"/>
        <v>0.16145935357492655</v>
      </c>
      <c r="K54" s="221">
        <f t="shared" si="5"/>
        <v>2.3028273125</v>
      </c>
      <c r="L54" s="211">
        <f t="shared" si="6"/>
        <v>12.613104650952483</v>
      </c>
      <c r="M54" s="222">
        <v>36.845237</v>
      </c>
    </row>
    <row r="55" spans="1:13" s="8" customFormat="1" ht="15">
      <c r="A55" s="196" t="s">
        <v>223</v>
      </c>
      <c r="B55" s="182">
        <v>175</v>
      </c>
      <c r="C55" s="289">
        <f>Volume!J55</f>
        <v>2756.95</v>
      </c>
      <c r="D55" s="323">
        <v>305.2</v>
      </c>
      <c r="E55" s="209">
        <f t="shared" si="0"/>
        <v>53410</v>
      </c>
      <c r="F55" s="214">
        <f t="shared" si="1"/>
        <v>11.07020439253523</v>
      </c>
      <c r="G55" s="280">
        <f t="shared" si="2"/>
        <v>77533.3125</v>
      </c>
      <c r="H55" s="278">
        <v>5</v>
      </c>
      <c r="I55" s="210">
        <f t="shared" si="3"/>
        <v>443.0475</v>
      </c>
      <c r="J55" s="217">
        <f t="shared" si="4"/>
        <v>0.1607020439253523</v>
      </c>
      <c r="K55" s="221">
        <f t="shared" si="5"/>
        <v>2.0373401875</v>
      </c>
      <c r="L55" s="211">
        <f t="shared" si="6"/>
        <v>11.158971780055547</v>
      </c>
      <c r="M55" s="222">
        <v>32.597443</v>
      </c>
    </row>
    <row r="56" spans="1:13" s="8" customFormat="1" ht="15">
      <c r="A56" s="196" t="s">
        <v>291</v>
      </c>
      <c r="B56" s="182">
        <v>1500</v>
      </c>
      <c r="C56" s="289">
        <f>Volume!J56</f>
        <v>146.65</v>
      </c>
      <c r="D56" s="323">
        <v>17.82</v>
      </c>
      <c r="E56" s="209">
        <f t="shared" si="0"/>
        <v>26730</v>
      </c>
      <c r="F56" s="214">
        <f t="shared" si="1"/>
        <v>12.151380838731674</v>
      </c>
      <c r="G56" s="280">
        <f t="shared" si="2"/>
        <v>37728.75</v>
      </c>
      <c r="H56" s="278">
        <v>5</v>
      </c>
      <c r="I56" s="210">
        <f t="shared" si="3"/>
        <v>25.1525</v>
      </c>
      <c r="J56" s="217">
        <f t="shared" si="4"/>
        <v>0.17151380838731672</v>
      </c>
      <c r="K56" s="221">
        <f t="shared" si="5"/>
        <v>3.58289025</v>
      </c>
      <c r="L56" s="211">
        <f t="shared" si="6"/>
        <v>19.62429810990324</v>
      </c>
      <c r="M56" s="222">
        <v>57.326244</v>
      </c>
    </row>
    <row r="57" spans="1:13" s="8" customFormat="1" ht="15">
      <c r="A57" s="196" t="s">
        <v>292</v>
      </c>
      <c r="B57" s="182">
        <v>1400</v>
      </c>
      <c r="C57" s="289">
        <f>Volume!J57</f>
        <v>133.9</v>
      </c>
      <c r="D57" s="323">
        <v>14.91</v>
      </c>
      <c r="E57" s="209">
        <f t="shared" si="0"/>
        <v>20874</v>
      </c>
      <c r="F57" s="214">
        <f t="shared" si="1"/>
        <v>11.135175504107544</v>
      </c>
      <c r="G57" s="280">
        <f t="shared" si="2"/>
        <v>30247</v>
      </c>
      <c r="H57" s="278">
        <v>5</v>
      </c>
      <c r="I57" s="210">
        <f t="shared" si="3"/>
        <v>21.605</v>
      </c>
      <c r="J57" s="217">
        <f t="shared" si="4"/>
        <v>0.16135175504107543</v>
      </c>
      <c r="K57" s="221">
        <f t="shared" si="5"/>
        <v>2.8057205</v>
      </c>
      <c r="L57" s="211">
        <f t="shared" si="6"/>
        <v>15.367564079046735</v>
      </c>
      <c r="M57" s="222">
        <v>44.891528</v>
      </c>
    </row>
    <row r="58" spans="1:13" s="8" customFormat="1" ht="15">
      <c r="A58" s="196" t="s">
        <v>195</v>
      </c>
      <c r="B58" s="182">
        <v>2062</v>
      </c>
      <c r="C58" s="289">
        <f>Volume!J58</f>
        <v>132.4</v>
      </c>
      <c r="D58" s="323">
        <v>15.01</v>
      </c>
      <c r="E58" s="209">
        <f t="shared" si="0"/>
        <v>30950.62</v>
      </c>
      <c r="F58" s="214">
        <f t="shared" si="1"/>
        <v>11.336858006042295</v>
      </c>
      <c r="G58" s="280">
        <f t="shared" si="2"/>
        <v>44601.06</v>
      </c>
      <c r="H58" s="278">
        <v>5</v>
      </c>
      <c r="I58" s="210">
        <f t="shared" si="3"/>
        <v>21.63</v>
      </c>
      <c r="J58" s="217">
        <f t="shared" si="4"/>
        <v>0.16336858006042296</v>
      </c>
      <c r="K58" s="221">
        <f t="shared" si="5"/>
        <v>2.3555141875</v>
      </c>
      <c r="L58" s="211">
        <f t="shared" si="6"/>
        <v>12.901682550172033</v>
      </c>
      <c r="M58" s="222">
        <v>37.688227</v>
      </c>
    </row>
    <row r="59" spans="1:13" s="8" customFormat="1" ht="15">
      <c r="A59" s="196" t="s">
        <v>293</v>
      </c>
      <c r="B59" s="182">
        <v>1400</v>
      </c>
      <c r="C59" s="289">
        <f>Volume!J59</f>
        <v>124.1</v>
      </c>
      <c r="D59" s="323">
        <v>18.11</v>
      </c>
      <c r="E59" s="209">
        <f t="shared" si="0"/>
        <v>25354</v>
      </c>
      <c r="F59" s="214">
        <f t="shared" si="1"/>
        <v>14.59307010475423</v>
      </c>
      <c r="G59" s="280">
        <f t="shared" si="2"/>
        <v>34041</v>
      </c>
      <c r="H59" s="278">
        <v>5</v>
      </c>
      <c r="I59" s="210">
        <f t="shared" si="3"/>
        <v>24.315</v>
      </c>
      <c r="J59" s="217">
        <f t="shared" si="4"/>
        <v>0.19593070104754232</v>
      </c>
      <c r="K59" s="221">
        <f t="shared" si="5"/>
        <v>3.7203594375</v>
      </c>
      <c r="L59" s="211">
        <f t="shared" si="6"/>
        <v>20.37724785945981</v>
      </c>
      <c r="M59" s="222">
        <v>59.525751</v>
      </c>
    </row>
    <row r="60" spans="1:13" s="8" customFormat="1" ht="15">
      <c r="A60" s="196" t="s">
        <v>197</v>
      </c>
      <c r="B60" s="182">
        <v>650</v>
      </c>
      <c r="C60" s="289">
        <f>Volume!J60</f>
        <v>642.5</v>
      </c>
      <c r="D60" s="323">
        <v>70.91</v>
      </c>
      <c r="E60" s="209">
        <f t="shared" si="0"/>
        <v>46091.5</v>
      </c>
      <c r="F60" s="214">
        <f t="shared" si="1"/>
        <v>11.036575875486381</v>
      </c>
      <c r="G60" s="280">
        <f t="shared" si="2"/>
        <v>66972.75</v>
      </c>
      <c r="H60" s="278">
        <v>5</v>
      </c>
      <c r="I60" s="210">
        <f t="shared" si="3"/>
        <v>103.035</v>
      </c>
      <c r="J60" s="217">
        <f t="shared" si="4"/>
        <v>0.1603657587548638</v>
      </c>
      <c r="K60" s="221">
        <f t="shared" si="5"/>
        <v>2.3277544375</v>
      </c>
      <c r="L60" s="211">
        <f t="shared" si="6"/>
        <v>12.749636137514994</v>
      </c>
      <c r="M60" s="222">
        <v>37.244071</v>
      </c>
    </row>
    <row r="61" spans="1:13" s="8" customFormat="1" ht="15">
      <c r="A61" s="196" t="s">
        <v>4</v>
      </c>
      <c r="B61" s="182">
        <v>300</v>
      </c>
      <c r="C61" s="289">
        <f>Volume!J61</f>
        <v>1758.95</v>
      </c>
      <c r="D61" s="323">
        <v>195.11</v>
      </c>
      <c r="E61" s="209">
        <f t="shared" si="0"/>
        <v>58533.00000000001</v>
      </c>
      <c r="F61" s="214">
        <f t="shared" si="1"/>
        <v>11.09241308735325</v>
      </c>
      <c r="G61" s="280">
        <f t="shared" si="2"/>
        <v>84917.25</v>
      </c>
      <c r="H61" s="278">
        <v>5</v>
      </c>
      <c r="I61" s="210">
        <f t="shared" si="3"/>
        <v>283.0575</v>
      </c>
      <c r="J61" s="217">
        <f t="shared" si="4"/>
        <v>0.1609241308735325</v>
      </c>
      <c r="K61" s="221">
        <f t="shared" si="5"/>
        <v>1.7617470625</v>
      </c>
      <c r="L61" s="211">
        <f t="shared" si="6"/>
        <v>9.649486067497138</v>
      </c>
      <c r="M61" s="222">
        <v>28.187953</v>
      </c>
    </row>
    <row r="62" spans="1:13" s="8" customFormat="1" ht="15">
      <c r="A62" s="196" t="s">
        <v>79</v>
      </c>
      <c r="B62" s="182">
        <v>400</v>
      </c>
      <c r="C62" s="289">
        <f>Volume!J62</f>
        <v>1096.05</v>
      </c>
      <c r="D62" s="323">
        <v>119.66</v>
      </c>
      <c r="E62" s="209">
        <f t="shared" si="0"/>
        <v>47864</v>
      </c>
      <c r="F62" s="214">
        <f t="shared" si="1"/>
        <v>10.91738515578669</v>
      </c>
      <c r="G62" s="280">
        <f t="shared" si="2"/>
        <v>69785</v>
      </c>
      <c r="H62" s="278">
        <v>5</v>
      </c>
      <c r="I62" s="210">
        <f t="shared" si="3"/>
        <v>174.4625</v>
      </c>
      <c r="J62" s="217">
        <f t="shared" si="4"/>
        <v>0.1591738515578669</v>
      </c>
      <c r="K62" s="221">
        <f t="shared" si="5"/>
        <v>2.22627875</v>
      </c>
      <c r="L62" s="211">
        <f t="shared" si="6"/>
        <v>12.193830906694044</v>
      </c>
      <c r="M62" s="222">
        <v>35.62046</v>
      </c>
    </row>
    <row r="63" spans="1:13" s="8" customFormat="1" ht="15">
      <c r="A63" s="196" t="s">
        <v>196</v>
      </c>
      <c r="B63" s="182">
        <v>400</v>
      </c>
      <c r="C63" s="289">
        <f>Volume!J63</f>
        <v>733.25</v>
      </c>
      <c r="D63" s="323">
        <v>77.96</v>
      </c>
      <c r="E63" s="209">
        <f t="shared" si="0"/>
        <v>31183.999999999996</v>
      </c>
      <c r="F63" s="214">
        <f t="shared" si="1"/>
        <v>10.632117286055234</v>
      </c>
      <c r="G63" s="280">
        <f t="shared" si="2"/>
        <v>45849</v>
      </c>
      <c r="H63" s="278">
        <v>5</v>
      </c>
      <c r="I63" s="210">
        <f t="shared" si="3"/>
        <v>114.6225</v>
      </c>
      <c r="J63" s="217">
        <f t="shared" si="4"/>
        <v>0.15632117286055233</v>
      </c>
      <c r="K63" s="221">
        <f t="shared" si="5"/>
        <v>2.1254700625</v>
      </c>
      <c r="L63" s="211">
        <f t="shared" si="6"/>
        <v>11.641678985331652</v>
      </c>
      <c r="M63" s="222">
        <v>34.007521</v>
      </c>
    </row>
    <row r="64" spans="1:13" s="8" customFormat="1" ht="15">
      <c r="A64" s="196" t="s">
        <v>5</v>
      </c>
      <c r="B64" s="182">
        <v>1595</v>
      </c>
      <c r="C64" s="289">
        <f>Volume!J64</f>
        <v>149.2</v>
      </c>
      <c r="D64" s="323">
        <v>20.64</v>
      </c>
      <c r="E64" s="209">
        <f t="shared" si="0"/>
        <v>32920.8</v>
      </c>
      <c r="F64" s="214">
        <f t="shared" si="1"/>
        <v>13.833780160857911</v>
      </c>
      <c r="G64" s="280">
        <f t="shared" si="2"/>
        <v>44819.5</v>
      </c>
      <c r="H64" s="278">
        <v>5</v>
      </c>
      <c r="I64" s="210">
        <f t="shared" si="3"/>
        <v>28.1</v>
      </c>
      <c r="J64" s="217">
        <f t="shared" si="4"/>
        <v>0.1883378016085791</v>
      </c>
      <c r="K64" s="221">
        <f t="shared" si="5"/>
        <v>2.23026625</v>
      </c>
      <c r="L64" s="211">
        <f t="shared" si="6"/>
        <v>12.215671343674563</v>
      </c>
      <c r="M64" s="222">
        <v>35.68426</v>
      </c>
    </row>
    <row r="65" spans="1:13" s="8" customFormat="1" ht="15">
      <c r="A65" s="196" t="s">
        <v>198</v>
      </c>
      <c r="B65" s="182">
        <v>1000</v>
      </c>
      <c r="C65" s="289">
        <f>Volume!J65</f>
        <v>203.35</v>
      </c>
      <c r="D65" s="323">
        <v>43.72</v>
      </c>
      <c r="E65" s="209">
        <f t="shared" si="0"/>
        <v>43720</v>
      </c>
      <c r="F65" s="214">
        <f t="shared" si="1"/>
        <v>21.49987705925744</v>
      </c>
      <c r="G65" s="280">
        <f t="shared" si="2"/>
        <v>53887.5</v>
      </c>
      <c r="H65" s="278">
        <v>5</v>
      </c>
      <c r="I65" s="210">
        <f t="shared" si="3"/>
        <v>53.8875</v>
      </c>
      <c r="J65" s="217">
        <f t="shared" si="4"/>
        <v>0.2649987705925744</v>
      </c>
      <c r="K65" s="221">
        <f t="shared" si="5"/>
        <v>1.8298765</v>
      </c>
      <c r="L65" s="211">
        <f t="shared" si="6"/>
        <v>10.02264636498602</v>
      </c>
      <c r="M65" s="222">
        <v>29.278024</v>
      </c>
    </row>
    <row r="66" spans="1:13" s="8" customFormat="1" ht="15">
      <c r="A66" s="196" t="s">
        <v>199</v>
      </c>
      <c r="B66" s="182">
        <v>1300</v>
      </c>
      <c r="C66" s="289">
        <f>Volume!J66</f>
        <v>281.3</v>
      </c>
      <c r="D66" s="323">
        <v>31.32</v>
      </c>
      <c r="E66" s="209">
        <f t="shared" si="0"/>
        <v>40716</v>
      </c>
      <c r="F66" s="214">
        <f t="shared" si="1"/>
        <v>11.1340206185567</v>
      </c>
      <c r="G66" s="280">
        <f t="shared" si="2"/>
        <v>59000.5</v>
      </c>
      <c r="H66" s="278">
        <v>5</v>
      </c>
      <c r="I66" s="210">
        <f t="shared" si="3"/>
        <v>45.385</v>
      </c>
      <c r="J66" s="217">
        <f t="shared" si="4"/>
        <v>0.161340206185567</v>
      </c>
      <c r="K66" s="221">
        <f t="shared" si="5"/>
        <v>2.786359875</v>
      </c>
      <c r="L66" s="211">
        <f t="shared" si="6"/>
        <v>15.26152156864775</v>
      </c>
      <c r="M66" s="222">
        <v>44.581758</v>
      </c>
    </row>
    <row r="67" spans="1:13" s="8" customFormat="1" ht="15">
      <c r="A67" s="196" t="s">
        <v>294</v>
      </c>
      <c r="B67" s="182">
        <v>300</v>
      </c>
      <c r="C67" s="289">
        <f>Volume!J67</f>
        <v>614.45</v>
      </c>
      <c r="D67" s="323">
        <v>103.59</v>
      </c>
      <c r="E67" s="209">
        <f t="shared" si="0"/>
        <v>31077</v>
      </c>
      <c r="F67" s="214">
        <f t="shared" si="1"/>
        <v>16.858979575229878</v>
      </c>
      <c r="G67" s="280">
        <f t="shared" si="2"/>
        <v>40293.75</v>
      </c>
      <c r="H67" s="278">
        <v>5</v>
      </c>
      <c r="I67" s="210">
        <f t="shared" si="3"/>
        <v>134.3125</v>
      </c>
      <c r="J67" s="217">
        <f t="shared" si="4"/>
        <v>0.21858979575229878</v>
      </c>
      <c r="K67" s="221">
        <f t="shared" si="5"/>
        <v>4.6985885</v>
      </c>
      <c r="L67" s="211">
        <f t="shared" si="6"/>
        <v>25.73522909884362</v>
      </c>
      <c r="M67" s="222">
        <v>75.177416</v>
      </c>
    </row>
    <row r="68" spans="1:13" s="8" customFormat="1" ht="15">
      <c r="A68" s="196" t="s">
        <v>43</v>
      </c>
      <c r="B68" s="182">
        <v>300</v>
      </c>
      <c r="C68" s="289">
        <f>Volume!J68</f>
        <v>1926.1</v>
      </c>
      <c r="D68" s="323">
        <v>227.95</v>
      </c>
      <c r="E68" s="209">
        <f t="shared" si="0"/>
        <v>68385</v>
      </c>
      <c r="F68" s="214">
        <f t="shared" si="1"/>
        <v>11.83479570115778</v>
      </c>
      <c r="G68" s="280">
        <f t="shared" si="2"/>
        <v>97276.5</v>
      </c>
      <c r="H68" s="278">
        <v>5</v>
      </c>
      <c r="I68" s="210">
        <f t="shared" si="3"/>
        <v>324.255</v>
      </c>
      <c r="J68" s="217">
        <f t="shared" si="4"/>
        <v>0.16834795701157781</v>
      </c>
      <c r="K68" s="221">
        <f t="shared" si="5"/>
        <v>4.464366125</v>
      </c>
      <c r="L68" s="211">
        <f t="shared" si="6"/>
        <v>24.45234031624428</v>
      </c>
      <c r="M68" s="222">
        <v>71.429858</v>
      </c>
    </row>
    <row r="69" spans="1:13" s="8" customFormat="1" ht="15">
      <c r="A69" s="196" t="s">
        <v>200</v>
      </c>
      <c r="B69" s="182">
        <v>700</v>
      </c>
      <c r="C69" s="289">
        <f>Volume!J69</f>
        <v>966.15</v>
      </c>
      <c r="D69" s="323">
        <v>106.97</v>
      </c>
      <c r="E69" s="209">
        <f aca="true" t="shared" si="7" ref="E69:E132">D69*B69</f>
        <v>74879</v>
      </c>
      <c r="F69" s="214">
        <f aca="true" t="shared" si="8" ref="F69:F132">D69/C69*100</f>
        <v>11.071779744346117</v>
      </c>
      <c r="G69" s="280">
        <f aca="true" t="shared" si="9" ref="G69:G132">(B69*C69)*H69%+E69</f>
        <v>108694.25</v>
      </c>
      <c r="H69" s="278">
        <v>5</v>
      </c>
      <c r="I69" s="210">
        <f aca="true" t="shared" si="10" ref="I69:I132">G69/B69</f>
        <v>155.2775</v>
      </c>
      <c r="J69" s="217">
        <f aca="true" t="shared" si="11" ref="J69:J132">I69/C69</f>
        <v>0.16071779744346118</v>
      </c>
      <c r="K69" s="221">
        <f aca="true" t="shared" si="12" ref="K69:K132">M69/16</f>
        <v>2.2001055625</v>
      </c>
      <c r="L69" s="211">
        <f aca="true" t="shared" si="13" ref="L69:L132">K69*SQRT(30)</f>
        <v>12.050474454738422</v>
      </c>
      <c r="M69" s="222">
        <v>35.201689</v>
      </c>
    </row>
    <row r="70" spans="1:13" s="8" customFormat="1" ht="15">
      <c r="A70" s="196" t="s">
        <v>141</v>
      </c>
      <c r="B70" s="182">
        <v>4800</v>
      </c>
      <c r="C70" s="289">
        <f>Volume!J70</f>
        <v>86.9</v>
      </c>
      <c r="D70" s="323">
        <v>20.1</v>
      </c>
      <c r="E70" s="209">
        <f t="shared" si="7"/>
        <v>96480</v>
      </c>
      <c r="F70" s="214">
        <f t="shared" si="8"/>
        <v>23.130034522439587</v>
      </c>
      <c r="G70" s="280">
        <f t="shared" si="9"/>
        <v>117461.136</v>
      </c>
      <c r="H70" s="278">
        <v>5.03</v>
      </c>
      <c r="I70" s="210">
        <f t="shared" si="10"/>
        <v>24.47107</v>
      </c>
      <c r="J70" s="217">
        <f t="shared" si="11"/>
        <v>0.28160034522439586</v>
      </c>
      <c r="K70" s="221">
        <f t="shared" si="12"/>
        <v>2.9210525625</v>
      </c>
      <c r="L70" s="211">
        <f t="shared" si="13"/>
        <v>15.999263801395191</v>
      </c>
      <c r="M70" s="222">
        <v>46.736841</v>
      </c>
    </row>
    <row r="71" spans="1:13" s="8" customFormat="1" ht="15">
      <c r="A71" s="196" t="s">
        <v>184</v>
      </c>
      <c r="B71" s="182">
        <v>5900</v>
      </c>
      <c r="C71" s="289">
        <f>Volume!J71</f>
        <v>95.7</v>
      </c>
      <c r="D71" s="323">
        <v>18.5</v>
      </c>
      <c r="E71" s="209">
        <f t="shared" si="7"/>
        <v>109150</v>
      </c>
      <c r="F71" s="214">
        <f t="shared" si="8"/>
        <v>19.331243469174503</v>
      </c>
      <c r="G71" s="280">
        <f t="shared" si="9"/>
        <v>137381.5</v>
      </c>
      <c r="H71" s="278">
        <v>5</v>
      </c>
      <c r="I71" s="210">
        <f t="shared" si="10"/>
        <v>23.285</v>
      </c>
      <c r="J71" s="217">
        <f t="shared" si="11"/>
        <v>0.24331243469174504</v>
      </c>
      <c r="K71" s="221">
        <f t="shared" si="12"/>
        <v>2.7331500625</v>
      </c>
      <c r="L71" s="211">
        <f t="shared" si="13"/>
        <v>14.970079422779046</v>
      </c>
      <c r="M71" s="222">
        <v>43.730401</v>
      </c>
    </row>
    <row r="72" spans="1:13" s="8" customFormat="1" ht="15">
      <c r="A72" s="196" t="s">
        <v>175</v>
      </c>
      <c r="B72" s="182">
        <v>31500</v>
      </c>
      <c r="C72" s="289">
        <f>Volume!J72</f>
        <v>26.05</v>
      </c>
      <c r="D72" s="323">
        <v>10.54</v>
      </c>
      <c r="E72" s="209">
        <f t="shared" si="7"/>
        <v>332010</v>
      </c>
      <c r="F72" s="214">
        <f t="shared" si="8"/>
        <v>40.46065259117082</v>
      </c>
      <c r="G72" s="280">
        <f t="shared" si="9"/>
        <v>373038.75</v>
      </c>
      <c r="H72" s="278">
        <v>5</v>
      </c>
      <c r="I72" s="210">
        <f t="shared" si="10"/>
        <v>11.8425</v>
      </c>
      <c r="J72" s="217">
        <f t="shared" si="11"/>
        <v>0.4546065259117082</v>
      </c>
      <c r="K72" s="221">
        <f t="shared" si="12"/>
        <v>5.377921625</v>
      </c>
      <c r="L72" s="211">
        <f t="shared" si="13"/>
        <v>29.456089865073388</v>
      </c>
      <c r="M72" s="222">
        <v>86.046746</v>
      </c>
    </row>
    <row r="73" spans="1:13" s="8" customFormat="1" ht="15">
      <c r="A73" s="196" t="s">
        <v>142</v>
      </c>
      <c r="B73" s="182">
        <v>1750</v>
      </c>
      <c r="C73" s="289">
        <f>Volume!J73</f>
        <v>145.35</v>
      </c>
      <c r="D73" s="323">
        <v>16.52</v>
      </c>
      <c r="E73" s="209">
        <f t="shared" si="7"/>
        <v>28910</v>
      </c>
      <c r="F73" s="214">
        <f t="shared" si="8"/>
        <v>11.365669074647403</v>
      </c>
      <c r="G73" s="280">
        <f t="shared" si="9"/>
        <v>41628.125</v>
      </c>
      <c r="H73" s="278">
        <v>5</v>
      </c>
      <c r="I73" s="210">
        <f t="shared" si="10"/>
        <v>23.7875</v>
      </c>
      <c r="J73" s="217">
        <f t="shared" si="11"/>
        <v>0.16365669074647404</v>
      </c>
      <c r="K73" s="221">
        <f t="shared" si="12"/>
        <v>2.415574125</v>
      </c>
      <c r="L73" s="211">
        <f t="shared" si="13"/>
        <v>13.230644375883038</v>
      </c>
      <c r="M73" s="222">
        <v>38.649186</v>
      </c>
    </row>
    <row r="74" spans="1:13" s="8" customFormat="1" ht="15">
      <c r="A74" s="196" t="s">
        <v>176</v>
      </c>
      <c r="B74" s="182">
        <v>1450</v>
      </c>
      <c r="C74" s="289">
        <f>Volume!J74</f>
        <v>194.85</v>
      </c>
      <c r="D74" s="323">
        <v>31.58</v>
      </c>
      <c r="E74" s="209">
        <f t="shared" si="7"/>
        <v>45791</v>
      </c>
      <c r="F74" s="214">
        <f t="shared" si="8"/>
        <v>16.207338978701564</v>
      </c>
      <c r="G74" s="280">
        <f t="shared" si="9"/>
        <v>60962.99525</v>
      </c>
      <c r="H74" s="278">
        <v>5.37</v>
      </c>
      <c r="I74" s="210">
        <f t="shared" si="10"/>
        <v>42.043445</v>
      </c>
      <c r="J74" s="217">
        <f t="shared" si="11"/>
        <v>0.21577338978701566</v>
      </c>
      <c r="K74" s="221">
        <f t="shared" si="12"/>
        <v>3.5445255625</v>
      </c>
      <c r="L74" s="211">
        <f t="shared" si="13"/>
        <v>19.414166062349377</v>
      </c>
      <c r="M74" s="222">
        <v>56.712409</v>
      </c>
    </row>
    <row r="75" spans="1:13" s="8" customFormat="1" ht="15">
      <c r="A75" s="196" t="s">
        <v>167</v>
      </c>
      <c r="B75" s="182">
        <v>7700</v>
      </c>
      <c r="C75" s="289">
        <f>Volume!J75</f>
        <v>52.05</v>
      </c>
      <c r="D75" s="323">
        <v>13.06</v>
      </c>
      <c r="E75" s="209">
        <f t="shared" si="7"/>
        <v>100562</v>
      </c>
      <c r="F75" s="214">
        <f t="shared" si="8"/>
        <v>25.091258405379445</v>
      </c>
      <c r="G75" s="280">
        <f t="shared" si="9"/>
        <v>120601.25</v>
      </c>
      <c r="H75" s="278">
        <v>5</v>
      </c>
      <c r="I75" s="210">
        <f t="shared" si="10"/>
        <v>15.6625</v>
      </c>
      <c r="J75" s="217">
        <f t="shared" si="11"/>
        <v>0.30091258405379445</v>
      </c>
      <c r="K75" s="221">
        <f t="shared" si="12"/>
        <v>5.949306125</v>
      </c>
      <c r="L75" s="211">
        <f t="shared" si="13"/>
        <v>32.58569166166149</v>
      </c>
      <c r="M75" s="222">
        <v>95.188898</v>
      </c>
    </row>
    <row r="76" spans="1:13" s="8" customFormat="1" ht="15">
      <c r="A76" s="196" t="s">
        <v>201</v>
      </c>
      <c r="B76" s="182">
        <v>200</v>
      </c>
      <c r="C76" s="289">
        <f>Volume!J76</f>
        <v>2351.25</v>
      </c>
      <c r="D76" s="323">
        <v>253.53</v>
      </c>
      <c r="E76" s="209">
        <f t="shared" si="7"/>
        <v>50706</v>
      </c>
      <c r="F76" s="214">
        <f t="shared" si="8"/>
        <v>10.782775119617224</v>
      </c>
      <c r="G76" s="280">
        <f t="shared" si="9"/>
        <v>74218.5</v>
      </c>
      <c r="H76" s="278">
        <v>5</v>
      </c>
      <c r="I76" s="210">
        <f t="shared" si="10"/>
        <v>371.0925</v>
      </c>
      <c r="J76" s="217">
        <f t="shared" si="11"/>
        <v>0.15782775119617223</v>
      </c>
      <c r="K76" s="221">
        <f t="shared" si="12"/>
        <v>1.705001625</v>
      </c>
      <c r="L76" s="211">
        <f t="shared" si="13"/>
        <v>9.338678505954642</v>
      </c>
      <c r="M76" s="222">
        <v>27.280026</v>
      </c>
    </row>
    <row r="77" spans="1:13" s="8" customFormat="1" ht="15">
      <c r="A77" s="196" t="s">
        <v>143</v>
      </c>
      <c r="B77" s="182">
        <v>2950</v>
      </c>
      <c r="C77" s="289">
        <f>Volume!J77</f>
        <v>113</v>
      </c>
      <c r="D77" s="323">
        <v>12.69</v>
      </c>
      <c r="E77" s="209">
        <f t="shared" si="7"/>
        <v>37435.5</v>
      </c>
      <c r="F77" s="214">
        <f t="shared" si="8"/>
        <v>11.23008849557522</v>
      </c>
      <c r="G77" s="280">
        <f t="shared" si="9"/>
        <v>54103</v>
      </c>
      <c r="H77" s="278">
        <v>5</v>
      </c>
      <c r="I77" s="210">
        <f t="shared" si="10"/>
        <v>18.34</v>
      </c>
      <c r="J77" s="217">
        <f t="shared" si="11"/>
        <v>0.1623008849557522</v>
      </c>
      <c r="K77" s="221">
        <f t="shared" si="12"/>
        <v>3.3683841875</v>
      </c>
      <c r="L77" s="211">
        <f t="shared" si="13"/>
        <v>18.449400018374607</v>
      </c>
      <c r="M77" s="222">
        <v>53.894147</v>
      </c>
    </row>
    <row r="78" spans="1:13" s="8" customFormat="1" ht="15">
      <c r="A78" s="196" t="s">
        <v>90</v>
      </c>
      <c r="B78" s="182">
        <v>600</v>
      </c>
      <c r="C78" s="289">
        <f>Volume!J78</f>
        <v>444.6</v>
      </c>
      <c r="D78" s="323">
        <v>49.86</v>
      </c>
      <c r="E78" s="209">
        <f t="shared" si="7"/>
        <v>29916</v>
      </c>
      <c r="F78" s="214">
        <f t="shared" si="8"/>
        <v>11.214574898785425</v>
      </c>
      <c r="G78" s="280">
        <f t="shared" si="9"/>
        <v>43254</v>
      </c>
      <c r="H78" s="278">
        <v>5</v>
      </c>
      <c r="I78" s="210">
        <f t="shared" si="10"/>
        <v>72.09</v>
      </c>
      <c r="J78" s="217">
        <f t="shared" si="11"/>
        <v>0.16214574898785425</v>
      </c>
      <c r="K78" s="221">
        <f t="shared" si="12"/>
        <v>2.717332125</v>
      </c>
      <c r="L78" s="211">
        <f t="shared" si="13"/>
        <v>14.883441010959478</v>
      </c>
      <c r="M78" s="222">
        <v>43.477314</v>
      </c>
    </row>
    <row r="79" spans="1:13" s="8" customFormat="1" ht="15">
      <c r="A79" s="196" t="s">
        <v>35</v>
      </c>
      <c r="B79" s="182">
        <v>1100</v>
      </c>
      <c r="C79" s="289">
        <f>Volume!J79</f>
        <v>264.55</v>
      </c>
      <c r="D79" s="323">
        <v>28.91</v>
      </c>
      <c r="E79" s="209">
        <f t="shared" si="7"/>
        <v>31801</v>
      </c>
      <c r="F79" s="214">
        <f t="shared" si="8"/>
        <v>10.927990927990926</v>
      </c>
      <c r="G79" s="280">
        <f t="shared" si="9"/>
        <v>46351.25</v>
      </c>
      <c r="H79" s="278">
        <v>5</v>
      </c>
      <c r="I79" s="210">
        <f t="shared" si="10"/>
        <v>42.1375</v>
      </c>
      <c r="J79" s="217">
        <f t="shared" si="11"/>
        <v>0.1592799092799093</v>
      </c>
      <c r="K79" s="221">
        <f t="shared" si="12"/>
        <v>2.1980665</v>
      </c>
      <c r="L79" s="211">
        <f t="shared" si="13"/>
        <v>12.039306049464292</v>
      </c>
      <c r="M79" s="222">
        <v>35.169064</v>
      </c>
    </row>
    <row r="80" spans="1:13" s="8" customFormat="1" ht="15">
      <c r="A80" s="196" t="s">
        <v>6</v>
      </c>
      <c r="B80" s="182">
        <v>1125</v>
      </c>
      <c r="C80" s="289">
        <f>Volume!J80</f>
        <v>175.35</v>
      </c>
      <c r="D80" s="323">
        <v>19.04</v>
      </c>
      <c r="E80" s="209">
        <f t="shared" si="7"/>
        <v>21420</v>
      </c>
      <c r="F80" s="214">
        <f t="shared" si="8"/>
        <v>10.858283433133732</v>
      </c>
      <c r="G80" s="280">
        <f t="shared" si="9"/>
        <v>31283.4375</v>
      </c>
      <c r="H80" s="278">
        <v>5</v>
      </c>
      <c r="I80" s="210">
        <f t="shared" si="10"/>
        <v>27.8075</v>
      </c>
      <c r="J80" s="217">
        <f t="shared" si="11"/>
        <v>0.15858283433133732</v>
      </c>
      <c r="K80" s="221">
        <f t="shared" si="12"/>
        <v>2.0523466875</v>
      </c>
      <c r="L80" s="211">
        <f t="shared" si="13"/>
        <v>11.24116576564756</v>
      </c>
      <c r="M80" s="222">
        <v>32.837547</v>
      </c>
    </row>
    <row r="81" spans="1:13" s="8" customFormat="1" ht="15">
      <c r="A81" s="196" t="s">
        <v>177</v>
      </c>
      <c r="B81" s="182">
        <v>1000</v>
      </c>
      <c r="C81" s="289">
        <f>Volume!J81</f>
        <v>382.05</v>
      </c>
      <c r="D81" s="323">
        <v>46.72</v>
      </c>
      <c r="E81" s="209">
        <f t="shared" si="7"/>
        <v>46720</v>
      </c>
      <c r="F81" s="214">
        <f t="shared" si="8"/>
        <v>12.22876586834184</v>
      </c>
      <c r="G81" s="280">
        <f t="shared" si="9"/>
        <v>65822.5</v>
      </c>
      <c r="H81" s="278">
        <v>5</v>
      </c>
      <c r="I81" s="210">
        <f t="shared" si="10"/>
        <v>65.8225</v>
      </c>
      <c r="J81" s="217">
        <f t="shared" si="11"/>
        <v>0.17228765868341842</v>
      </c>
      <c r="K81" s="221">
        <f t="shared" si="12"/>
        <v>3.12957075</v>
      </c>
      <c r="L81" s="211">
        <f t="shared" si="13"/>
        <v>17.14136495083361</v>
      </c>
      <c r="M81" s="222">
        <v>50.073132</v>
      </c>
    </row>
    <row r="82" spans="1:13" s="8" customFormat="1" ht="15">
      <c r="A82" s="196" t="s">
        <v>168</v>
      </c>
      <c r="B82" s="182">
        <v>600</v>
      </c>
      <c r="C82" s="289">
        <f>Volume!J82</f>
        <v>638.8</v>
      </c>
      <c r="D82" s="323">
        <v>73.03</v>
      </c>
      <c r="E82" s="209">
        <f t="shared" si="7"/>
        <v>43818</v>
      </c>
      <c r="F82" s="214">
        <f t="shared" si="8"/>
        <v>11.432373199749533</v>
      </c>
      <c r="G82" s="280">
        <f t="shared" si="9"/>
        <v>62982</v>
      </c>
      <c r="H82" s="278">
        <v>5</v>
      </c>
      <c r="I82" s="210">
        <f t="shared" si="10"/>
        <v>104.97</v>
      </c>
      <c r="J82" s="217">
        <f t="shared" si="11"/>
        <v>0.1643237319974953</v>
      </c>
      <c r="K82" s="221">
        <f t="shared" si="12"/>
        <v>3.2207673125</v>
      </c>
      <c r="L82" s="211">
        <f t="shared" si="13"/>
        <v>17.640869095315406</v>
      </c>
      <c r="M82" s="222">
        <v>51.532277</v>
      </c>
    </row>
    <row r="83" spans="1:13" s="8" customFormat="1" ht="15">
      <c r="A83" s="196" t="s">
        <v>132</v>
      </c>
      <c r="B83" s="182">
        <v>400</v>
      </c>
      <c r="C83" s="289">
        <f>Volume!J83</f>
        <v>758.15</v>
      </c>
      <c r="D83" s="323">
        <v>92.12</v>
      </c>
      <c r="E83" s="209">
        <f t="shared" si="7"/>
        <v>36848</v>
      </c>
      <c r="F83" s="214">
        <f t="shared" si="8"/>
        <v>12.150629822594475</v>
      </c>
      <c r="G83" s="280">
        <f t="shared" si="9"/>
        <v>52011</v>
      </c>
      <c r="H83" s="278">
        <v>5</v>
      </c>
      <c r="I83" s="210">
        <f t="shared" si="10"/>
        <v>130.0275</v>
      </c>
      <c r="J83" s="217">
        <f t="shared" si="11"/>
        <v>0.17150629822594474</v>
      </c>
      <c r="K83" s="221">
        <f t="shared" si="12"/>
        <v>2.7598474375</v>
      </c>
      <c r="L83" s="211">
        <f t="shared" si="13"/>
        <v>15.11630696791579</v>
      </c>
      <c r="M83" s="222">
        <v>44.157559</v>
      </c>
    </row>
    <row r="84" spans="1:13" s="8" customFormat="1" ht="15">
      <c r="A84" s="196" t="s">
        <v>144</v>
      </c>
      <c r="B84" s="182">
        <v>250</v>
      </c>
      <c r="C84" s="289">
        <f>Volume!J84</f>
        <v>2351.15</v>
      </c>
      <c r="D84" s="323">
        <v>301.48</v>
      </c>
      <c r="E84" s="209">
        <f t="shared" si="7"/>
        <v>75370</v>
      </c>
      <c r="F84" s="214">
        <f t="shared" si="8"/>
        <v>12.822661250877228</v>
      </c>
      <c r="G84" s="280">
        <f t="shared" si="9"/>
        <v>104759.375</v>
      </c>
      <c r="H84" s="278">
        <v>5</v>
      </c>
      <c r="I84" s="210">
        <f t="shared" si="10"/>
        <v>419.0375</v>
      </c>
      <c r="J84" s="217">
        <f t="shared" si="11"/>
        <v>0.1782266125087723</v>
      </c>
      <c r="K84" s="221">
        <f t="shared" si="12"/>
        <v>2.3703136875</v>
      </c>
      <c r="L84" s="211">
        <f t="shared" si="13"/>
        <v>12.982742750070011</v>
      </c>
      <c r="M84" s="222">
        <v>37.925019</v>
      </c>
    </row>
    <row r="85" spans="1:13" s="8" customFormat="1" ht="15">
      <c r="A85" s="196" t="s">
        <v>295</v>
      </c>
      <c r="B85" s="182">
        <v>300</v>
      </c>
      <c r="C85" s="289">
        <f>Volume!J85</f>
        <v>655.9</v>
      </c>
      <c r="D85" s="323">
        <v>70.81</v>
      </c>
      <c r="E85" s="209">
        <f t="shared" si="7"/>
        <v>21243</v>
      </c>
      <c r="F85" s="214">
        <f t="shared" si="8"/>
        <v>10.795853026375973</v>
      </c>
      <c r="G85" s="280">
        <f t="shared" si="9"/>
        <v>31081.5</v>
      </c>
      <c r="H85" s="278">
        <v>5</v>
      </c>
      <c r="I85" s="210">
        <f t="shared" si="10"/>
        <v>103.605</v>
      </c>
      <c r="J85" s="217">
        <f t="shared" si="11"/>
        <v>0.15795853026375972</v>
      </c>
      <c r="K85" s="221">
        <f t="shared" si="12"/>
        <v>3.211991625</v>
      </c>
      <c r="L85" s="211">
        <f t="shared" si="13"/>
        <v>17.592802675301744</v>
      </c>
      <c r="M85" s="222">
        <v>51.391866</v>
      </c>
    </row>
    <row r="86" spans="1:13" s="8" customFormat="1" ht="15">
      <c r="A86" s="196" t="s">
        <v>133</v>
      </c>
      <c r="B86" s="182">
        <v>12500</v>
      </c>
      <c r="C86" s="289">
        <f>Volume!J86</f>
        <v>30.75</v>
      </c>
      <c r="D86" s="323">
        <v>4.23</v>
      </c>
      <c r="E86" s="209">
        <f t="shared" si="7"/>
        <v>52875.00000000001</v>
      </c>
      <c r="F86" s="214">
        <f t="shared" si="8"/>
        <v>13.756097560975611</v>
      </c>
      <c r="G86" s="280">
        <f t="shared" si="9"/>
        <v>72093.75</v>
      </c>
      <c r="H86" s="278">
        <v>5</v>
      </c>
      <c r="I86" s="210">
        <f t="shared" si="10"/>
        <v>5.7675</v>
      </c>
      <c r="J86" s="217">
        <f t="shared" si="11"/>
        <v>0.1875609756097561</v>
      </c>
      <c r="K86" s="221">
        <f t="shared" si="12"/>
        <v>2.590064625</v>
      </c>
      <c r="L86" s="211">
        <f t="shared" si="13"/>
        <v>14.186368205086591</v>
      </c>
      <c r="M86" s="222">
        <v>41.441034</v>
      </c>
    </row>
    <row r="87" spans="1:13" s="8" customFormat="1" ht="15">
      <c r="A87" s="196" t="s">
        <v>169</v>
      </c>
      <c r="B87" s="182">
        <v>4000</v>
      </c>
      <c r="C87" s="289">
        <f>Volume!J87</f>
        <v>115.8</v>
      </c>
      <c r="D87" s="323">
        <v>12.99</v>
      </c>
      <c r="E87" s="209">
        <f t="shared" si="7"/>
        <v>51960</v>
      </c>
      <c r="F87" s="214">
        <f t="shared" si="8"/>
        <v>11.217616580310882</v>
      </c>
      <c r="G87" s="280">
        <f t="shared" si="9"/>
        <v>75120</v>
      </c>
      <c r="H87" s="278">
        <v>5</v>
      </c>
      <c r="I87" s="210">
        <f t="shared" si="10"/>
        <v>18.78</v>
      </c>
      <c r="J87" s="217">
        <f t="shared" si="11"/>
        <v>0.1621761658031088</v>
      </c>
      <c r="K87" s="221">
        <f t="shared" si="12"/>
        <v>2.516205375</v>
      </c>
      <c r="L87" s="211">
        <f t="shared" si="13"/>
        <v>13.781824432032456</v>
      </c>
      <c r="M87" s="222">
        <v>40.259286</v>
      </c>
    </row>
    <row r="88" spans="1:13" s="8" customFormat="1" ht="15">
      <c r="A88" s="196" t="s">
        <v>296</v>
      </c>
      <c r="B88" s="182">
        <v>550</v>
      </c>
      <c r="C88" s="289">
        <f>Volume!J88</f>
        <v>432.1</v>
      </c>
      <c r="D88" s="323">
        <v>56.97</v>
      </c>
      <c r="E88" s="209">
        <f t="shared" si="7"/>
        <v>31333.5</v>
      </c>
      <c r="F88" s="214">
        <f t="shared" si="8"/>
        <v>13.184448044434157</v>
      </c>
      <c r="G88" s="280">
        <f t="shared" si="9"/>
        <v>43216.25</v>
      </c>
      <c r="H88" s="278">
        <v>5</v>
      </c>
      <c r="I88" s="210">
        <f t="shared" si="10"/>
        <v>78.575</v>
      </c>
      <c r="J88" s="217">
        <f t="shared" si="11"/>
        <v>0.1818444804443416</v>
      </c>
      <c r="K88" s="221">
        <f t="shared" si="12"/>
        <v>3.1670299375</v>
      </c>
      <c r="L88" s="211">
        <f t="shared" si="13"/>
        <v>17.346537370629264</v>
      </c>
      <c r="M88" s="222">
        <v>50.672479</v>
      </c>
    </row>
    <row r="89" spans="1:13" s="8" customFormat="1" ht="15">
      <c r="A89" s="196" t="s">
        <v>297</v>
      </c>
      <c r="B89" s="182">
        <v>550</v>
      </c>
      <c r="C89" s="289">
        <f>Volume!J89</f>
        <v>472.3</v>
      </c>
      <c r="D89" s="323">
        <v>63.71</v>
      </c>
      <c r="E89" s="209">
        <f t="shared" si="7"/>
        <v>35040.5</v>
      </c>
      <c r="F89" s="214">
        <f t="shared" si="8"/>
        <v>13.489307643446963</v>
      </c>
      <c r="G89" s="280">
        <f t="shared" si="9"/>
        <v>48028.75</v>
      </c>
      <c r="H89" s="278">
        <v>5</v>
      </c>
      <c r="I89" s="210">
        <f t="shared" si="10"/>
        <v>87.325</v>
      </c>
      <c r="J89" s="217">
        <f t="shared" si="11"/>
        <v>0.18489307643446962</v>
      </c>
      <c r="K89" s="221">
        <f t="shared" si="12"/>
        <v>2.4742461875</v>
      </c>
      <c r="L89" s="211">
        <f t="shared" si="13"/>
        <v>13.552004497149067</v>
      </c>
      <c r="M89" s="222">
        <v>39.587939</v>
      </c>
    </row>
    <row r="90" spans="1:13" s="8" customFormat="1" ht="15">
      <c r="A90" s="196" t="s">
        <v>178</v>
      </c>
      <c r="B90" s="182">
        <v>2500</v>
      </c>
      <c r="C90" s="289">
        <f>Volume!J90</f>
        <v>180.55</v>
      </c>
      <c r="D90" s="323">
        <v>25.36</v>
      </c>
      <c r="E90" s="209">
        <f t="shared" si="7"/>
        <v>63400</v>
      </c>
      <c r="F90" s="214">
        <f t="shared" si="8"/>
        <v>14.045970645250621</v>
      </c>
      <c r="G90" s="280">
        <f t="shared" si="9"/>
        <v>85968.75</v>
      </c>
      <c r="H90" s="278">
        <v>5</v>
      </c>
      <c r="I90" s="210">
        <f t="shared" si="10"/>
        <v>34.3875</v>
      </c>
      <c r="J90" s="217">
        <f t="shared" si="11"/>
        <v>0.19045970645250623</v>
      </c>
      <c r="K90" s="221">
        <f t="shared" si="12"/>
        <v>4.1667584375</v>
      </c>
      <c r="L90" s="211">
        <f t="shared" si="13"/>
        <v>22.8222758789373</v>
      </c>
      <c r="M90" s="222">
        <v>66.668135</v>
      </c>
    </row>
    <row r="91" spans="1:13" s="8" customFormat="1" ht="15">
      <c r="A91" s="196" t="s">
        <v>145</v>
      </c>
      <c r="B91" s="182">
        <v>1700</v>
      </c>
      <c r="C91" s="289">
        <f>Volume!J91</f>
        <v>159.9</v>
      </c>
      <c r="D91" s="323">
        <v>18.13</v>
      </c>
      <c r="E91" s="209">
        <f t="shared" si="7"/>
        <v>30821</v>
      </c>
      <c r="F91" s="214">
        <f t="shared" si="8"/>
        <v>11.338336460287678</v>
      </c>
      <c r="G91" s="280">
        <f t="shared" si="9"/>
        <v>47620.094</v>
      </c>
      <c r="H91" s="278">
        <v>6.18</v>
      </c>
      <c r="I91" s="210">
        <f t="shared" si="10"/>
        <v>28.01182</v>
      </c>
      <c r="J91" s="217">
        <f t="shared" si="11"/>
        <v>0.17518336460287678</v>
      </c>
      <c r="K91" s="221">
        <f t="shared" si="12"/>
        <v>1.834402375</v>
      </c>
      <c r="L91" s="211">
        <f t="shared" si="13"/>
        <v>10.047435603285509</v>
      </c>
      <c r="M91" s="222">
        <v>29.350438</v>
      </c>
    </row>
    <row r="92" spans="1:13" s="8" customFormat="1" ht="15">
      <c r="A92" s="196" t="s">
        <v>273</v>
      </c>
      <c r="B92" s="182">
        <v>850</v>
      </c>
      <c r="C92" s="289">
        <f>Volume!J92</f>
        <v>190.8</v>
      </c>
      <c r="D92" s="323">
        <v>28.58</v>
      </c>
      <c r="E92" s="209">
        <f t="shared" si="7"/>
        <v>24293</v>
      </c>
      <c r="F92" s="214">
        <f t="shared" si="8"/>
        <v>14.979035639412997</v>
      </c>
      <c r="G92" s="280">
        <f t="shared" si="9"/>
        <v>32402</v>
      </c>
      <c r="H92" s="278">
        <v>5</v>
      </c>
      <c r="I92" s="210">
        <f t="shared" si="10"/>
        <v>38.12</v>
      </c>
      <c r="J92" s="217">
        <f t="shared" si="11"/>
        <v>0.19979035639412995</v>
      </c>
      <c r="K92" s="221">
        <f t="shared" si="12"/>
        <v>3.50082375</v>
      </c>
      <c r="L92" s="211">
        <f t="shared" si="13"/>
        <v>19.17480137724826</v>
      </c>
      <c r="M92" s="222">
        <v>56.01318</v>
      </c>
    </row>
    <row r="93" spans="1:13" s="8" customFormat="1" ht="15">
      <c r="A93" s="196" t="s">
        <v>210</v>
      </c>
      <c r="B93" s="182">
        <v>200</v>
      </c>
      <c r="C93" s="289">
        <f>Volume!J93</f>
        <v>1660.6</v>
      </c>
      <c r="D93" s="323">
        <v>184.43</v>
      </c>
      <c r="E93" s="209">
        <f t="shared" si="7"/>
        <v>36886</v>
      </c>
      <c r="F93" s="214">
        <f t="shared" si="8"/>
        <v>11.106226665060822</v>
      </c>
      <c r="G93" s="280">
        <f t="shared" si="9"/>
        <v>53492</v>
      </c>
      <c r="H93" s="278">
        <v>5</v>
      </c>
      <c r="I93" s="210">
        <f t="shared" si="10"/>
        <v>267.46</v>
      </c>
      <c r="J93" s="217">
        <f t="shared" si="11"/>
        <v>0.16106226665060822</v>
      </c>
      <c r="K93" s="221">
        <f t="shared" si="12"/>
        <v>1.819710875</v>
      </c>
      <c r="L93" s="211">
        <f t="shared" si="13"/>
        <v>9.966966943749636</v>
      </c>
      <c r="M93" s="222">
        <v>29.115374</v>
      </c>
    </row>
    <row r="94" spans="1:13" s="8" customFormat="1" ht="15">
      <c r="A94" s="196" t="s">
        <v>298</v>
      </c>
      <c r="B94" s="182">
        <v>350</v>
      </c>
      <c r="C94" s="289">
        <f>Volume!J94</f>
        <v>589.6</v>
      </c>
      <c r="D94" s="323">
        <v>65.47</v>
      </c>
      <c r="E94" s="209">
        <f t="shared" si="7"/>
        <v>22914.5</v>
      </c>
      <c r="F94" s="214">
        <f t="shared" si="8"/>
        <v>11.104138398914518</v>
      </c>
      <c r="G94" s="280">
        <f t="shared" si="9"/>
        <v>33232.5</v>
      </c>
      <c r="H94" s="278">
        <v>5</v>
      </c>
      <c r="I94" s="210">
        <f t="shared" si="10"/>
        <v>94.95</v>
      </c>
      <c r="J94" s="217">
        <f t="shared" si="11"/>
        <v>0.1610413839891452</v>
      </c>
      <c r="K94" s="221">
        <f t="shared" si="12"/>
        <v>1.9198255625</v>
      </c>
      <c r="L94" s="211">
        <f t="shared" si="13"/>
        <v>10.515317670562942</v>
      </c>
      <c r="M94" s="222">
        <v>30.717209</v>
      </c>
    </row>
    <row r="95" spans="1:13" s="8" customFormat="1" ht="15">
      <c r="A95" s="196" t="s">
        <v>7</v>
      </c>
      <c r="B95" s="182">
        <v>650</v>
      </c>
      <c r="C95" s="289">
        <f>Volume!J95</f>
        <v>880.8</v>
      </c>
      <c r="D95" s="323">
        <v>98.81</v>
      </c>
      <c r="E95" s="209">
        <f t="shared" si="7"/>
        <v>64226.5</v>
      </c>
      <c r="F95" s="214">
        <f t="shared" si="8"/>
        <v>11.21821071752952</v>
      </c>
      <c r="G95" s="280">
        <f t="shared" si="9"/>
        <v>92852.5</v>
      </c>
      <c r="H95" s="278">
        <v>5</v>
      </c>
      <c r="I95" s="210">
        <f t="shared" si="10"/>
        <v>142.85</v>
      </c>
      <c r="J95" s="217">
        <f t="shared" si="11"/>
        <v>0.1621821071752952</v>
      </c>
      <c r="K95" s="221">
        <f t="shared" si="12"/>
        <v>2.7548575</v>
      </c>
      <c r="L95" s="211">
        <f t="shared" si="13"/>
        <v>15.088975954622882</v>
      </c>
      <c r="M95" s="222">
        <v>44.07772</v>
      </c>
    </row>
    <row r="96" spans="1:13" s="8" customFormat="1" ht="15">
      <c r="A96" s="196" t="s">
        <v>170</v>
      </c>
      <c r="B96" s="182">
        <v>1200</v>
      </c>
      <c r="C96" s="289">
        <f>Volume!J96</f>
        <v>514.35</v>
      </c>
      <c r="D96" s="323">
        <v>56.2</v>
      </c>
      <c r="E96" s="209">
        <f t="shared" si="7"/>
        <v>67440</v>
      </c>
      <c r="F96" s="214">
        <f t="shared" si="8"/>
        <v>10.926411976280741</v>
      </c>
      <c r="G96" s="280">
        <f t="shared" si="9"/>
        <v>98301</v>
      </c>
      <c r="H96" s="278">
        <v>5</v>
      </c>
      <c r="I96" s="210">
        <f t="shared" si="10"/>
        <v>81.9175</v>
      </c>
      <c r="J96" s="217">
        <f t="shared" si="11"/>
        <v>0.15926411976280744</v>
      </c>
      <c r="K96" s="221">
        <f t="shared" si="12"/>
        <v>2.6387093125</v>
      </c>
      <c r="L96" s="211">
        <f t="shared" si="13"/>
        <v>14.452806131551986</v>
      </c>
      <c r="M96" s="222">
        <v>42.219349</v>
      </c>
    </row>
    <row r="97" spans="1:13" s="8" customFormat="1" ht="15">
      <c r="A97" s="196" t="s">
        <v>224</v>
      </c>
      <c r="B97" s="182">
        <v>400</v>
      </c>
      <c r="C97" s="289">
        <f>Volume!J97</f>
        <v>912</v>
      </c>
      <c r="D97" s="323">
        <v>101.13</v>
      </c>
      <c r="E97" s="209">
        <f t="shared" si="7"/>
        <v>40452</v>
      </c>
      <c r="F97" s="214">
        <f t="shared" si="8"/>
        <v>11.088815789473685</v>
      </c>
      <c r="G97" s="280">
        <f t="shared" si="9"/>
        <v>58692</v>
      </c>
      <c r="H97" s="278">
        <v>5</v>
      </c>
      <c r="I97" s="210">
        <f t="shared" si="10"/>
        <v>146.73</v>
      </c>
      <c r="J97" s="217">
        <f t="shared" si="11"/>
        <v>0.16088815789473684</v>
      </c>
      <c r="K97" s="221">
        <f t="shared" si="12"/>
        <v>2.312487875</v>
      </c>
      <c r="L97" s="211">
        <f t="shared" si="13"/>
        <v>12.66601773094687</v>
      </c>
      <c r="M97" s="222">
        <v>36.999806</v>
      </c>
    </row>
    <row r="98" spans="1:13" s="8" customFormat="1" ht="15">
      <c r="A98" s="196" t="s">
        <v>207</v>
      </c>
      <c r="B98" s="182">
        <v>1250</v>
      </c>
      <c r="C98" s="289">
        <f>Volume!J98</f>
        <v>206.5</v>
      </c>
      <c r="D98" s="323">
        <v>30.09</v>
      </c>
      <c r="E98" s="209">
        <f t="shared" si="7"/>
        <v>37612.5</v>
      </c>
      <c r="F98" s="214">
        <f t="shared" si="8"/>
        <v>14.571428571428571</v>
      </c>
      <c r="G98" s="280">
        <f t="shared" si="9"/>
        <v>50518.75</v>
      </c>
      <c r="H98" s="278">
        <v>5</v>
      </c>
      <c r="I98" s="210">
        <f t="shared" si="10"/>
        <v>40.415</v>
      </c>
      <c r="J98" s="217">
        <f t="shared" si="11"/>
        <v>0.1957142857142857</v>
      </c>
      <c r="K98" s="221">
        <f t="shared" si="12"/>
        <v>3.1526863125</v>
      </c>
      <c r="L98" s="211">
        <f t="shared" si="13"/>
        <v>17.267974100940314</v>
      </c>
      <c r="M98" s="222">
        <v>50.442981</v>
      </c>
    </row>
    <row r="99" spans="1:13" s="7" customFormat="1" ht="15">
      <c r="A99" s="196" t="s">
        <v>299</v>
      </c>
      <c r="B99" s="182">
        <v>250</v>
      </c>
      <c r="C99" s="289">
        <f>Volume!J99</f>
        <v>842.9</v>
      </c>
      <c r="D99" s="323">
        <v>98.89</v>
      </c>
      <c r="E99" s="209">
        <f t="shared" si="7"/>
        <v>24722.5</v>
      </c>
      <c r="F99" s="214">
        <f t="shared" si="8"/>
        <v>11.732115316170365</v>
      </c>
      <c r="G99" s="280">
        <f t="shared" si="9"/>
        <v>35258.75</v>
      </c>
      <c r="H99" s="278">
        <v>5</v>
      </c>
      <c r="I99" s="210">
        <f t="shared" si="10"/>
        <v>141.035</v>
      </c>
      <c r="J99" s="217">
        <f t="shared" si="11"/>
        <v>0.16732115316170365</v>
      </c>
      <c r="K99" s="221">
        <f t="shared" si="12"/>
        <v>2.348426625</v>
      </c>
      <c r="L99" s="211">
        <f t="shared" si="13"/>
        <v>12.862862371582258</v>
      </c>
      <c r="M99" s="222">
        <v>37.574826</v>
      </c>
    </row>
    <row r="100" spans="1:13" s="7" customFormat="1" ht="15">
      <c r="A100" s="196" t="s">
        <v>279</v>
      </c>
      <c r="B100" s="182">
        <v>1600</v>
      </c>
      <c r="C100" s="289">
        <f>Volume!J100</f>
        <v>276.5</v>
      </c>
      <c r="D100" s="323">
        <v>48.17</v>
      </c>
      <c r="E100" s="209">
        <f t="shared" si="7"/>
        <v>77072</v>
      </c>
      <c r="F100" s="214">
        <f t="shared" si="8"/>
        <v>17.42133815551537</v>
      </c>
      <c r="G100" s="280">
        <f t="shared" si="9"/>
        <v>99192</v>
      </c>
      <c r="H100" s="278">
        <v>5</v>
      </c>
      <c r="I100" s="210">
        <f t="shared" si="10"/>
        <v>61.995</v>
      </c>
      <c r="J100" s="217">
        <f t="shared" si="11"/>
        <v>0.2242133815551537</v>
      </c>
      <c r="K100" s="221">
        <f t="shared" si="12"/>
        <v>4.251761</v>
      </c>
      <c r="L100" s="211">
        <f t="shared" si="13"/>
        <v>23.287854088207226</v>
      </c>
      <c r="M100" s="206">
        <v>68.028176</v>
      </c>
    </row>
    <row r="101" spans="1:13" s="7" customFormat="1" ht="15">
      <c r="A101" s="196" t="s">
        <v>146</v>
      </c>
      <c r="B101" s="182">
        <v>8900</v>
      </c>
      <c r="C101" s="289">
        <f>Volume!J101</f>
        <v>39.6</v>
      </c>
      <c r="D101" s="323">
        <v>4.53</v>
      </c>
      <c r="E101" s="209">
        <f t="shared" si="7"/>
        <v>40317</v>
      </c>
      <c r="F101" s="214">
        <f t="shared" si="8"/>
        <v>11.43939393939394</v>
      </c>
      <c r="G101" s="280">
        <f t="shared" si="9"/>
        <v>57939</v>
      </c>
      <c r="H101" s="278">
        <v>5</v>
      </c>
      <c r="I101" s="210">
        <f t="shared" si="10"/>
        <v>6.51</v>
      </c>
      <c r="J101" s="217">
        <f t="shared" si="11"/>
        <v>0.16439393939393937</v>
      </c>
      <c r="K101" s="221">
        <f t="shared" si="12"/>
        <v>2.374969</v>
      </c>
      <c r="L101" s="211">
        <f t="shared" si="13"/>
        <v>13.008240946754869</v>
      </c>
      <c r="M101" s="206">
        <v>37.999504</v>
      </c>
    </row>
    <row r="102" spans="1:13" s="8" customFormat="1" ht="15">
      <c r="A102" s="196" t="s">
        <v>8</v>
      </c>
      <c r="B102" s="182">
        <v>1600</v>
      </c>
      <c r="C102" s="289">
        <f>Volume!J102</f>
        <v>143.95</v>
      </c>
      <c r="D102" s="323">
        <v>18.43</v>
      </c>
      <c r="E102" s="209">
        <f t="shared" si="7"/>
        <v>29488</v>
      </c>
      <c r="F102" s="214">
        <f t="shared" si="8"/>
        <v>12.803056616880863</v>
      </c>
      <c r="G102" s="280">
        <f t="shared" si="9"/>
        <v>41004</v>
      </c>
      <c r="H102" s="278">
        <v>5</v>
      </c>
      <c r="I102" s="210">
        <f t="shared" si="10"/>
        <v>25.6275</v>
      </c>
      <c r="J102" s="217">
        <f t="shared" si="11"/>
        <v>0.17803056616880863</v>
      </c>
      <c r="K102" s="221">
        <f t="shared" si="12"/>
        <v>3.08584175</v>
      </c>
      <c r="L102" s="211">
        <f t="shared" si="13"/>
        <v>16.901851353662174</v>
      </c>
      <c r="M102" s="222">
        <v>49.373468</v>
      </c>
    </row>
    <row r="103" spans="1:13" s="7" customFormat="1" ht="15">
      <c r="A103" s="196" t="s">
        <v>300</v>
      </c>
      <c r="B103" s="182">
        <v>1000</v>
      </c>
      <c r="C103" s="289">
        <f>Volume!J103</f>
        <v>206.6</v>
      </c>
      <c r="D103" s="323">
        <v>24.27</v>
      </c>
      <c r="E103" s="209">
        <f t="shared" si="7"/>
        <v>24270</v>
      </c>
      <c r="F103" s="214">
        <f t="shared" si="8"/>
        <v>11.747337850919653</v>
      </c>
      <c r="G103" s="280">
        <f t="shared" si="9"/>
        <v>34600</v>
      </c>
      <c r="H103" s="278">
        <v>5</v>
      </c>
      <c r="I103" s="210">
        <f t="shared" si="10"/>
        <v>34.6</v>
      </c>
      <c r="J103" s="217">
        <f t="shared" si="11"/>
        <v>0.16747337850919652</v>
      </c>
      <c r="K103" s="221">
        <f t="shared" si="12"/>
        <v>3.7245764375</v>
      </c>
      <c r="L103" s="211">
        <f t="shared" si="13"/>
        <v>20.400345319709807</v>
      </c>
      <c r="M103" s="222">
        <v>59.593223</v>
      </c>
    </row>
    <row r="104" spans="1:13" s="7" customFormat="1" ht="15">
      <c r="A104" s="196" t="s">
        <v>179</v>
      </c>
      <c r="B104" s="182">
        <v>28000</v>
      </c>
      <c r="C104" s="289">
        <f>Volume!J104</f>
        <v>15.55</v>
      </c>
      <c r="D104" s="323">
        <v>3.72</v>
      </c>
      <c r="E104" s="209">
        <f t="shared" si="7"/>
        <v>104160</v>
      </c>
      <c r="F104" s="214">
        <f t="shared" si="8"/>
        <v>23.922829581993568</v>
      </c>
      <c r="G104" s="280">
        <f t="shared" si="9"/>
        <v>125930</v>
      </c>
      <c r="H104" s="278">
        <v>5</v>
      </c>
      <c r="I104" s="210">
        <f t="shared" si="10"/>
        <v>4.4975</v>
      </c>
      <c r="J104" s="217">
        <f t="shared" si="11"/>
        <v>0.28922829581993564</v>
      </c>
      <c r="K104" s="221">
        <f t="shared" si="12"/>
        <v>4.830423125</v>
      </c>
      <c r="L104" s="211">
        <f t="shared" si="13"/>
        <v>26.45731707857097</v>
      </c>
      <c r="M104" s="206">
        <v>77.28677</v>
      </c>
    </row>
    <row r="105" spans="1:13" s="7" customFormat="1" ht="15">
      <c r="A105" s="196" t="s">
        <v>202</v>
      </c>
      <c r="B105" s="182">
        <v>1150</v>
      </c>
      <c r="C105" s="289">
        <f>Volume!J105</f>
        <v>221.05</v>
      </c>
      <c r="D105" s="323">
        <v>33.2</v>
      </c>
      <c r="E105" s="209">
        <f t="shared" si="7"/>
        <v>38180</v>
      </c>
      <c r="F105" s="214">
        <f t="shared" si="8"/>
        <v>15.019226419362136</v>
      </c>
      <c r="G105" s="280">
        <f t="shared" si="9"/>
        <v>50890.375</v>
      </c>
      <c r="H105" s="278">
        <v>5</v>
      </c>
      <c r="I105" s="210">
        <f t="shared" si="10"/>
        <v>44.2525</v>
      </c>
      <c r="J105" s="217">
        <f t="shared" si="11"/>
        <v>0.20019226419362132</v>
      </c>
      <c r="K105" s="221">
        <f t="shared" si="12"/>
        <v>2.0171535</v>
      </c>
      <c r="L105" s="211">
        <f t="shared" si="13"/>
        <v>11.04840473900497</v>
      </c>
      <c r="M105" s="222">
        <v>32.274456</v>
      </c>
    </row>
    <row r="106" spans="1:13" s="7" customFormat="1" ht="15">
      <c r="A106" s="196" t="s">
        <v>171</v>
      </c>
      <c r="B106" s="182">
        <v>2200</v>
      </c>
      <c r="C106" s="289">
        <f>Volume!J106</f>
        <v>290.65</v>
      </c>
      <c r="D106" s="323">
        <v>46.07</v>
      </c>
      <c r="E106" s="209">
        <f t="shared" si="7"/>
        <v>101354</v>
      </c>
      <c r="F106" s="214">
        <f t="shared" si="8"/>
        <v>15.850679511439877</v>
      </c>
      <c r="G106" s="280">
        <f t="shared" si="9"/>
        <v>133325.5</v>
      </c>
      <c r="H106" s="278">
        <v>5</v>
      </c>
      <c r="I106" s="210">
        <f t="shared" si="10"/>
        <v>60.6025</v>
      </c>
      <c r="J106" s="217">
        <f t="shared" si="11"/>
        <v>0.20850679511439876</v>
      </c>
      <c r="K106" s="221">
        <f t="shared" si="12"/>
        <v>5.126053</v>
      </c>
      <c r="L106" s="211">
        <f t="shared" si="13"/>
        <v>28.076548590670292</v>
      </c>
      <c r="M106" s="222">
        <v>82.016848</v>
      </c>
    </row>
    <row r="107" spans="1:13" s="7" customFormat="1" ht="15">
      <c r="A107" s="196" t="s">
        <v>147</v>
      </c>
      <c r="B107" s="182">
        <v>5900</v>
      </c>
      <c r="C107" s="289">
        <f>Volume!J107</f>
        <v>57.25</v>
      </c>
      <c r="D107" s="323">
        <v>7.45</v>
      </c>
      <c r="E107" s="209">
        <f t="shared" si="7"/>
        <v>43955</v>
      </c>
      <c r="F107" s="214">
        <f t="shared" si="8"/>
        <v>13.013100436681224</v>
      </c>
      <c r="G107" s="280">
        <f t="shared" si="9"/>
        <v>60843.75</v>
      </c>
      <c r="H107" s="278">
        <v>5</v>
      </c>
      <c r="I107" s="210">
        <f t="shared" si="10"/>
        <v>10.3125</v>
      </c>
      <c r="J107" s="217">
        <f t="shared" si="11"/>
        <v>0.18013100436681223</v>
      </c>
      <c r="K107" s="221">
        <f t="shared" si="12"/>
        <v>2.434076625</v>
      </c>
      <c r="L107" s="211">
        <f t="shared" si="13"/>
        <v>13.331986742085432</v>
      </c>
      <c r="M107" s="206">
        <v>38.945226</v>
      </c>
    </row>
    <row r="108" spans="1:13" s="8" customFormat="1" ht="15">
      <c r="A108" s="196" t="s">
        <v>148</v>
      </c>
      <c r="B108" s="182">
        <v>2090</v>
      </c>
      <c r="C108" s="289">
        <f>Volume!J108</f>
        <v>242.2</v>
      </c>
      <c r="D108" s="323">
        <v>27.5</v>
      </c>
      <c r="E108" s="209">
        <f t="shared" si="7"/>
        <v>57475</v>
      </c>
      <c r="F108" s="214">
        <f t="shared" si="8"/>
        <v>11.354252683732453</v>
      </c>
      <c r="G108" s="280">
        <f t="shared" si="9"/>
        <v>82784.9</v>
      </c>
      <c r="H108" s="278">
        <v>5</v>
      </c>
      <c r="I108" s="210">
        <f t="shared" si="10"/>
        <v>39.61</v>
      </c>
      <c r="J108" s="217">
        <f t="shared" si="11"/>
        <v>0.16354252683732454</v>
      </c>
      <c r="K108" s="221">
        <f t="shared" si="12"/>
        <v>2.707522625</v>
      </c>
      <c r="L108" s="211">
        <f t="shared" si="13"/>
        <v>14.82971216668101</v>
      </c>
      <c r="M108" s="222">
        <v>43.320362</v>
      </c>
    </row>
    <row r="109" spans="1:13" s="7" customFormat="1" ht="15">
      <c r="A109" s="196" t="s">
        <v>122</v>
      </c>
      <c r="B109" s="182">
        <v>3250</v>
      </c>
      <c r="C109" s="289">
        <f>Volume!J109</f>
        <v>144</v>
      </c>
      <c r="D109" s="191">
        <v>15.61</v>
      </c>
      <c r="E109" s="209">
        <f t="shared" si="7"/>
        <v>50732.5</v>
      </c>
      <c r="F109" s="214">
        <f t="shared" si="8"/>
        <v>10.840277777777779</v>
      </c>
      <c r="G109" s="280">
        <f t="shared" si="9"/>
        <v>74132.5</v>
      </c>
      <c r="H109" s="278">
        <v>5</v>
      </c>
      <c r="I109" s="210">
        <f t="shared" si="10"/>
        <v>22.81</v>
      </c>
      <c r="J109" s="217">
        <f t="shared" si="11"/>
        <v>0.15840277777777778</v>
      </c>
      <c r="K109" s="221">
        <f t="shared" si="12"/>
        <v>2.459864</v>
      </c>
      <c r="L109" s="211">
        <f t="shared" si="13"/>
        <v>13.47323001194888</v>
      </c>
      <c r="M109" s="206">
        <v>39.357824</v>
      </c>
    </row>
    <row r="110" spans="1:13" s="7" customFormat="1" ht="15">
      <c r="A110" s="196" t="s">
        <v>36</v>
      </c>
      <c r="B110" s="182">
        <v>450</v>
      </c>
      <c r="C110" s="289">
        <f>Volume!J110</f>
        <v>866.8</v>
      </c>
      <c r="D110" s="323">
        <v>94.98</v>
      </c>
      <c r="E110" s="209">
        <f t="shared" si="7"/>
        <v>42741</v>
      </c>
      <c r="F110" s="214">
        <f t="shared" si="8"/>
        <v>10.957544993077988</v>
      </c>
      <c r="G110" s="280">
        <f t="shared" si="9"/>
        <v>62244</v>
      </c>
      <c r="H110" s="278">
        <v>5</v>
      </c>
      <c r="I110" s="210">
        <f t="shared" si="10"/>
        <v>138.32</v>
      </c>
      <c r="J110" s="217">
        <f t="shared" si="11"/>
        <v>0.15957544993077988</v>
      </c>
      <c r="K110" s="221">
        <f t="shared" si="12"/>
        <v>2.0521785</v>
      </c>
      <c r="L110" s="211">
        <f t="shared" si="13"/>
        <v>11.240244564771157</v>
      </c>
      <c r="M110" s="206">
        <v>32.834856</v>
      </c>
    </row>
    <row r="111" spans="1:13" s="7" customFormat="1" ht="15">
      <c r="A111" s="196" t="s">
        <v>172</v>
      </c>
      <c r="B111" s="182">
        <v>1050</v>
      </c>
      <c r="C111" s="289">
        <f>Volume!J111</f>
        <v>267.95</v>
      </c>
      <c r="D111" s="323">
        <v>31.31</v>
      </c>
      <c r="E111" s="209">
        <f t="shared" si="7"/>
        <v>32875.5</v>
      </c>
      <c r="F111" s="214">
        <f t="shared" si="8"/>
        <v>11.685015861168129</v>
      </c>
      <c r="G111" s="280">
        <f t="shared" si="9"/>
        <v>46942.875</v>
      </c>
      <c r="H111" s="278">
        <v>5</v>
      </c>
      <c r="I111" s="210">
        <f t="shared" si="10"/>
        <v>44.7075</v>
      </c>
      <c r="J111" s="217">
        <f t="shared" si="11"/>
        <v>0.16685015861168132</v>
      </c>
      <c r="K111" s="221">
        <f t="shared" si="12"/>
        <v>1.997347125</v>
      </c>
      <c r="L111" s="211">
        <f t="shared" si="13"/>
        <v>10.939920755305907</v>
      </c>
      <c r="M111" s="206">
        <v>31.957554</v>
      </c>
    </row>
    <row r="112" spans="1:13" s="8" customFormat="1" ht="15">
      <c r="A112" s="196" t="s">
        <v>80</v>
      </c>
      <c r="B112" s="182">
        <v>1200</v>
      </c>
      <c r="C112" s="289">
        <f>Volume!J112</f>
        <v>235.35</v>
      </c>
      <c r="D112" s="323">
        <v>24.98</v>
      </c>
      <c r="E112" s="209">
        <f t="shared" si="7"/>
        <v>29976</v>
      </c>
      <c r="F112" s="214">
        <f t="shared" si="8"/>
        <v>10.613979179944764</v>
      </c>
      <c r="G112" s="280">
        <f t="shared" si="9"/>
        <v>47401.314</v>
      </c>
      <c r="H112" s="278">
        <v>6.17</v>
      </c>
      <c r="I112" s="210">
        <f t="shared" si="10"/>
        <v>39.501095</v>
      </c>
      <c r="J112" s="217">
        <f t="shared" si="11"/>
        <v>0.16783979179944764</v>
      </c>
      <c r="K112" s="221">
        <f t="shared" si="12"/>
        <v>2.7736788125</v>
      </c>
      <c r="L112" s="211">
        <f t="shared" si="13"/>
        <v>15.192064528803922</v>
      </c>
      <c r="M112" s="222">
        <v>44.378861</v>
      </c>
    </row>
    <row r="113" spans="1:13" s="8" customFormat="1" ht="15">
      <c r="A113" s="196" t="s">
        <v>275</v>
      </c>
      <c r="B113" s="182">
        <v>700</v>
      </c>
      <c r="C113" s="289">
        <f>Volume!J113</f>
        <v>301.55</v>
      </c>
      <c r="D113" s="323">
        <v>51.3</v>
      </c>
      <c r="E113" s="209">
        <f t="shared" si="7"/>
        <v>35910</v>
      </c>
      <c r="F113" s="214">
        <f t="shared" si="8"/>
        <v>17.012104128668547</v>
      </c>
      <c r="G113" s="280">
        <f t="shared" si="9"/>
        <v>46464.25</v>
      </c>
      <c r="H113" s="278">
        <v>5</v>
      </c>
      <c r="I113" s="210">
        <f t="shared" si="10"/>
        <v>66.3775</v>
      </c>
      <c r="J113" s="217">
        <f t="shared" si="11"/>
        <v>0.22012104128668544</v>
      </c>
      <c r="K113" s="221">
        <f t="shared" si="12"/>
        <v>4.01060875</v>
      </c>
      <c r="L113" s="211">
        <f t="shared" si="13"/>
        <v>21.967008817025974</v>
      </c>
      <c r="M113" s="222">
        <v>64.16974</v>
      </c>
    </row>
    <row r="114" spans="1:13" s="7" customFormat="1" ht="15">
      <c r="A114" s="196" t="s">
        <v>225</v>
      </c>
      <c r="B114" s="182">
        <v>650</v>
      </c>
      <c r="C114" s="289">
        <f>Volume!J114</f>
        <v>424.85</v>
      </c>
      <c r="D114" s="323">
        <v>51.85</v>
      </c>
      <c r="E114" s="209">
        <f t="shared" si="7"/>
        <v>33702.5</v>
      </c>
      <c r="F114" s="214">
        <f t="shared" si="8"/>
        <v>12.204307402612686</v>
      </c>
      <c r="G114" s="280">
        <f t="shared" si="9"/>
        <v>47510.125</v>
      </c>
      <c r="H114" s="278">
        <v>5</v>
      </c>
      <c r="I114" s="210">
        <f t="shared" si="10"/>
        <v>73.0925</v>
      </c>
      <c r="J114" s="217">
        <f t="shared" si="11"/>
        <v>0.17204307402612687</v>
      </c>
      <c r="K114" s="221">
        <f t="shared" si="12"/>
        <v>1.8793898125</v>
      </c>
      <c r="L114" s="211">
        <f t="shared" si="13"/>
        <v>10.293841946516546</v>
      </c>
      <c r="M114" s="222">
        <v>30.070237</v>
      </c>
    </row>
    <row r="115" spans="1:13" s="7" customFormat="1" ht="15">
      <c r="A115" s="196" t="s">
        <v>81</v>
      </c>
      <c r="B115" s="182">
        <v>1200</v>
      </c>
      <c r="C115" s="289">
        <f>Volume!J115</f>
        <v>491.5</v>
      </c>
      <c r="D115" s="323">
        <v>54.29</v>
      </c>
      <c r="E115" s="209">
        <f t="shared" si="7"/>
        <v>65148</v>
      </c>
      <c r="F115" s="214">
        <f t="shared" si="8"/>
        <v>11.045778229908443</v>
      </c>
      <c r="G115" s="280">
        <f t="shared" si="9"/>
        <v>94638</v>
      </c>
      <c r="H115" s="278">
        <v>5</v>
      </c>
      <c r="I115" s="210">
        <f t="shared" si="10"/>
        <v>78.865</v>
      </c>
      <c r="J115" s="217">
        <f t="shared" si="11"/>
        <v>0.16045778229908442</v>
      </c>
      <c r="K115" s="221">
        <f t="shared" si="12"/>
        <v>2.51191575</v>
      </c>
      <c r="L115" s="211">
        <f t="shared" si="13"/>
        <v>13.758329188275075</v>
      </c>
      <c r="M115" s="222">
        <v>40.190652</v>
      </c>
    </row>
    <row r="116" spans="1:13" s="7" customFormat="1" ht="15">
      <c r="A116" s="196" t="s">
        <v>226</v>
      </c>
      <c r="B116" s="182">
        <v>2800</v>
      </c>
      <c r="C116" s="289">
        <f>Volume!J116</f>
        <v>202.2</v>
      </c>
      <c r="D116" s="323">
        <v>36.3</v>
      </c>
      <c r="E116" s="209">
        <f t="shared" si="7"/>
        <v>101639.99999999999</v>
      </c>
      <c r="F116" s="214">
        <f t="shared" si="8"/>
        <v>17.95252225519288</v>
      </c>
      <c r="G116" s="280">
        <f t="shared" si="9"/>
        <v>129947.99999999999</v>
      </c>
      <c r="H116" s="278">
        <v>5</v>
      </c>
      <c r="I116" s="210">
        <f t="shared" si="10"/>
        <v>46.41</v>
      </c>
      <c r="J116" s="217">
        <f t="shared" si="11"/>
        <v>0.22952522255192878</v>
      </c>
      <c r="K116" s="221">
        <f t="shared" si="12"/>
        <v>5.248554375</v>
      </c>
      <c r="L116" s="211">
        <f t="shared" si="13"/>
        <v>28.74751625479929</v>
      </c>
      <c r="M116" s="222">
        <v>83.97687</v>
      </c>
    </row>
    <row r="117" spans="1:13" s="8" customFormat="1" ht="15">
      <c r="A117" s="196" t="s">
        <v>301</v>
      </c>
      <c r="B117" s="182">
        <v>1100</v>
      </c>
      <c r="C117" s="289">
        <f>Volume!J117</f>
        <v>350.55</v>
      </c>
      <c r="D117" s="323">
        <v>62.94</v>
      </c>
      <c r="E117" s="209">
        <f t="shared" si="7"/>
        <v>69234</v>
      </c>
      <c r="F117" s="214">
        <f t="shared" si="8"/>
        <v>17.95464270432178</v>
      </c>
      <c r="G117" s="280">
        <f t="shared" si="9"/>
        <v>88514.25</v>
      </c>
      <c r="H117" s="278">
        <v>5</v>
      </c>
      <c r="I117" s="210">
        <f t="shared" si="10"/>
        <v>80.4675</v>
      </c>
      <c r="J117" s="217">
        <f t="shared" si="11"/>
        <v>0.2295464270432178</v>
      </c>
      <c r="K117" s="221">
        <f t="shared" si="12"/>
        <v>3.8582565</v>
      </c>
      <c r="L117" s="211">
        <f t="shared" si="13"/>
        <v>21.13254117690931</v>
      </c>
      <c r="M117" s="222">
        <v>61.732104</v>
      </c>
    </row>
    <row r="118" spans="1:13" s="8" customFormat="1" ht="15">
      <c r="A118" s="196" t="s">
        <v>227</v>
      </c>
      <c r="B118" s="182">
        <v>300</v>
      </c>
      <c r="C118" s="289">
        <f>Volume!J118</f>
        <v>1007.9</v>
      </c>
      <c r="D118" s="323">
        <v>114.52</v>
      </c>
      <c r="E118" s="209">
        <f t="shared" si="7"/>
        <v>34356</v>
      </c>
      <c r="F118" s="214">
        <f t="shared" si="8"/>
        <v>11.362238317293382</v>
      </c>
      <c r="G118" s="280">
        <f t="shared" si="9"/>
        <v>49474.5</v>
      </c>
      <c r="H118" s="278">
        <v>5</v>
      </c>
      <c r="I118" s="210">
        <f t="shared" si="10"/>
        <v>164.915</v>
      </c>
      <c r="J118" s="217">
        <f t="shared" si="11"/>
        <v>0.16362238317293382</v>
      </c>
      <c r="K118" s="221">
        <f t="shared" si="12"/>
        <v>3.464519875</v>
      </c>
      <c r="L118" s="211">
        <f t="shared" si="13"/>
        <v>18.975956864624784</v>
      </c>
      <c r="M118" s="222">
        <v>55.432318</v>
      </c>
    </row>
    <row r="119" spans="1:13" s="8" customFormat="1" ht="15">
      <c r="A119" s="196" t="s">
        <v>228</v>
      </c>
      <c r="B119" s="182">
        <v>800</v>
      </c>
      <c r="C119" s="289">
        <f>Volume!J119</f>
        <v>409.15</v>
      </c>
      <c r="D119" s="323">
        <v>44.82</v>
      </c>
      <c r="E119" s="209">
        <f t="shared" si="7"/>
        <v>35856</v>
      </c>
      <c r="F119" s="214">
        <f t="shared" si="8"/>
        <v>10.954417695221801</v>
      </c>
      <c r="G119" s="280">
        <f t="shared" si="9"/>
        <v>52222</v>
      </c>
      <c r="H119" s="278">
        <v>5</v>
      </c>
      <c r="I119" s="210">
        <f t="shared" si="10"/>
        <v>65.2775</v>
      </c>
      <c r="J119" s="217">
        <f t="shared" si="11"/>
        <v>0.15954417695221804</v>
      </c>
      <c r="K119" s="221">
        <f t="shared" si="12"/>
        <v>1.9583809375</v>
      </c>
      <c r="L119" s="211">
        <f t="shared" si="13"/>
        <v>10.726494156568648</v>
      </c>
      <c r="M119" s="222">
        <v>31.334095</v>
      </c>
    </row>
    <row r="120" spans="1:13" s="8" customFormat="1" ht="15">
      <c r="A120" s="196" t="s">
        <v>235</v>
      </c>
      <c r="B120" s="182">
        <v>700</v>
      </c>
      <c r="C120" s="289">
        <f>Volume!J120</f>
        <v>455.15</v>
      </c>
      <c r="D120" s="323">
        <v>65.3</v>
      </c>
      <c r="E120" s="209">
        <f t="shared" si="7"/>
        <v>45710</v>
      </c>
      <c r="F120" s="214">
        <f t="shared" si="8"/>
        <v>14.346918598264308</v>
      </c>
      <c r="G120" s="280">
        <f t="shared" si="9"/>
        <v>61640.25</v>
      </c>
      <c r="H120" s="278">
        <v>5</v>
      </c>
      <c r="I120" s="210">
        <f t="shared" si="10"/>
        <v>88.0575</v>
      </c>
      <c r="J120" s="217">
        <f t="shared" si="11"/>
        <v>0.1934691859826431</v>
      </c>
      <c r="K120" s="221">
        <f t="shared" si="12"/>
        <v>3.2285920625</v>
      </c>
      <c r="L120" s="211">
        <f t="shared" si="13"/>
        <v>17.683727016133794</v>
      </c>
      <c r="M120" s="222">
        <v>51.657473</v>
      </c>
    </row>
    <row r="121" spans="1:13" s="8" customFormat="1" ht="15">
      <c r="A121" s="196" t="s">
        <v>98</v>
      </c>
      <c r="B121" s="182">
        <v>550</v>
      </c>
      <c r="C121" s="289">
        <f>Volume!J121</f>
        <v>534.85</v>
      </c>
      <c r="D121" s="323">
        <v>59.63</v>
      </c>
      <c r="E121" s="209">
        <f t="shared" si="7"/>
        <v>32796.5</v>
      </c>
      <c r="F121" s="214">
        <f t="shared" si="8"/>
        <v>11.148920258016267</v>
      </c>
      <c r="G121" s="280">
        <f t="shared" si="9"/>
        <v>47504.875</v>
      </c>
      <c r="H121" s="278">
        <v>5</v>
      </c>
      <c r="I121" s="210">
        <f t="shared" si="10"/>
        <v>86.3725</v>
      </c>
      <c r="J121" s="217">
        <f t="shared" si="11"/>
        <v>0.16148920258016267</v>
      </c>
      <c r="K121" s="221">
        <f t="shared" si="12"/>
        <v>2.1281904375</v>
      </c>
      <c r="L121" s="211">
        <f t="shared" si="13"/>
        <v>11.656579092855383</v>
      </c>
      <c r="M121" s="222">
        <v>34.051047</v>
      </c>
    </row>
    <row r="122" spans="1:13" s="8" customFormat="1" ht="15">
      <c r="A122" s="196" t="s">
        <v>149</v>
      </c>
      <c r="B122" s="182">
        <v>550</v>
      </c>
      <c r="C122" s="289">
        <f>Volume!J122</f>
        <v>674.4</v>
      </c>
      <c r="D122" s="323">
        <v>81.76</v>
      </c>
      <c r="E122" s="209">
        <f t="shared" si="7"/>
        <v>44968</v>
      </c>
      <c r="F122" s="214">
        <f t="shared" si="8"/>
        <v>12.123368920521948</v>
      </c>
      <c r="G122" s="280">
        <f t="shared" si="9"/>
        <v>63514</v>
      </c>
      <c r="H122" s="278">
        <v>5</v>
      </c>
      <c r="I122" s="210">
        <f t="shared" si="10"/>
        <v>115.48</v>
      </c>
      <c r="J122" s="217">
        <f t="shared" si="11"/>
        <v>0.17123368920521947</v>
      </c>
      <c r="K122" s="221">
        <f t="shared" si="12"/>
        <v>2.62415325</v>
      </c>
      <c r="L122" s="211">
        <f t="shared" si="13"/>
        <v>14.373079293754936</v>
      </c>
      <c r="M122" s="222">
        <v>41.986452</v>
      </c>
    </row>
    <row r="123" spans="1:13" s="8" customFormat="1" ht="15">
      <c r="A123" s="196" t="s">
        <v>203</v>
      </c>
      <c r="B123" s="182">
        <v>300</v>
      </c>
      <c r="C123" s="289">
        <f>Volume!J123</f>
        <v>1358.95</v>
      </c>
      <c r="D123" s="323">
        <v>149.48</v>
      </c>
      <c r="E123" s="209">
        <f t="shared" si="7"/>
        <v>44844</v>
      </c>
      <c r="F123" s="214">
        <f t="shared" si="8"/>
        <v>10.999668861989035</v>
      </c>
      <c r="G123" s="280">
        <f t="shared" si="9"/>
        <v>65228.25</v>
      </c>
      <c r="H123" s="278">
        <v>5</v>
      </c>
      <c r="I123" s="210">
        <f t="shared" si="10"/>
        <v>217.4275</v>
      </c>
      <c r="J123" s="217">
        <f t="shared" si="11"/>
        <v>0.15999668861989036</v>
      </c>
      <c r="K123" s="221">
        <f t="shared" si="12"/>
        <v>1.562628125</v>
      </c>
      <c r="L123" s="211">
        <f t="shared" si="13"/>
        <v>8.558866730545024</v>
      </c>
      <c r="M123" s="222">
        <v>25.00205</v>
      </c>
    </row>
    <row r="124" spans="1:13" s="8" customFormat="1" ht="15">
      <c r="A124" s="196" t="s">
        <v>302</v>
      </c>
      <c r="B124" s="182">
        <v>500</v>
      </c>
      <c r="C124" s="289">
        <f>Volume!J124</f>
        <v>306.75</v>
      </c>
      <c r="D124" s="323">
        <v>67.62</v>
      </c>
      <c r="E124" s="209">
        <f t="shared" si="7"/>
        <v>33810</v>
      </c>
      <c r="F124" s="214">
        <f t="shared" si="8"/>
        <v>22.0440097799511</v>
      </c>
      <c r="G124" s="280">
        <f t="shared" si="9"/>
        <v>41478.75</v>
      </c>
      <c r="H124" s="278">
        <v>5</v>
      </c>
      <c r="I124" s="210">
        <f t="shared" si="10"/>
        <v>82.9575</v>
      </c>
      <c r="J124" s="217">
        <f t="shared" si="11"/>
        <v>0.270440097799511</v>
      </c>
      <c r="K124" s="221">
        <f t="shared" si="12"/>
        <v>4.4539804375</v>
      </c>
      <c r="L124" s="211">
        <f t="shared" si="13"/>
        <v>24.39545556305479</v>
      </c>
      <c r="M124" s="222">
        <v>71.263687</v>
      </c>
    </row>
    <row r="125" spans="1:13" s="8" customFormat="1" ht="15">
      <c r="A125" s="196" t="s">
        <v>217</v>
      </c>
      <c r="B125" s="182">
        <v>3350</v>
      </c>
      <c r="C125" s="289">
        <f>Volume!J125</f>
        <v>66.25</v>
      </c>
      <c r="D125" s="323">
        <v>7.35</v>
      </c>
      <c r="E125" s="209">
        <f t="shared" si="7"/>
        <v>24622.5</v>
      </c>
      <c r="F125" s="214">
        <f t="shared" si="8"/>
        <v>11.09433962264151</v>
      </c>
      <c r="G125" s="280">
        <f t="shared" si="9"/>
        <v>35719.375</v>
      </c>
      <c r="H125" s="278">
        <v>5</v>
      </c>
      <c r="I125" s="210">
        <f t="shared" si="10"/>
        <v>10.6625</v>
      </c>
      <c r="J125" s="217">
        <f t="shared" si="11"/>
        <v>0.1609433962264151</v>
      </c>
      <c r="K125" s="221">
        <f t="shared" si="12"/>
        <v>1.2383084375</v>
      </c>
      <c r="L125" s="211">
        <f t="shared" si="13"/>
        <v>6.7824946436772615</v>
      </c>
      <c r="M125" s="222">
        <v>19.812935</v>
      </c>
    </row>
    <row r="126" spans="1:13" s="8" customFormat="1" ht="15">
      <c r="A126" s="196" t="s">
        <v>236</v>
      </c>
      <c r="B126" s="182">
        <v>2700</v>
      </c>
      <c r="C126" s="289">
        <f>Volume!J126</f>
        <v>107.5</v>
      </c>
      <c r="D126" s="323">
        <v>19.1</v>
      </c>
      <c r="E126" s="209">
        <f t="shared" si="7"/>
        <v>51570.00000000001</v>
      </c>
      <c r="F126" s="214">
        <f t="shared" si="8"/>
        <v>17.767441860465116</v>
      </c>
      <c r="G126" s="280">
        <f t="shared" si="9"/>
        <v>66082.5</v>
      </c>
      <c r="H126" s="278">
        <v>5</v>
      </c>
      <c r="I126" s="210">
        <f t="shared" si="10"/>
        <v>24.475</v>
      </c>
      <c r="J126" s="217">
        <f t="shared" si="11"/>
        <v>0.22767441860465118</v>
      </c>
      <c r="K126" s="221">
        <f t="shared" si="12"/>
        <v>2.516185375</v>
      </c>
      <c r="L126" s="211">
        <f t="shared" si="13"/>
        <v>13.781714887520955</v>
      </c>
      <c r="M126" s="222">
        <v>40.258966</v>
      </c>
    </row>
    <row r="127" spans="1:13" s="8" customFormat="1" ht="15">
      <c r="A127" s="196" t="s">
        <v>204</v>
      </c>
      <c r="B127" s="182">
        <v>600</v>
      </c>
      <c r="C127" s="289">
        <f>Volume!J127</f>
        <v>463.3</v>
      </c>
      <c r="D127" s="323">
        <v>51.67</v>
      </c>
      <c r="E127" s="209">
        <f t="shared" si="7"/>
        <v>31002</v>
      </c>
      <c r="F127" s="214">
        <f t="shared" si="8"/>
        <v>11.152600906540039</v>
      </c>
      <c r="G127" s="280">
        <f t="shared" si="9"/>
        <v>44901</v>
      </c>
      <c r="H127" s="278">
        <v>5</v>
      </c>
      <c r="I127" s="210">
        <f t="shared" si="10"/>
        <v>74.835</v>
      </c>
      <c r="J127" s="217">
        <f t="shared" si="11"/>
        <v>0.16152600906540038</v>
      </c>
      <c r="K127" s="221">
        <f t="shared" si="12"/>
        <v>2.9258460625</v>
      </c>
      <c r="L127" s="211">
        <f t="shared" si="13"/>
        <v>16.0255188821892</v>
      </c>
      <c r="M127" s="222">
        <v>46.813537</v>
      </c>
    </row>
    <row r="128" spans="1:13" s="7" customFormat="1" ht="15">
      <c r="A128" s="196" t="s">
        <v>205</v>
      </c>
      <c r="B128" s="182">
        <v>500</v>
      </c>
      <c r="C128" s="289">
        <f>Volume!J128</f>
        <v>1183.7</v>
      </c>
      <c r="D128" s="323">
        <v>129.33</v>
      </c>
      <c r="E128" s="209">
        <f t="shared" si="7"/>
        <v>64665.00000000001</v>
      </c>
      <c r="F128" s="214">
        <f t="shared" si="8"/>
        <v>10.925910281321281</v>
      </c>
      <c r="G128" s="280">
        <f t="shared" si="9"/>
        <v>94257.5</v>
      </c>
      <c r="H128" s="278">
        <v>5</v>
      </c>
      <c r="I128" s="210">
        <f t="shared" si="10"/>
        <v>188.515</v>
      </c>
      <c r="J128" s="217">
        <f t="shared" si="11"/>
        <v>0.1592591028132128</v>
      </c>
      <c r="K128" s="221">
        <f t="shared" si="12"/>
        <v>2.6430249375</v>
      </c>
      <c r="L128" s="211">
        <f t="shared" si="13"/>
        <v>14.476443783174318</v>
      </c>
      <c r="M128" s="222">
        <v>42.288399</v>
      </c>
    </row>
    <row r="129" spans="1:13" s="7" customFormat="1" ht="15">
      <c r="A129" s="196" t="s">
        <v>37</v>
      </c>
      <c r="B129" s="182">
        <v>1600</v>
      </c>
      <c r="C129" s="289">
        <f>Volume!J129</f>
        <v>183.2</v>
      </c>
      <c r="D129" s="323">
        <v>39.4</v>
      </c>
      <c r="E129" s="209">
        <f t="shared" si="7"/>
        <v>63040</v>
      </c>
      <c r="F129" s="214">
        <f t="shared" si="8"/>
        <v>21.50655021834061</v>
      </c>
      <c r="G129" s="280">
        <f t="shared" si="9"/>
        <v>77696</v>
      </c>
      <c r="H129" s="278">
        <v>5</v>
      </c>
      <c r="I129" s="210">
        <f t="shared" si="10"/>
        <v>48.56</v>
      </c>
      <c r="J129" s="217">
        <f t="shared" si="11"/>
        <v>0.26506550218340613</v>
      </c>
      <c r="K129" s="221">
        <f t="shared" si="12"/>
        <v>2.044305875</v>
      </c>
      <c r="L129" s="211">
        <f t="shared" si="13"/>
        <v>11.197124421778364</v>
      </c>
      <c r="M129" s="222">
        <v>32.708894</v>
      </c>
    </row>
    <row r="130" spans="1:13" s="7" customFormat="1" ht="15">
      <c r="A130" s="196" t="s">
        <v>303</v>
      </c>
      <c r="B130" s="182">
        <v>150</v>
      </c>
      <c r="C130" s="289">
        <f>Volume!J130</f>
        <v>1818.65</v>
      </c>
      <c r="D130" s="323">
        <v>314.69</v>
      </c>
      <c r="E130" s="209">
        <f t="shared" si="7"/>
        <v>47203.5</v>
      </c>
      <c r="F130" s="214">
        <f t="shared" si="8"/>
        <v>17.303494350204822</v>
      </c>
      <c r="G130" s="280">
        <f t="shared" si="9"/>
        <v>60843.375</v>
      </c>
      <c r="H130" s="278">
        <v>5</v>
      </c>
      <c r="I130" s="210">
        <f t="shared" si="10"/>
        <v>405.6225</v>
      </c>
      <c r="J130" s="217">
        <f t="shared" si="11"/>
        <v>0.22303494350204822</v>
      </c>
      <c r="K130" s="221">
        <f t="shared" si="12"/>
        <v>5.0662755625</v>
      </c>
      <c r="L130" s="211">
        <f t="shared" si="13"/>
        <v>27.749134081184245</v>
      </c>
      <c r="M130" s="222">
        <v>81.060409</v>
      </c>
    </row>
    <row r="131" spans="1:13" s="7" customFormat="1" ht="15">
      <c r="A131" s="196" t="s">
        <v>229</v>
      </c>
      <c r="B131" s="182">
        <v>375</v>
      </c>
      <c r="C131" s="289">
        <f>Volume!J131</f>
        <v>1132.55</v>
      </c>
      <c r="D131" s="323">
        <v>127.82</v>
      </c>
      <c r="E131" s="209">
        <f t="shared" si="7"/>
        <v>47932.5</v>
      </c>
      <c r="F131" s="214">
        <f t="shared" si="8"/>
        <v>11.286035936603241</v>
      </c>
      <c r="G131" s="280">
        <f t="shared" si="9"/>
        <v>83353.00125</v>
      </c>
      <c r="H131" s="278">
        <v>8.34</v>
      </c>
      <c r="I131" s="210">
        <f t="shared" si="10"/>
        <v>222.27467000000001</v>
      </c>
      <c r="J131" s="217">
        <f t="shared" si="11"/>
        <v>0.19626035936603242</v>
      </c>
      <c r="K131" s="221">
        <f t="shared" si="12"/>
        <v>3.1018835625</v>
      </c>
      <c r="L131" s="211">
        <f t="shared" si="13"/>
        <v>16.989715979357356</v>
      </c>
      <c r="M131" s="222">
        <v>49.630137</v>
      </c>
    </row>
    <row r="132" spans="1:13" s="7" customFormat="1" ht="15">
      <c r="A132" s="196" t="s">
        <v>278</v>
      </c>
      <c r="B132" s="182">
        <v>350</v>
      </c>
      <c r="C132" s="289">
        <f>Volume!J132</f>
        <v>825.7</v>
      </c>
      <c r="D132" s="323">
        <v>139.3</v>
      </c>
      <c r="E132" s="209">
        <f t="shared" si="7"/>
        <v>48755.00000000001</v>
      </c>
      <c r="F132" s="214">
        <f t="shared" si="8"/>
        <v>16.870534092285332</v>
      </c>
      <c r="G132" s="280">
        <f t="shared" si="9"/>
        <v>63204.75000000001</v>
      </c>
      <c r="H132" s="278">
        <v>5</v>
      </c>
      <c r="I132" s="210">
        <f t="shared" si="10"/>
        <v>180.585</v>
      </c>
      <c r="J132" s="217">
        <f t="shared" si="11"/>
        <v>0.21870534092285335</v>
      </c>
      <c r="K132" s="221">
        <f t="shared" si="12"/>
        <v>3.6691494375</v>
      </c>
      <c r="L132" s="211">
        <f t="shared" si="13"/>
        <v>20.096759137761417</v>
      </c>
      <c r="M132" s="222">
        <v>58.706391</v>
      </c>
    </row>
    <row r="133" spans="1:13" s="7" customFormat="1" ht="15">
      <c r="A133" s="196" t="s">
        <v>180</v>
      </c>
      <c r="B133" s="182">
        <v>1500</v>
      </c>
      <c r="C133" s="289">
        <f>Volume!J133</f>
        <v>165.2</v>
      </c>
      <c r="D133" s="323">
        <v>25.46</v>
      </c>
      <c r="E133" s="209">
        <f aca="true" t="shared" si="14" ref="E133:E158">D133*B133</f>
        <v>38190</v>
      </c>
      <c r="F133" s="214">
        <f aca="true" t="shared" si="15" ref="F133:F158">D133/C133*100</f>
        <v>15.411622276029057</v>
      </c>
      <c r="G133" s="280">
        <f aca="true" t="shared" si="16" ref="G133:G158">(B133*C133)*H133%+E133</f>
        <v>50580</v>
      </c>
      <c r="H133" s="278">
        <v>5</v>
      </c>
      <c r="I133" s="210">
        <f aca="true" t="shared" si="17" ref="I133:I158">G133/B133</f>
        <v>33.72</v>
      </c>
      <c r="J133" s="217">
        <f aca="true" t="shared" si="18" ref="J133:J158">I133/C133</f>
        <v>0.20411622276029057</v>
      </c>
      <c r="K133" s="221">
        <f aca="true" t="shared" si="19" ref="K133:K158">M133/16</f>
        <v>3.384001375</v>
      </c>
      <c r="L133" s="211">
        <f aca="true" t="shared" si="20" ref="L133:L158">K133*SQRT(30)</f>
        <v>18.534938877159988</v>
      </c>
      <c r="M133" s="222">
        <v>54.144022</v>
      </c>
    </row>
    <row r="134" spans="1:13" s="8" customFormat="1" ht="15">
      <c r="A134" s="196" t="s">
        <v>181</v>
      </c>
      <c r="B134" s="182">
        <v>850</v>
      </c>
      <c r="C134" s="289">
        <f>Volume!J134</f>
        <v>348.5</v>
      </c>
      <c r="D134" s="323">
        <v>44.29</v>
      </c>
      <c r="E134" s="209">
        <f t="shared" si="14"/>
        <v>37646.5</v>
      </c>
      <c r="F134" s="214">
        <f t="shared" si="15"/>
        <v>12.708751793400285</v>
      </c>
      <c r="G134" s="280">
        <f t="shared" si="16"/>
        <v>52457.75</v>
      </c>
      <c r="H134" s="278">
        <v>5</v>
      </c>
      <c r="I134" s="210">
        <f t="shared" si="17"/>
        <v>61.715</v>
      </c>
      <c r="J134" s="217">
        <f t="shared" si="18"/>
        <v>0.17708751793400287</v>
      </c>
      <c r="K134" s="221">
        <f t="shared" si="19"/>
        <v>3.422765625</v>
      </c>
      <c r="L134" s="211">
        <f t="shared" si="20"/>
        <v>18.747259418657684</v>
      </c>
      <c r="M134" s="222">
        <v>54.76425</v>
      </c>
    </row>
    <row r="135" spans="1:13" s="7" customFormat="1" ht="15">
      <c r="A135" s="196" t="s">
        <v>150</v>
      </c>
      <c r="B135" s="182">
        <v>875</v>
      </c>
      <c r="C135" s="289">
        <f>Volume!J135</f>
        <v>442.4</v>
      </c>
      <c r="D135" s="323">
        <v>58.18</v>
      </c>
      <c r="E135" s="209">
        <f t="shared" si="14"/>
        <v>50907.5</v>
      </c>
      <c r="F135" s="214">
        <f t="shared" si="15"/>
        <v>13.150994575045209</v>
      </c>
      <c r="G135" s="280">
        <f t="shared" si="16"/>
        <v>70262.5</v>
      </c>
      <c r="H135" s="278">
        <v>5</v>
      </c>
      <c r="I135" s="210">
        <f t="shared" si="17"/>
        <v>80.3</v>
      </c>
      <c r="J135" s="217">
        <f t="shared" si="18"/>
        <v>0.1815099457504521</v>
      </c>
      <c r="K135" s="221">
        <f t="shared" si="19"/>
        <v>2.970833875</v>
      </c>
      <c r="L135" s="211">
        <f t="shared" si="20"/>
        <v>16.271927279379828</v>
      </c>
      <c r="M135" s="222">
        <v>47.533342</v>
      </c>
    </row>
    <row r="136" spans="1:13" s="8" customFormat="1" ht="15">
      <c r="A136" s="196" t="s">
        <v>151</v>
      </c>
      <c r="B136" s="182">
        <v>450</v>
      </c>
      <c r="C136" s="289">
        <f>Volume!J136</f>
        <v>1012.35</v>
      </c>
      <c r="D136" s="323">
        <v>110.4</v>
      </c>
      <c r="E136" s="209">
        <f t="shared" si="14"/>
        <v>49680</v>
      </c>
      <c r="F136" s="214">
        <f t="shared" si="15"/>
        <v>10.905319306563936</v>
      </c>
      <c r="G136" s="280">
        <f t="shared" si="16"/>
        <v>72457.875</v>
      </c>
      <c r="H136" s="278">
        <v>5</v>
      </c>
      <c r="I136" s="210">
        <f t="shared" si="17"/>
        <v>161.0175</v>
      </c>
      <c r="J136" s="217">
        <f t="shared" si="18"/>
        <v>0.15905319306563936</v>
      </c>
      <c r="K136" s="221">
        <f t="shared" si="19"/>
        <v>1.796147375</v>
      </c>
      <c r="L136" s="211">
        <f t="shared" si="20"/>
        <v>9.837904338911907</v>
      </c>
      <c r="M136" s="222">
        <v>28.738358</v>
      </c>
    </row>
    <row r="137" spans="1:13" s="8" customFormat="1" ht="15">
      <c r="A137" s="196" t="s">
        <v>215</v>
      </c>
      <c r="B137" s="182">
        <v>250</v>
      </c>
      <c r="C137" s="289">
        <f>Volume!J137</f>
        <v>1650.65</v>
      </c>
      <c r="D137" s="323">
        <v>215.83</v>
      </c>
      <c r="E137" s="209">
        <f t="shared" si="14"/>
        <v>53957.5</v>
      </c>
      <c r="F137" s="214">
        <f t="shared" si="15"/>
        <v>13.075455123739133</v>
      </c>
      <c r="G137" s="280">
        <f t="shared" si="16"/>
        <v>74590.625</v>
      </c>
      <c r="H137" s="278">
        <v>5</v>
      </c>
      <c r="I137" s="210">
        <f t="shared" si="17"/>
        <v>298.3625</v>
      </c>
      <c r="J137" s="217">
        <f t="shared" si="18"/>
        <v>0.18075455123739131</v>
      </c>
      <c r="K137" s="221">
        <f t="shared" si="19"/>
        <v>3.8444254375</v>
      </c>
      <c r="L137" s="211">
        <f t="shared" si="20"/>
        <v>21.056785327654172</v>
      </c>
      <c r="M137" s="222">
        <v>61.510807</v>
      </c>
    </row>
    <row r="138" spans="1:13" s="8" customFormat="1" ht="15">
      <c r="A138" s="196" t="s">
        <v>230</v>
      </c>
      <c r="B138" s="182">
        <v>200</v>
      </c>
      <c r="C138" s="289">
        <f>Volume!J138</f>
        <v>1080.1</v>
      </c>
      <c r="D138" s="323">
        <v>163.03</v>
      </c>
      <c r="E138" s="209">
        <f t="shared" si="14"/>
        <v>32606</v>
      </c>
      <c r="F138" s="214">
        <f t="shared" si="15"/>
        <v>15.093972780298124</v>
      </c>
      <c r="G138" s="280">
        <f t="shared" si="16"/>
        <v>43407</v>
      </c>
      <c r="H138" s="278">
        <v>5</v>
      </c>
      <c r="I138" s="210">
        <f t="shared" si="17"/>
        <v>217.035</v>
      </c>
      <c r="J138" s="217">
        <f t="shared" si="18"/>
        <v>0.20093972780298122</v>
      </c>
      <c r="K138" s="221">
        <f t="shared" si="19"/>
        <v>2.4607636875</v>
      </c>
      <c r="L138" s="211">
        <f t="shared" si="20"/>
        <v>13.478157803333435</v>
      </c>
      <c r="M138" s="222">
        <v>39.372219</v>
      </c>
    </row>
    <row r="139" spans="1:13" s="7" customFormat="1" ht="15">
      <c r="A139" s="196" t="s">
        <v>91</v>
      </c>
      <c r="B139" s="182">
        <v>7600</v>
      </c>
      <c r="C139" s="289">
        <f>Volume!J139</f>
        <v>73.65</v>
      </c>
      <c r="D139" s="323">
        <v>8.66</v>
      </c>
      <c r="E139" s="209">
        <f t="shared" si="14"/>
        <v>65816</v>
      </c>
      <c r="F139" s="214">
        <f t="shared" si="15"/>
        <v>11.758316361167683</v>
      </c>
      <c r="G139" s="280">
        <f t="shared" si="16"/>
        <v>93803</v>
      </c>
      <c r="H139" s="278">
        <v>5</v>
      </c>
      <c r="I139" s="210">
        <f t="shared" si="17"/>
        <v>12.3425</v>
      </c>
      <c r="J139" s="217">
        <f t="shared" si="18"/>
        <v>0.16758316361167683</v>
      </c>
      <c r="K139" s="221">
        <f t="shared" si="19"/>
        <v>3.15655025</v>
      </c>
      <c r="L139" s="211">
        <f t="shared" si="20"/>
        <v>17.289137758235714</v>
      </c>
      <c r="M139" s="222">
        <v>50.504804</v>
      </c>
    </row>
    <row r="140" spans="1:13" s="7" customFormat="1" ht="15">
      <c r="A140" s="196" t="s">
        <v>152</v>
      </c>
      <c r="B140" s="182">
        <v>1350</v>
      </c>
      <c r="C140" s="289">
        <f>Volume!J140</f>
        <v>224.1</v>
      </c>
      <c r="D140" s="323">
        <v>24.88</v>
      </c>
      <c r="E140" s="209">
        <f t="shared" si="14"/>
        <v>33588</v>
      </c>
      <c r="F140" s="214">
        <f t="shared" si="15"/>
        <v>11.102186523873272</v>
      </c>
      <c r="G140" s="280">
        <f t="shared" si="16"/>
        <v>48714.75</v>
      </c>
      <c r="H140" s="278">
        <v>5</v>
      </c>
      <c r="I140" s="210">
        <f t="shared" si="17"/>
        <v>36.085</v>
      </c>
      <c r="J140" s="217">
        <f t="shared" si="18"/>
        <v>0.16102186523873271</v>
      </c>
      <c r="K140" s="221">
        <f t="shared" si="19"/>
        <v>1.588664125</v>
      </c>
      <c r="L140" s="211">
        <f t="shared" si="20"/>
        <v>8.701471775617069</v>
      </c>
      <c r="M140" s="222">
        <v>25.418626</v>
      </c>
    </row>
    <row r="141" spans="1:13" s="8" customFormat="1" ht="15">
      <c r="A141" s="196" t="s">
        <v>208</v>
      </c>
      <c r="B141" s="182">
        <v>412</v>
      </c>
      <c r="C141" s="289">
        <f>Volume!J141</f>
        <v>875.05</v>
      </c>
      <c r="D141" s="323">
        <v>97.2</v>
      </c>
      <c r="E141" s="209">
        <f t="shared" si="14"/>
        <v>40046.4</v>
      </c>
      <c r="F141" s="214">
        <f t="shared" si="15"/>
        <v>11.107936689332039</v>
      </c>
      <c r="G141" s="280">
        <f t="shared" si="16"/>
        <v>58072.43</v>
      </c>
      <c r="H141" s="278">
        <v>5</v>
      </c>
      <c r="I141" s="210">
        <f t="shared" si="17"/>
        <v>140.95250000000001</v>
      </c>
      <c r="J141" s="217">
        <f t="shared" si="18"/>
        <v>0.16107936689332042</v>
      </c>
      <c r="K141" s="221">
        <f t="shared" si="19"/>
        <v>2.4501476875</v>
      </c>
      <c r="L141" s="211">
        <f t="shared" si="20"/>
        <v>13.420011576628685</v>
      </c>
      <c r="M141" s="222">
        <v>39.202363</v>
      </c>
    </row>
    <row r="142" spans="1:13" s="7" customFormat="1" ht="15">
      <c r="A142" s="196" t="s">
        <v>231</v>
      </c>
      <c r="B142" s="182">
        <v>800</v>
      </c>
      <c r="C142" s="289">
        <f>Volume!J142</f>
        <v>602.35</v>
      </c>
      <c r="D142" s="323">
        <v>64.46</v>
      </c>
      <c r="E142" s="209">
        <f t="shared" si="14"/>
        <v>51567.99999999999</v>
      </c>
      <c r="F142" s="214">
        <f t="shared" si="15"/>
        <v>10.70141944052461</v>
      </c>
      <c r="G142" s="280">
        <f t="shared" si="16"/>
        <v>75662</v>
      </c>
      <c r="H142" s="278">
        <v>5</v>
      </c>
      <c r="I142" s="210">
        <f t="shared" si="17"/>
        <v>94.5775</v>
      </c>
      <c r="J142" s="217">
        <f t="shared" si="18"/>
        <v>0.1570141944052461</v>
      </c>
      <c r="K142" s="221">
        <f t="shared" si="19"/>
        <v>2.229290125</v>
      </c>
      <c r="L142" s="211">
        <f t="shared" si="20"/>
        <v>12.210324886860114</v>
      </c>
      <c r="M142" s="222">
        <v>35.668642</v>
      </c>
    </row>
    <row r="143" spans="1:13" s="8" customFormat="1" ht="15">
      <c r="A143" s="196" t="s">
        <v>185</v>
      </c>
      <c r="B143" s="182">
        <v>675</v>
      </c>
      <c r="C143" s="289">
        <f>Volume!J143</f>
        <v>443.8</v>
      </c>
      <c r="D143" s="323">
        <v>66.79</v>
      </c>
      <c r="E143" s="209">
        <f t="shared" si="14"/>
        <v>45083.25000000001</v>
      </c>
      <c r="F143" s="214">
        <f t="shared" si="15"/>
        <v>15.049571879224876</v>
      </c>
      <c r="G143" s="280">
        <f t="shared" si="16"/>
        <v>60061.50000000001</v>
      </c>
      <c r="H143" s="278">
        <v>5</v>
      </c>
      <c r="I143" s="210">
        <f t="shared" si="17"/>
        <v>88.98</v>
      </c>
      <c r="J143" s="217">
        <f t="shared" si="18"/>
        <v>0.20049571879224876</v>
      </c>
      <c r="K143" s="221">
        <f t="shared" si="19"/>
        <v>2.3935184375</v>
      </c>
      <c r="L143" s="211">
        <f t="shared" si="20"/>
        <v>13.109840400232692</v>
      </c>
      <c r="M143" s="222">
        <v>38.296295</v>
      </c>
    </row>
    <row r="144" spans="1:13" s="7" customFormat="1" ht="15">
      <c r="A144" s="196" t="s">
        <v>206</v>
      </c>
      <c r="B144" s="182">
        <v>275</v>
      </c>
      <c r="C144" s="289">
        <f>Volume!J144</f>
        <v>667.3</v>
      </c>
      <c r="D144" s="323">
        <v>73.63</v>
      </c>
      <c r="E144" s="209">
        <f t="shared" si="14"/>
        <v>20248.25</v>
      </c>
      <c r="F144" s="214">
        <f t="shared" si="15"/>
        <v>11.03401768320096</v>
      </c>
      <c r="G144" s="280">
        <f t="shared" si="16"/>
        <v>29423.625</v>
      </c>
      <c r="H144" s="278">
        <v>5</v>
      </c>
      <c r="I144" s="210">
        <f t="shared" si="17"/>
        <v>106.995</v>
      </c>
      <c r="J144" s="217">
        <f t="shared" si="18"/>
        <v>0.1603401768320096</v>
      </c>
      <c r="K144" s="221">
        <f t="shared" si="19"/>
        <v>1.6223405</v>
      </c>
      <c r="L144" s="211">
        <f t="shared" si="20"/>
        <v>8.885924878042099</v>
      </c>
      <c r="M144" s="222">
        <v>25.957448</v>
      </c>
    </row>
    <row r="145" spans="1:13" s="7" customFormat="1" ht="15">
      <c r="A145" s="196" t="s">
        <v>118</v>
      </c>
      <c r="B145" s="182">
        <v>250</v>
      </c>
      <c r="C145" s="289">
        <f>Volume!J145</f>
        <v>1255.8</v>
      </c>
      <c r="D145" s="323">
        <v>138.3</v>
      </c>
      <c r="E145" s="209">
        <f t="shared" si="14"/>
        <v>34575</v>
      </c>
      <c r="F145" s="214">
        <f t="shared" si="15"/>
        <v>11.012900143334928</v>
      </c>
      <c r="G145" s="280">
        <f t="shared" si="16"/>
        <v>50272.5</v>
      </c>
      <c r="H145" s="278">
        <v>5</v>
      </c>
      <c r="I145" s="210">
        <f t="shared" si="17"/>
        <v>201.09</v>
      </c>
      <c r="J145" s="217">
        <f t="shared" si="18"/>
        <v>0.16012900143334927</v>
      </c>
      <c r="K145" s="221">
        <f t="shared" si="19"/>
        <v>2.07079775</v>
      </c>
      <c r="L145" s="211">
        <f t="shared" si="20"/>
        <v>11.342226397059436</v>
      </c>
      <c r="M145" s="222">
        <v>33.132764</v>
      </c>
    </row>
    <row r="146" spans="1:13" s="7" customFormat="1" ht="15">
      <c r="A146" s="196" t="s">
        <v>232</v>
      </c>
      <c r="B146" s="182">
        <v>411</v>
      </c>
      <c r="C146" s="289">
        <f>Volume!J146</f>
        <v>963.7</v>
      </c>
      <c r="D146" s="323">
        <v>123.22</v>
      </c>
      <c r="E146" s="209">
        <f t="shared" si="14"/>
        <v>50643.42</v>
      </c>
      <c r="F146" s="214">
        <f t="shared" si="15"/>
        <v>12.786136764553282</v>
      </c>
      <c r="G146" s="280">
        <f t="shared" si="16"/>
        <v>70447.455</v>
      </c>
      <c r="H146" s="278">
        <v>5</v>
      </c>
      <c r="I146" s="210">
        <f t="shared" si="17"/>
        <v>171.405</v>
      </c>
      <c r="J146" s="217">
        <f t="shared" si="18"/>
        <v>0.17786136764553284</v>
      </c>
      <c r="K146" s="221">
        <f t="shared" si="19"/>
        <v>3.570430625</v>
      </c>
      <c r="L146" s="211">
        <f t="shared" si="20"/>
        <v>19.55605393319769</v>
      </c>
      <c r="M146" s="222">
        <v>57.12689</v>
      </c>
    </row>
    <row r="147" spans="1:13" s="7" customFormat="1" ht="15">
      <c r="A147" s="196" t="s">
        <v>304</v>
      </c>
      <c r="B147" s="182">
        <v>3850</v>
      </c>
      <c r="C147" s="289">
        <f>Volume!J147</f>
        <v>41.25</v>
      </c>
      <c r="D147" s="323">
        <v>5.64</v>
      </c>
      <c r="E147" s="209">
        <f t="shared" si="14"/>
        <v>21714</v>
      </c>
      <c r="F147" s="214">
        <f t="shared" si="15"/>
        <v>13.672727272727272</v>
      </c>
      <c r="G147" s="280">
        <f t="shared" si="16"/>
        <v>29654.625</v>
      </c>
      <c r="H147" s="278">
        <v>5</v>
      </c>
      <c r="I147" s="210">
        <f t="shared" si="17"/>
        <v>7.7025</v>
      </c>
      <c r="J147" s="217">
        <f t="shared" si="18"/>
        <v>0.18672727272727271</v>
      </c>
      <c r="K147" s="221">
        <f t="shared" si="19"/>
        <v>3.0576005625</v>
      </c>
      <c r="L147" s="211">
        <f t="shared" si="20"/>
        <v>16.747167999217343</v>
      </c>
      <c r="M147" s="222">
        <v>48.921609</v>
      </c>
    </row>
    <row r="148" spans="1:13" s="7" customFormat="1" ht="15">
      <c r="A148" s="196" t="s">
        <v>305</v>
      </c>
      <c r="B148" s="182">
        <v>10450</v>
      </c>
      <c r="C148" s="289">
        <f>Volume!J148</f>
        <v>23.6</v>
      </c>
      <c r="D148" s="323">
        <v>4.32</v>
      </c>
      <c r="E148" s="209">
        <f t="shared" si="14"/>
        <v>45144</v>
      </c>
      <c r="F148" s="214">
        <f t="shared" si="15"/>
        <v>18.305084745762713</v>
      </c>
      <c r="G148" s="280">
        <f t="shared" si="16"/>
        <v>57475</v>
      </c>
      <c r="H148" s="278">
        <v>5</v>
      </c>
      <c r="I148" s="210">
        <f t="shared" si="17"/>
        <v>5.5</v>
      </c>
      <c r="J148" s="217">
        <f t="shared" si="18"/>
        <v>0.2330508474576271</v>
      </c>
      <c r="K148" s="221">
        <f t="shared" si="19"/>
        <v>3.3860664375</v>
      </c>
      <c r="L148" s="211">
        <f t="shared" si="20"/>
        <v>18.546249690299067</v>
      </c>
      <c r="M148" s="222">
        <v>54.177063</v>
      </c>
    </row>
    <row r="149" spans="1:13" s="8" customFormat="1" ht="15">
      <c r="A149" s="196" t="s">
        <v>173</v>
      </c>
      <c r="B149" s="182">
        <v>2950</v>
      </c>
      <c r="C149" s="289">
        <f>Volume!J149</f>
        <v>71.1</v>
      </c>
      <c r="D149" s="323">
        <v>8.16</v>
      </c>
      <c r="E149" s="209">
        <f t="shared" si="14"/>
        <v>24072</v>
      </c>
      <c r="F149" s="214">
        <f t="shared" si="15"/>
        <v>11.476793248945148</v>
      </c>
      <c r="G149" s="280">
        <f t="shared" si="16"/>
        <v>34559.25</v>
      </c>
      <c r="H149" s="278">
        <v>5</v>
      </c>
      <c r="I149" s="210">
        <f t="shared" si="17"/>
        <v>11.715</v>
      </c>
      <c r="J149" s="217">
        <f t="shared" si="18"/>
        <v>0.16476793248945149</v>
      </c>
      <c r="K149" s="221">
        <f t="shared" si="19"/>
        <v>2.736723</v>
      </c>
      <c r="L149" s="211">
        <f t="shared" si="20"/>
        <v>14.989649207432107</v>
      </c>
      <c r="M149" s="222">
        <v>43.787568</v>
      </c>
    </row>
    <row r="150" spans="1:13" s="7" customFormat="1" ht="15">
      <c r="A150" s="196" t="s">
        <v>306</v>
      </c>
      <c r="B150" s="182">
        <v>200</v>
      </c>
      <c r="C150" s="289">
        <f>Volume!J150</f>
        <v>1028.2</v>
      </c>
      <c r="D150" s="323">
        <v>144.99</v>
      </c>
      <c r="E150" s="209">
        <f t="shared" si="14"/>
        <v>28998</v>
      </c>
      <c r="F150" s="214">
        <f t="shared" si="15"/>
        <v>14.101342151332426</v>
      </c>
      <c r="G150" s="280">
        <f t="shared" si="16"/>
        <v>39280</v>
      </c>
      <c r="H150" s="278">
        <v>5</v>
      </c>
      <c r="I150" s="210">
        <f t="shared" si="17"/>
        <v>196.4</v>
      </c>
      <c r="J150" s="217">
        <f t="shared" si="18"/>
        <v>0.19101342151332426</v>
      </c>
      <c r="K150" s="221">
        <f t="shared" si="19"/>
        <v>2.5993168125</v>
      </c>
      <c r="L150" s="211">
        <f t="shared" si="20"/>
        <v>14.237044523086764</v>
      </c>
      <c r="M150" s="222">
        <v>41.589069</v>
      </c>
    </row>
    <row r="151" spans="1:13" s="7" customFormat="1" ht="15">
      <c r="A151" s="196" t="s">
        <v>82</v>
      </c>
      <c r="B151" s="182">
        <v>4200</v>
      </c>
      <c r="C151" s="289">
        <f>Volume!J151</f>
        <v>106.35</v>
      </c>
      <c r="D151" s="323">
        <v>11.99</v>
      </c>
      <c r="E151" s="209">
        <f t="shared" si="14"/>
        <v>50358</v>
      </c>
      <c r="F151" s="214">
        <f t="shared" si="15"/>
        <v>11.274094969440528</v>
      </c>
      <c r="G151" s="280">
        <f t="shared" si="16"/>
        <v>72691.5</v>
      </c>
      <c r="H151" s="278">
        <v>5</v>
      </c>
      <c r="I151" s="210">
        <f t="shared" si="17"/>
        <v>17.3075</v>
      </c>
      <c r="J151" s="217">
        <f t="shared" si="18"/>
        <v>0.16274094969440528</v>
      </c>
      <c r="K151" s="221">
        <f t="shared" si="19"/>
        <v>3.184963</v>
      </c>
      <c r="L151" s="211">
        <f t="shared" si="20"/>
        <v>17.444760799193265</v>
      </c>
      <c r="M151" s="222">
        <v>50.959408</v>
      </c>
    </row>
    <row r="152" spans="1:13" s="8" customFormat="1" ht="15">
      <c r="A152" s="196" t="s">
        <v>153</v>
      </c>
      <c r="B152" s="182">
        <v>900</v>
      </c>
      <c r="C152" s="289">
        <f>Volume!J152</f>
        <v>553.85</v>
      </c>
      <c r="D152" s="323">
        <v>92.92</v>
      </c>
      <c r="E152" s="209">
        <f t="shared" si="14"/>
        <v>83628</v>
      </c>
      <c r="F152" s="214">
        <f t="shared" si="15"/>
        <v>16.77710571454365</v>
      </c>
      <c r="G152" s="280">
        <f t="shared" si="16"/>
        <v>108551.25</v>
      </c>
      <c r="H152" s="278">
        <v>5</v>
      </c>
      <c r="I152" s="210">
        <f t="shared" si="17"/>
        <v>120.6125</v>
      </c>
      <c r="J152" s="217">
        <f t="shared" si="18"/>
        <v>0.2177710571454365</v>
      </c>
      <c r="K152" s="221">
        <f t="shared" si="19"/>
        <v>2.238566375</v>
      </c>
      <c r="L152" s="211">
        <f t="shared" si="20"/>
        <v>12.261133000600688</v>
      </c>
      <c r="M152" s="222">
        <v>35.817062</v>
      </c>
    </row>
    <row r="153" spans="1:13" s="7" customFormat="1" ht="15">
      <c r="A153" s="196" t="s">
        <v>154</v>
      </c>
      <c r="B153" s="182">
        <v>6900</v>
      </c>
      <c r="C153" s="289">
        <f>Volume!J153</f>
        <v>47.8</v>
      </c>
      <c r="D153" s="323">
        <v>6.14</v>
      </c>
      <c r="E153" s="209">
        <f t="shared" si="14"/>
        <v>42366</v>
      </c>
      <c r="F153" s="214">
        <f t="shared" si="15"/>
        <v>12.84518828451883</v>
      </c>
      <c r="G153" s="280">
        <f t="shared" si="16"/>
        <v>58857</v>
      </c>
      <c r="H153" s="278">
        <v>5</v>
      </c>
      <c r="I153" s="210">
        <f t="shared" si="17"/>
        <v>8.53</v>
      </c>
      <c r="J153" s="217">
        <f t="shared" si="18"/>
        <v>0.1784518828451883</v>
      </c>
      <c r="K153" s="221">
        <f t="shared" si="19"/>
        <v>2.8847229375</v>
      </c>
      <c r="L153" s="211">
        <f t="shared" si="20"/>
        <v>15.800278250213154</v>
      </c>
      <c r="M153" s="222">
        <v>46.155567</v>
      </c>
    </row>
    <row r="154" spans="1:13" s="7" customFormat="1" ht="15">
      <c r="A154" s="196" t="s">
        <v>307</v>
      </c>
      <c r="B154" s="182">
        <v>1800</v>
      </c>
      <c r="C154" s="289">
        <f>Volume!J154</f>
        <v>97.9</v>
      </c>
      <c r="D154" s="323">
        <v>11.88</v>
      </c>
      <c r="E154" s="209">
        <f t="shared" si="14"/>
        <v>21384</v>
      </c>
      <c r="F154" s="214">
        <f t="shared" si="15"/>
        <v>12.134831460674157</v>
      </c>
      <c r="G154" s="280">
        <f t="shared" si="16"/>
        <v>30195</v>
      </c>
      <c r="H154" s="278">
        <v>5</v>
      </c>
      <c r="I154" s="210">
        <f t="shared" si="17"/>
        <v>16.775</v>
      </c>
      <c r="J154" s="217">
        <f t="shared" si="18"/>
        <v>0.17134831460674155</v>
      </c>
      <c r="K154" s="221">
        <f t="shared" si="19"/>
        <v>3.3780660625</v>
      </c>
      <c r="L154" s="211">
        <f t="shared" si="20"/>
        <v>18.50242983173906</v>
      </c>
      <c r="M154" s="222">
        <v>54.049057</v>
      </c>
    </row>
    <row r="155" spans="1:13" s="8" customFormat="1" ht="15">
      <c r="A155" s="196" t="s">
        <v>155</v>
      </c>
      <c r="B155" s="182">
        <v>525</v>
      </c>
      <c r="C155" s="289">
        <f>Volume!J155</f>
        <v>440.5</v>
      </c>
      <c r="D155" s="323">
        <v>69.22</v>
      </c>
      <c r="E155" s="209">
        <f t="shared" si="14"/>
        <v>36340.5</v>
      </c>
      <c r="F155" s="214">
        <f t="shared" si="15"/>
        <v>15.713961407491487</v>
      </c>
      <c r="G155" s="280">
        <f t="shared" si="16"/>
        <v>47903.625</v>
      </c>
      <c r="H155" s="278">
        <v>5</v>
      </c>
      <c r="I155" s="210">
        <f t="shared" si="17"/>
        <v>91.245</v>
      </c>
      <c r="J155" s="217">
        <f t="shared" si="18"/>
        <v>0.20713961407491488</v>
      </c>
      <c r="K155" s="221">
        <f t="shared" si="19"/>
        <v>2.8725259375</v>
      </c>
      <c r="L155" s="211">
        <f t="shared" si="20"/>
        <v>15.733472529874248</v>
      </c>
      <c r="M155" s="222">
        <v>45.960415</v>
      </c>
    </row>
    <row r="156" spans="1:13" s="7" customFormat="1" ht="15">
      <c r="A156" s="196" t="s">
        <v>38</v>
      </c>
      <c r="B156" s="182">
        <v>600</v>
      </c>
      <c r="C156" s="289">
        <f>Volume!J156</f>
        <v>630.4</v>
      </c>
      <c r="D156" s="323">
        <v>69.1</v>
      </c>
      <c r="E156" s="209">
        <f t="shared" si="14"/>
        <v>41460</v>
      </c>
      <c r="F156" s="214">
        <f t="shared" si="15"/>
        <v>10.961294416243653</v>
      </c>
      <c r="G156" s="280">
        <f t="shared" si="16"/>
        <v>60372</v>
      </c>
      <c r="H156" s="278">
        <v>5</v>
      </c>
      <c r="I156" s="210">
        <f t="shared" si="17"/>
        <v>100.62</v>
      </c>
      <c r="J156" s="217">
        <f t="shared" si="18"/>
        <v>0.15961294416243657</v>
      </c>
      <c r="K156" s="221">
        <f t="shared" si="19"/>
        <v>2.2368231875</v>
      </c>
      <c r="L156" s="211">
        <f t="shared" si="20"/>
        <v>12.251585169443578</v>
      </c>
      <c r="M156" s="222">
        <v>35.789171</v>
      </c>
    </row>
    <row r="157" spans="1:13" s="8" customFormat="1" ht="15">
      <c r="A157" s="196" t="s">
        <v>156</v>
      </c>
      <c r="B157" s="182">
        <v>600</v>
      </c>
      <c r="C157" s="289">
        <f>Volume!J157</f>
        <v>335.05</v>
      </c>
      <c r="D157" s="323">
        <v>37.07</v>
      </c>
      <c r="E157" s="209">
        <f t="shared" si="14"/>
        <v>22242</v>
      </c>
      <c r="F157" s="214">
        <f t="shared" si="15"/>
        <v>11.064020295478286</v>
      </c>
      <c r="G157" s="280">
        <f t="shared" si="16"/>
        <v>32293.5</v>
      </c>
      <c r="H157" s="278">
        <v>5</v>
      </c>
      <c r="I157" s="210">
        <f t="shared" si="17"/>
        <v>53.8225</v>
      </c>
      <c r="J157" s="217">
        <f t="shared" si="18"/>
        <v>0.16064020295478285</v>
      </c>
      <c r="K157" s="221">
        <f t="shared" si="19"/>
        <v>2.1191735</v>
      </c>
      <c r="L157" s="211">
        <f t="shared" si="20"/>
        <v>11.607191292171741</v>
      </c>
      <c r="M157" s="222">
        <v>33.906776</v>
      </c>
    </row>
    <row r="158" spans="1:13" s="7" customFormat="1" ht="15">
      <c r="A158" s="196" t="s">
        <v>211</v>
      </c>
      <c r="B158" s="182">
        <v>700</v>
      </c>
      <c r="C158" s="289">
        <f>Volume!J158</f>
        <v>258.35</v>
      </c>
      <c r="D158" s="323">
        <v>50.31</v>
      </c>
      <c r="E158" s="209">
        <f t="shared" si="14"/>
        <v>35217</v>
      </c>
      <c r="F158" s="214">
        <f t="shared" si="15"/>
        <v>19.473582349525838</v>
      </c>
      <c r="G158" s="280">
        <f t="shared" si="16"/>
        <v>44259.25</v>
      </c>
      <c r="H158" s="278">
        <v>5</v>
      </c>
      <c r="I158" s="210">
        <f t="shared" si="17"/>
        <v>63.2275</v>
      </c>
      <c r="J158" s="217">
        <f t="shared" si="18"/>
        <v>0.24473582349525835</v>
      </c>
      <c r="K158" s="221">
        <f t="shared" si="19"/>
        <v>3.3919564375</v>
      </c>
      <c r="L158" s="211">
        <f t="shared" si="20"/>
        <v>18.578510548936123</v>
      </c>
      <c r="M158" s="222">
        <v>54.271303</v>
      </c>
    </row>
    <row r="159" spans="3:13" ht="14.25">
      <c r="C159" s="2"/>
      <c r="D159" s="112"/>
      <c r="H159" s="278"/>
      <c r="M159" s="71"/>
    </row>
    <row r="160" spans="3:13" ht="14.25">
      <c r="C160" s="2"/>
      <c r="D160" s="113"/>
      <c r="F160" s="67"/>
      <c r="H160" s="278"/>
      <c r="M160" s="71"/>
    </row>
    <row r="161" spans="3:13" ht="12.75">
      <c r="C161" s="2"/>
      <c r="D161" s="114"/>
      <c r="M161" s="71"/>
    </row>
    <row r="162" spans="3:13" ht="12.75">
      <c r="C162" s="2"/>
      <c r="D162" s="114"/>
      <c r="M162" s="1"/>
    </row>
    <row r="163" spans="3:13" ht="12.75">
      <c r="C163" s="2"/>
      <c r="D163" s="114"/>
      <c r="M163" s="1"/>
    </row>
    <row r="164" spans="3:13" ht="12.75">
      <c r="C164" s="2"/>
      <c r="D164" s="114"/>
      <c r="M164" s="1"/>
    </row>
    <row r="165" spans="3:13" ht="12.75">
      <c r="C165" s="2"/>
      <c r="D165" s="114"/>
      <c r="M165" s="1"/>
    </row>
    <row r="166" spans="3:13" ht="12.75">
      <c r="C166" s="2"/>
      <c r="D166" s="114"/>
      <c r="E166" s="2"/>
      <c r="F166" s="5"/>
      <c r="M166" s="1"/>
    </row>
    <row r="167" spans="3:13" ht="12.75">
      <c r="C167" s="2"/>
      <c r="D167" s="114"/>
      <c r="M167" s="1"/>
    </row>
    <row r="168" spans="3:13" ht="12.75">
      <c r="C168" s="2"/>
      <c r="D168" s="113"/>
      <c r="M168" s="1"/>
    </row>
    <row r="169" spans="3:13" ht="12.75">
      <c r="C169" s="2"/>
      <c r="D169" s="113"/>
      <c r="M169" s="1"/>
    </row>
    <row r="170" spans="3:13" ht="12.75">
      <c r="C170" s="2"/>
      <c r="D170" s="113"/>
      <c r="M170" s="1"/>
    </row>
    <row r="171" spans="3:13" ht="12.75">
      <c r="C171" s="2"/>
      <c r="D171" s="113"/>
      <c r="M171" s="1"/>
    </row>
    <row r="172" spans="3:13" ht="12.75">
      <c r="C172" s="2"/>
      <c r="D172" s="113"/>
      <c r="M172" s="1"/>
    </row>
    <row r="173" spans="1:13" ht="12.75">
      <c r="A173" s="76"/>
      <c r="C173" s="2"/>
      <c r="D173" s="113"/>
      <c r="M173" s="1"/>
    </row>
    <row r="174" spans="3:13" ht="12.75">
      <c r="C174" s="2"/>
      <c r="D174" s="113"/>
      <c r="M174" s="1"/>
    </row>
    <row r="175" spans="3:13" ht="12.75">
      <c r="C175" s="2"/>
      <c r="D175" s="113"/>
      <c r="M175" s="1"/>
    </row>
    <row r="176" spans="3:13" ht="12.75">
      <c r="C176" s="2"/>
      <c r="D176" s="113"/>
      <c r="M176" s="1"/>
    </row>
    <row r="177" spans="3:13" ht="12.75">
      <c r="C177" s="2"/>
      <c r="D177" s="113"/>
      <c r="M177" s="1"/>
    </row>
    <row r="178" spans="3:13" ht="12.75">
      <c r="C178" s="2"/>
      <c r="D178" s="113"/>
      <c r="M178" s="1"/>
    </row>
    <row r="179" spans="3:13" ht="12.75">
      <c r="C179" s="2"/>
      <c r="D179" s="113"/>
      <c r="M179" s="1"/>
    </row>
    <row r="180" spans="3:13" ht="12.75">
      <c r="C180" s="2"/>
      <c r="D180" s="113"/>
      <c r="M180" s="1"/>
    </row>
    <row r="181" spans="3:13" ht="12.75">
      <c r="C181" s="2"/>
      <c r="D181" s="113"/>
      <c r="M181" s="1"/>
    </row>
    <row r="182" spans="3:13" ht="12.75">
      <c r="C182" s="2"/>
      <c r="D182" s="113"/>
      <c r="M182" s="1"/>
    </row>
    <row r="183" spans="3:13" ht="12.75">
      <c r="C183" s="2"/>
      <c r="D183" s="113"/>
      <c r="M183" s="1"/>
    </row>
    <row r="184" spans="3:13" ht="12.75">
      <c r="C184" s="2"/>
      <c r="D184" s="113"/>
      <c r="M184" s="1"/>
    </row>
    <row r="185" spans="3:13" ht="12.75">
      <c r="C185" s="2"/>
      <c r="D185" s="113"/>
      <c r="M185" s="1"/>
    </row>
    <row r="186" spans="3:13" ht="12.75">
      <c r="C186" s="2"/>
      <c r="D186" s="113"/>
      <c r="M186" s="1"/>
    </row>
    <row r="187" spans="3:13" ht="12.75">
      <c r="C187" s="2"/>
      <c r="D187" s="113"/>
      <c r="M187" s="1"/>
    </row>
    <row r="188" spans="3:13" ht="12.75">
      <c r="C188" s="2"/>
      <c r="D188" s="113"/>
      <c r="M188" s="1"/>
    </row>
    <row r="189" spans="3:13" ht="12.75">
      <c r="C189" s="2"/>
      <c r="D189" s="113"/>
      <c r="M189" s="1"/>
    </row>
    <row r="190" spans="3:13" ht="12.75">
      <c r="C190" s="2"/>
      <c r="M190" s="1"/>
    </row>
    <row r="191" spans="3:13" ht="12.75">
      <c r="C191" s="2"/>
      <c r="M191" s="1"/>
    </row>
    <row r="192" ht="12.75">
      <c r="M192" s="1"/>
    </row>
    <row r="193" ht="12.75">
      <c r="M193" s="1"/>
    </row>
    <row r="194" ht="12.75">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5"/>
    </row>
    <row r="291" ht="12.75">
      <c r="M291" s="5"/>
    </row>
    <row r="292" ht="12.75">
      <c r="M292" s="5"/>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2"/>
    </row>
    <row r="444" ht="12.75">
      <c r="M444" s="2"/>
    </row>
    <row r="445" ht="12.75">
      <c r="M445" s="2"/>
    </row>
    <row r="446" ht="12.75">
      <c r="M446" s="2"/>
    </row>
    <row r="447" ht="12.75">
      <c r="M447" s="2"/>
    </row>
    <row r="448" ht="12.75">
      <c r="M448"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santosh</cp:lastModifiedBy>
  <cp:lastPrinted>2006-08-05T05:58:00Z</cp:lastPrinted>
  <dcterms:created xsi:type="dcterms:W3CDTF">2003-08-14T05:49:12Z</dcterms:created>
  <dcterms:modified xsi:type="dcterms:W3CDTF">2007-02-12T13:32:02Z</dcterms:modified>
  <cp:category/>
  <cp:version/>
  <cp:contentType/>
  <cp:contentStatus/>
</cp:coreProperties>
</file>