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<sst xmlns="http://schemas.openxmlformats.org/spreadsheetml/2006/main" count="1556" uniqueCount="423">
  <si>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</si>
  <si>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</si>
  <si>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</si>
  <si>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</si>
  <si>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</si>
  <si>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</si>
  <si>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</si>
  <si>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</si>
  <si>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</si>
  <si>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</si>
  <si>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</si>
  <si>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</si>
  <si>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</si>
  <si>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</si>
  <si>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</si>
  <si>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</si>
  <si>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</si>
  <si>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</si>
  <si>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</si>
  <si>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</si>
  <si>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</si>
  <si>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</si>
  <si>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</si>
  <si>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</si>
  <si>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</si>
  <si>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</si>
  <si>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</si>
  <si>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</si>
  <si>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</si>
  <si>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</si>
  <si>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</si>
  <si>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</si>
  <si>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</si>
  <si>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</si>
  <si>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</si>
  <si>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</si>
  <si>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</si>
  <si>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</si>
  <si>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</si>
  <si>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</si>
  <si>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</si>
  <si>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</si>
  <si>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</si>
  <si>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</si>
  <si>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</si>
  <si>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</si>
  <si>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</si>
  <si>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</si>
  <si>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</si>
  <si>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</si>
  <si>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</si>
  <si>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</si>
  <si>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</si>
  <si>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</si>
  <si>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</si>
  <si>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</si>
  <si>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</si>
  <si>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</si>
  <si>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</si>
  <si>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</si>
  <si>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</si>
  <si>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</si>
  <si>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</si>
  <si>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</si>
  <si>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</si>
  <si>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</si>
  <si>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</si>
  <si>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</si>
  <si>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</si>
  <si>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</si>
  <si>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</si>
  <si>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</si>
  <si>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</si>
  <si>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</si>
  <si>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</si>
  <si>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</si>
  <si>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</si>
  <si>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</si>
  <si>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</si>
  <si>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</si>
  <si>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</si>
  <si>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</si>
  <si>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</si>
  <si>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</si>
  <si>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</si>
  <si>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</si>
  <si>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</si>
  <si>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</si>
  <si>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</si>
  <si>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</si>
  <si>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</si>
  <si>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</si>
  <si>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</si>
  <si>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</si>
  <si>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</si>
  <si>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</si>
  <si>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</si>
  <si>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</si>
  <si>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</si>
  <si>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</si>
  <si>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</si>
  <si>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</si>
  <si>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</si>
  <si>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</si>
  <si>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</si>
  <si>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</si>
  <si>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</si>
  <si>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</si>
  <si>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</si>
  <si>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</si>
  <si>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</si>
  <si>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</si>
  <si>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</si>
  <si>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</si>
  <si>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</si>
  <si>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</si>
  <si>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</si>
  <si>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</si>
  <si>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</si>
  <si>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</si>
  <si>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</si>
  <si>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</si>
  <si>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</si>
  <si>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</si>
  <si>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</si>
  <si>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</si>
  <si>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</si>
  <si>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</si>
  <si>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</si>
  <si>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</si>
  <si>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</si>
  <si>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</si>
  <si>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</si>
  <si>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</si>
  <si>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</si>
  <si>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</si>
  <si>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</si>
  <si>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</si>
  <si>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</si>
  <si>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</si>
  <si>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</si>
  <si>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</si>
  <si>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</si>
  <si>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</si>
  <si>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</si>
  <si>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</si>
  <si>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</si>
  <si>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</si>
  <si>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</si>
  <si>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</si>
  <si>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</si>
  <si>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</si>
  <si>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</si>
  <si>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</si>
  <si>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</si>
  <si>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</si>
  <si>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</si>
  <si>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</si>
  <si>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</si>
  <si>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</si>
  <si>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</si>
  <si>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</si>
  <si>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</si>
  <si>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</si>
  <si>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</si>
  <si>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</si>
  <si>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</si>
  <si>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</si>
  <si>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</si>
  <si>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</si>
  <si>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</si>
  <si>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</si>
  <si>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</si>
  <si>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</si>
  <si>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</si>
  <si>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</si>
  <si>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</si>
  <si>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</si>
  <si>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</si>
  <si>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</si>
  <si>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</si>
  <si>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</si>
  <si>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</si>
  <si>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</si>
  <si>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</si>
  <si>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</si>
  <si>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</si>
  <si>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</si>
  <si>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</si>
  <si>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</si>
  <si>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</si>
  <si>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</si>
  <si>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</si>
  <si>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</si>
  <si>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</si>
  <si>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</si>
  <si>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</si>
  <si>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</si>
  <si>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</si>
  <si>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</si>
  <si>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</si>
  <si>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</si>
  <si>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</si>
  <si>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</si>
  <si>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</si>
  <si>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</si>
  <si>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</si>
  <si>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</si>
  <si>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</si>
  <si>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</si>
  <si>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</si>
  <si>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</si>
  <si>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</si>
  <si>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</si>
  <si>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</si>
  <si>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</si>
  <si>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</si>
  <si>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</si>
  <si>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</si>
  <si>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</si>
  <si>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</si>
  <si>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</si>
  <si>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</si>
  <si>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</si>
  <si>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</si>
  <si>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</si>
  <si>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</si>
  <si>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</si>
  <si>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</si>
  <si>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</si>
  <si>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</si>
  <si>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</si>
  <si>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</si>
  <si>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</si>
  <si>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</si>
  <si>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</si>
  <si>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</si>
  <si>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</si>
  <si>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</si>
  <si>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</si>
  <si>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</si>
  <si>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</si>
  <si>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</si>
  <si>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</si>
  <si>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</si>
  <si>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</si>
  <si>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</si>
  <si>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</si>
  <si>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</si>
  <si>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</si>
  <si>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</si>
  <si>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</si>
  <si>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</si>
  <si>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</si>
  <si>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</si>
  <si>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</si>
  <si>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</si>
  <si>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</si>
  <si>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</si>
  <si>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</si>
  <si>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</si>
  <si>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</si>
  <si>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</si>
  <si>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</si>
  <si>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</si>
  <si>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</si>
  <si>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</si>
  <si>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</si>
  <si>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</si>
  <si>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</si>
  <si>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</si>
  <si>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</si>
  <si>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</si>
  <si>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</si>
  <si>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</si>
  <si>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</si>
  <si>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</si>
  <si>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</si>
  <si>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</si>
  <si>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Mar</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</si>
  <si>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</si>
  <si>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</si>
  <si>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</si>
  <si>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</si>
  <si>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</si>
  <si>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</si>
  <si>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</si>
  <si>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</si>
  <si>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</si>
  <si>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</si>
  <si>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</si>
  <si>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</si>
  <si>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</si>
  <si>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</si>
  <si>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</si>
  <si>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</si>
  <si>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</si>
  <si>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</si>
  <si>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</si>
  <si>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</si>
  <si>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</si>
  <si>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</si>
  <si>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</si>
  <si>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</si>
  <si>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</si>
  <si>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</si>
  <si>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</si>
  <si>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</si>
  <si>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</si>
  <si>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</si>
  <si>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</si>
  <si>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</si>
  <si>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</si>
  <si>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</si>
  <si>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</si>
  <si>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</si>
  <si>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</si>
  <si>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</si>
  <si>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</si>
  <si>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</si>
  <si>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</si>
  <si>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</si>
  <si>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</si>
  <si>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</si>
  <si>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</si>
  <si>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</si>
  <si>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</si>
  <si>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</si>
  <si>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</si>
  <si>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</si>
  <si>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</si>
  <si>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</si>
  <si>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</si>
  <si>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</si>
  <si>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</si>
  <si>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</si>
  <si>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</si>
  <si>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</si>
  <si>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</si>
  <si>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</si>
  <si>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</si>
  <si>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</si>
  <si>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</si>
  <si>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</si>
  <si>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</si>
  <si>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</si>
  <si>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</si>
  <si>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</si>
  <si>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</si>
  <si>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</si>
  <si>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</si>
  <si>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</si>
  <si>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</si>
  <si>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</si>
  <si>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</si>
  <si>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</si>
  <si>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</si>
  <si>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</si>
  <si>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</si>
  <si>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</si>
  <si>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</si>
  <si>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</si>
  <si>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</si>
  <si>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</si>
  <si>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</si>
  <si>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</si>
  <si>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</si>
  <si>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</si>
  <si>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</si>
  <si>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</si>
  <si>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</si>
  <si>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</si>
  <si>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</si>
  <si>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</si>
  <si>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</si>
  <si>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</si>
  <si>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</si>
  <si>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</si>
  <si>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</si>
  <si>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</si>
  <si>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</si>
  <si>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</si>
  <si>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</si>
  <si>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</si>
  <si>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</si>
  <si>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</si>
  <si>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</si>
  <si>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</si>
  <si>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</si>
  <si>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</si>
  <si>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</si>
  <si>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</si>
  <si>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</si>
  <si>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</si>
  <si>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</si>
  <si>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</si>
  <si>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</si>
  <si>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</si>
  <si>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</si>
  <si>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</si>
  <si>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</si>
  <si>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</si>
  <si>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INTERIM DIVIDEND</t>
  </si>
  <si>
    <t>21/03/2007</t>
  </si>
  <si>
    <t>22/03/2007</t>
  </si>
  <si>
    <t>POLARIND</t>
  </si>
  <si>
    <t>AGM</t>
  </si>
  <si>
    <t>23/03/2007</t>
  </si>
  <si>
    <t>BANK OF BARODA</t>
  </si>
  <si>
    <t>L &amp; T</t>
  </si>
  <si>
    <t>28/03/2007</t>
  </si>
  <si>
    <t>INTERIM DIVIDEND- 11 Rs/sh</t>
  </si>
  <si>
    <t>-</t>
  </si>
  <si>
    <t>29/03/2007</t>
  </si>
  <si>
    <t>26/03/2007</t>
  </si>
  <si>
    <t>2ND INTERIM DIVIDEND-15%</t>
  </si>
  <si>
    <t>INTERIM DIVIDEND-150%    PURPOSE REVISED</t>
  </si>
  <si>
    <t>FV SPLIT RS.10/- TO RS.2/</t>
  </si>
  <si>
    <t>INT DIV-RS.8.50 PER SHAREPURPOSE REVISED</t>
  </si>
  <si>
    <t>INTERIM DIVIDEND-100%</t>
  </si>
  <si>
    <t>20/04/2007</t>
  </si>
  <si>
    <t>AGM/FIN DIV-RS.3/- PER SH</t>
  </si>
  <si>
    <t>Derivatives Info Kit for 30 Mar,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</si>
</sst>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6">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14" fontId="37" fillId="0" borderId="0" xfId="0" applyNumberFormat="1" applyFont="1" applyAlignment="1">
      <alignment horizontal="left"/>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6"/>
  <sheetViews>
    <sheetView tabSelected="1" workbookViewId="0" topLeftCell="A1">
      <pane xSplit="1" ySplit="3" topLeftCell="B152" activePane="bottomRight" state="frozen"/>
      <selection pane="topLeft" activeCell="E255" sqref="E255"/>
      <selection pane="topRight" activeCell="E255" sqref="E255"/>
      <selection pane="bottomLeft" activeCell="E255" sqref="E255"/>
      <selection pane="bottomRight" activeCell="G240" sqref="G240"/>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0" t="s">
        <v>422</v>
      </c>
      <c r="B1" s="391"/>
      <c r="C1" s="391"/>
      <c r="D1" s="391"/>
      <c r="E1" s="391"/>
      <c r="F1" s="391"/>
      <c r="G1" s="391"/>
      <c r="H1" s="391"/>
      <c r="I1" s="391"/>
      <c r="J1" s="391"/>
      <c r="K1" s="391"/>
    </row>
    <row r="2" spans="1:11" ht="15.75" thickBot="1">
      <c r="A2" s="27"/>
      <c r="B2" s="102"/>
      <c r="C2" s="28"/>
      <c r="D2" s="387" t="s">
        <v>100</v>
      </c>
      <c r="E2" s="389"/>
      <c r="F2" s="389"/>
      <c r="G2" s="384" t="s">
        <v>103</v>
      </c>
      <c r="H2" s="385"/>
      <c r="I2" s="386"/>
      <c r="J2" s="387" t="s">
        <v>52</v>
      </c>
      <c r="K2" s="388"/>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8">
        <f>Margins!B4</f>
        <v>50</v>
      </c>
      <c r="C4" s="288">
        <f>Volume!J4</f>
        <v>5308.5</v>
      </c>
      <c r="D4" s="180">
        <f>Volume!M4</f>
        <v>0.6694227414093944</v>
      </c>
      <c r="E4" s="181">
        <f>Volume!C4*100</f>
        <v>8</v>
      </c>
      <c r="F4" s="373">
        <f>'Open Int.'!D4*100</f>
        <v>3</v>
      </c>
      <c r="G4" s="374">
        <f>'Open Int.'!R4</f>
        <v>53.456595</v>
      </c>
      <c r="H4" s="374">
        <f>'Open Int.'!Z4</f>
        <v>1.700136999999998</v>
      </c>
      <c r="I4" s="375">
        <f>'Open Int.'!O4</f>
        <v>1</v>
      </c>
      <c r="J4" s="183">
        <f>IF(Volume!D4=0,0,Volume!F4/Volume!D4)</f>
        <v>0</v>
      </c>
      <c r="K4" s="186">
        <f>IF('Open Int.'!E4=0,0,'Open Int.'!H4/'Open Int.'!E4)</f>
        <v>0</v>
      </c>
    </row>
    <row r="5" spans="1:11" ht="15">
      <c r="A5" s="201" t="s">
        <v>74</v>
      </c>
      <c r="B5" s="289">
        <f>Margins!B5</f>
        <v>50</v>
      </c>
      <c r="C5" s="289">
        <f>Volume!J5</f>
        <v>5180.7</v>
      </c>
      <c r="D5" s="182">
        <f>Volume!M5</f>
        <v>0.017375188231198813</v>
      </c>
      <c r="E5" s="175">
        <f>Volume!C5*100</f>
        <v>12</v>
      </c>
      <c r="F5" s="349">
        <f>'Open Int.'!D5*100</f>
        <v>50</v>
      </c>
      <c r="G5" s="176">
        <f>'Open Int.'!R5</f>
        <v>2.5644465</v>
      </c>
      <c r="H5" s="176">
        <f>'Open Int.'!Z5</f>
        <v>0.8551124999999999</v>
      </c>
      <c r="I5" s="171">
        <f>'Open Int.'!O5</f>
        <v>1</v>
      </c>
      <c r="J5" s="185">
        <f>IF(Volume!D5=0,0,Volume!F5/Volume!D5)</f>
        <v>0</v>
      </c>
      <c r="K5" s="187">
        <f>IF('Open Int.'!E5=0,0,'Open Int.'!H5/'Open Int.'!E5)</f>
        <v>0</v>
      </c>
    </row>
    <row r="6" spans="1:11" ht="15">
      <c r="A6" s="201" t="s">
        <v>9</v>
      </c>
      <c r="B6" s="289">
        <f>Margins!B6</f>
        <v>50</v>
      </c>
      <c r="C6" s="289">
        <f>Volume!J6</f>
        <v>3821.55</v>
      </c>
      <c r="D6" s="182">
        <f>Volume!M6</f>
        <v>0.6174139701429734</v>
      </c>
      <c r="E6" s="175">
        <f>Volume!C6*100</f>
        <v>14.000000000000002</v>
      </c>
      <c r="F6" s="349">
        <f>'Open Int.'!D6*100</f>
        <v>7.000000000000001</v>
      </c>
      <c r="G6" s="176">
        <f>'Open Int.'!R6</f>
        <v>19694.1668475</v>
      </c>
      <c r="H6" s="176">
        <f>'Open Int.'!Z6</f>
        <v>2127.3276609999994</v>
      </c>
      <c r="I6" s="171">
        <f>'Open Int.'!O6</f>
        <v>0.9625008489458519</v>
      </c>
      <c r="J6" s="185">
        <f>IF(Volume!D6=0,0,Volume!F6/Volume!D6)</f>
        <v>0.6378569602612417</v>
      </c>
      <c r="K6" s="187">
        <f>IF('Open Int.'!E6=0,0,'Open Int.'!H6/'Open Int.'!E6)</f>
        <v>0.9140671985886692</v>
      </c>
    </row>
    <row r="7" spans="1:11" ht="15">
      <c r="A7" s="201" t="s">
        <v>280</v>
      </c>
      <c r="B7" s="289">
        <f>Margins!B7</f>
        <v>200</v>
      </c>
      <c r="C7" s="289">
        <f>Volume!J7</f>
        <v>2025.35</v>
      </c>
      <c r="D7" s="182">
        <f>Volume!M7</f>
        <v>-0.38854051395549444</v>
      </c>
      <c r="E7" s="175">
        <f>Volume!C7*100</f>
        <v>3</v>
      </c>
      <c r="F7" s="349">
        <f>'Open Int.'!D7*100</f>
        <v>1</v>
      </c>
      <c r="G7" s="176">
        <f>'Open Int.'!R7</f>
        <v>67.322634</v>
      </c>
      <c r="H7" s="176">
        <f>'Open Int.'!Z7</f>
        <v>0.2660489999999953</v>
      </c>
      <c r="I7" s="171">
        <f>'Open Int.'!O7</f>
        <v>0.9969915764139591</v>
      </c>
      <c r="J7" s="185">
        <f>IF(Volume!D7=0,0,Volume!F7/Volume!D7)</f>
        <v>0</v>
      </c>
      <c r="K7" s="187">
        <f>IF('Open Int.'!E7=0,0,'Open Int.'!H7/'Open Int.'!E7)</f>
        <v>0</v>
      </c>
    </row>
    <row r="8" spans="1:11" ht="15">
      <c r="A8" s="201" t="s">
        <v>134</v>
      </c>
      <c r="B8" s="289">
        <f>Margins!B8</f>
        <v>100</v>
      </c>
      <c r="C8" s="289">
        <f>Volume!J8</f>
        <v>3549.7</v>
      </c>
      <c r="D8" s="182">
        <f>Volume!M8</f>
        <v>1.2753209700427908</v>
      </c>
      <c r="E8" s="175">
        <f>Volume!C8*100</f>
        <v>-37</v>
      </c>
      <c r="F8" s="349">
        <f>'Open Int.'!D8*100</f>
        <v>3</v>
      </c>
      <c r="G8" s="176">
        <f>'Open Int.'!R8</f>
        <v>71.490958</v>
      </c>
      <c r="H8" s="176">
        <f>'Open Int.'!Z8</f>
        <v>-0.36154200000000003</v>
      </c>
      <c r="I8" s="171">
        <f>'Open Int.'!O8</f>
        <v>0.9980139026812314</v>
      </c>
      <c r="J8" s="185">
        <f>IF(Volume!D8=0,0,Volume!F8/Volume!D8)</f>
        <v>8.866666666666667</v>
      </c>
      <c r="K8" s="187">
        <f>IF('Open Int.'!E8=0,0,'Open Int.'!H8/'Open Int.'!E8)</f>
        <v>0.7916666666666666</v>
      </c>
    </row>
    <row r="9" spans="1:11" ht="15">
      <c r="A9" s="201" t="s">
        <v>0</v>
      </c>
      <c r="B9" s="289">
        <f>Margins!B9</f>
        <v>375</v>
      </c>
      <c r="C9" s="289">
        <f>Volume!J9</f>
        <v>735.25</v>
      </c>
      <c r="D9" s="182">
        <f>Volume!M9</f>
        <v>0.06805035726437564</v>
      </c>
      <c r="E9" s="175">
        <f>Volume!C9*100</f>
        <v>26</v>
      </c>
      <c r="F9" s="349">
        <f>'Open Int.'!D9*100</f>
        <v>13</v>
      </c>
      <c r="G9" s="176">
        <f>'Open Int.'!R9</f>
        <v>311.28646875</v>
      </c>
      <c r="H9" s="176">
        <f>'Open Int.'!Z9</f>
        <v>37.79415</v>
      </c>
      <c r="I9" s="171">
        <f>'Open Int.'!O9</f>
        <v>0.9987599645704163</v>
      </c>
      <c r="J9" s="185">
        <f>IF(Volume!D9=0,0,Volume!F9/Volume!D9)</f>
        <v>0.2413793103448276</v>
      </c>
      <c r="K9" s="187">
        <f>IF('Open Int.'!E9=0,0,'Open Int.'!H9/'Open Int.'!E9)</f>
        <v>0.183206106870229</v>
      </c>
    </row>
    <row r="10" spans="1:11" ht="15">
      <c r="A10" s="201" t="s">
        <v>135</v>
      </c>
      <c r="B10" s="289">
        <f>Margins!B10</f>
        <v>2450</v>
      </c>
      <c r="C10" s="289">
        <f>Volume!J10</f>
        <v>72.65</v>
      </c>
      <c r="D10" s="182">
        <f>Volume!M10</f>
        <v>1.5373864430468323</v>
      </c>
      <c r="E10" s="175">
        <f>Volume!C10*100</f>
        <v>-87</v>
      </c>
      <c r="F10" s="349">
        <f>'Open Int.'!D10*100</f>
        <v>2</v>
      </c>
      <c r="G10" s="176">
        <f>'Open Int.'!R10</f>
        <v>18.95620125</v>
      </c>
      <c r="H10" s="176">
        <f>'Open Int.'!Z10</f>
        <v>0.6376124999999995</v>
      </c>
      <c r="I10" s="171">
        <f>'Open Int.'!O10</f>
        <v>0.9981220657276996</v>
      </c>
      <c r="J10" s="185">
        <f>IF(Volume!D10=0,0,Volume!F10/Volume!D10)</f>
        <v>0</v>
      </c>
      <c r="K10" s="187">
        <f>IF('Open Int.'!E10=0,0,'Open Int.'!H10/'Open Int.'!E10)</f>
        <v>0</v>
      </c>
    </row>
    <row r="11" spans="1:11" ht="15">
      <c r="A11" s="201" t="s">
        <v>174</v>
      </c>
      <c r="B11" s="289">
        <f>Margins!B11</f>
        <v>3350</v>
      </c>
      <c r="C11" s="289">
        <f>Volume!J11</f>
        <v>57.05</v>
      </c>
      <c r="D11" s="182">
        <f>Volume!M11</f>
        <v>3.9162112932604707</v>
      </c>
      <c r="E11" s="175">
        <f>Volume!C11*100</f>
        <v>-73</v>
      </c>
      <c r="F11" s="349">
        <f>'Open Int.'!D11*100</f>
        <v>3</v>
      </c>
      <c r="G11" s="176">
        <f>'Open Int.'!R11</f>
        <v>28.49561925</v>
      </c>
      <c r="H11" s="176">
        <f>'Open Int.'!Z11</f>
        <v>2.14059975</v>
      </c>
      <c r="I11" s="171">
        <f>'Open Int.'!O11</f>
        <v>1</v>
      </c>
      <c r="J11" s="185">
        <f>IF(Volume!D11=0,0,Volume!F11/Volume!D11)</f>
        <v>0</v>
      </c>
      <c r="K11" s="187">
        <f>IF('Open Int.'!E11=0,0,'Open Int.'!H11/'Open Int.'!E11)</f>
        <v>0.07692307692307693</v>
      </c>
    </row>
    <row r="12" spans="1:11" ht="15">
      <c r="A12" s="201" t="s">
        <v>281</v>
      </c>
      <c r="B12" s="289">
        <f>Margins!B12</f>
        <v>600</v>
      </c>
      <c r="C12" s="289">
        <f>Volume!J12</f>
        <v>368.1</v>
      </c>
      <c r="D12" s="182">
        <f>Volume!M12</f>
        <v>-0.1762711864406718</v>
      </c>
      <c r="E12" s="175">
        <f>Volume!C12*100</f>
        <v>2</v>
      </c>
      <c r="F12" s="349">
        <f>'Open Int.'!D12*100</f>
        <v>16</v>
      </c>
      <c r="G12" s="176">
        <f>'Open Int.'!R12</f>
        <v>36.817362</v>
      </c>
      <c r="H12" s="176">
        <f>'Open Int.'!Z12</f>
        <v>5.090112000000001</v>
      </c>
      <c r="I12" s="171">
        <f>'Open Int.'!O12</f>
        <v>0.9982003599280144</v>
      </c>
      <c r="J12" s="185">
        <f>IF(Volume!D12=0,0,Volume!F12/Volume!D12)</f>
        <v>0</v>
      </c>
      <c r="K12" s="187">
        <f>IF('Open Int.'!E12=0,0,'Open Int.'!H12/'Open Int.'!E12)</f>
        <v>0</v>
      </c>
    </row>
    <row r="13" spans="1:11" ht="15">
      <c r="A13" s="201" t="s">
        <v>75</v>
      </c>
      <c r="B13" s="289">
        <f>Margins!B13</f>
        <v>2300</v>
      </c>
      <c r="C13" s="289">
        <f>Volume!J13</f>
        <v>76.05</v>
      </c>
      <c r="D13" s="182">
        <f>Volume!M13</f>
        <v>0.46235138705415363</v>
      </c>
      <c r="E13" s="175">
        <f>Volume!C13*100</f>
        <v>-82</v>
      </c>
      <c r="F13" s="349">
        <f>'Open Int.'!D13*100</f>
        <v>3</v>
      </c>
      <c r="G13" s="176">
        <f>'Open Int.'!R13</f>
        <v>19.555497</v>
      </c>
      <c r="H13" s="176">
        <f>'Open Int.'!Z13</f>
        <v>0.612328999999999</v>
      </c>
      <c r="I13" s="171">
        <f>'Open Int.'!O13</f>
        <v>0.998211091234347</v>
      </c>
      <c r="J13" s="185">
        <f>IF(Volume!D13=0,0,Volume!F13/Volume!D13)</f>
        <v>0</v>
      </c>
      <c r="K13" s="187">
        <f>IF('Open Int.'!E13=0,0,'Open Int.'!H13/'Open Int.'!E13)</f>
        <v>0</v>
      </c>
    </row>
    <row r="14" spans="1:11" ht="15">
      <c r="A14" s="201" t="s">
        <v>88</v>
      </c>
      <c r="B14" s="289">
        <f>Margins!B14</f>
        <v>4300</v>
      </c>
      <c r="C14" s="289">
        <f>Volume!J14</f>
        <v>43.45</v>
      </c>
      <c r="D14" s="182">
        <f>Volume!M14</f>
        <v>0.812064965197219</v>
      </c>
      <c r="E14" s="175">
        <f>Volume!C14*100</f>
        <v>-75</v>
      </c>
      <c r="F14" s="349">
        <f>'Open Int.'!D14*100</f>
        <v>5</v>
      </c>
      <c r="G14" s="176">
        <f>'Open Int.'!R14</f>
        <v>71.5764885</v>
      </c>
      <c r="H14" s="176">
        <f>'Open Int.'!Z14</f>
        <v>4.913287499999996</v>
      </c>
      <c r="I14" s="171">
        <f>'Open Int.'!O14</f>
        <v>0.9955625163142783</v>
      </c>
      <c r="J14" s="185">
        <f>IF(Volume!D14=0,0,Volume!F14/Volume!D14)</f>
        <v>0.20253164556962025</v>
      </c>
      <c r="K14" s="187">
        <f>IF('Open Int.'!E14=0,0,'Open Int.'!H14/'Open Int.'!E14)</f>
        <v>0.17073170731707318</v>
      </c>
    </row>
    <row r="15" spans="1:11" ht="15">
      <c r="A15" s="201" t="s">
        <v>136</v>
      </c>
      <c r="B15" s="289">
        <f>Margins!B15</f>
        <v>4775</v>
      </c>
      <c r="C15" s="289">
        <f>Volume!J15</f>
        <v>38.4</v>
      </c>
      <c r="D15" s="182">
        <f>Volume!M15</f>
        <v>2.9490616621983956</v>
      </c>
      <c r="E15" s="175">
        <f>Volume!C15*100</f>
        <v>-45</v>
      </c>
      <c r="F15" s="349">
        <f>'Open Int.'!D15*100</f>
        <v>1</v>
      </c>
      <c r="G15" s="176">
        <f>'Open Int.'!R15</f>
        <v>97.309152</v>
      </c>
      <c r="H15" s="176">
        <f>'Open Int.'!Z15</f>
        <v>6.866163500000013</v>
      </c>
      <c r="I15" s="171">
        <f>'Open Int.'!O15</f>
        <v>0.9892594686263426</v>
      </c>
      <c r="J15" s="185">
        <f>IF(Volume!D15=0,0,Volume!F15/Volume!D15)</f>
        <v>0.2245762711864407</v>
      </c>
      <c r="K15" s="187">
        <f>IF('Open Int.'!E15=0,0,'Open Int.'!H15/'Open Int.'!E15)</f>
        <v>0.2037914691943128</v>
      </c>
    </row>
    <row r="16" spans="1:11" ht="15">
      <c r="A16" s="201" t="s">
        <v>157</v>
      </c>
      <c r="B16" s="289">
        <f>Margins!B16</f>
        <v>350</v>
      </c>
      <c r="C16" s="289">
        <f>Volume!J16</f>
        <v>678.55</v>
      </c>
      <c r="D16" s="182">
        <f>Volume!M16</f>
        <v>4.6902723135076725</v>
      </c>
      <c r="E16" s="175">
        <f>Volume!C16*100</f>
        <v>77</v>
      </c>
      <c r="F16" s="349">
        <f>'Open Int.'!D16*100</f>
        <v>2</v>
      </c>
      <c r="G16" s="176">
        <f>'Open Int.'!R16</f>
        <v>32.51272325</v>
      </c>
      <c r="H16" s="176">
        <f>'Open Int.'!Z16</f>
        <v>2.432081750000002</v>
      </c>
      <c r="I16" s="171">
        <f>'Open Int.'!O16</f>
        <v>0.9985390796201608</v>
      </c>
      <c r="J16" s="185">
        <f>IF(Volume!D16=0,0,Volume!F16/Volume!D16)</f>
        <v>0</v>
      </c>
      <c r="K16" s="187">
        <f>IF('Open Int.'!E16=0,0,'Open Int.'!H16/'Open Int.'!E16)</f>
        <v>0</v>
      </c>
    </row>
    <row r="17" spans="1:11" s="8" customFormat="1" ht="15">
      <c r="A17" s="201" t="s">
        <v>193</v>
      </c>
      <c r="B17" s="289">
        <f>Margins!B17</f>
        <v>100</v>
      </c>
      <c r="C17" s="289">
        <f>Volume!J17</f>
        <v>2427.6</v>
      </c>
      <c r="D17" s="182">
        <f>Volume!M17</f>
        <v>0.2560502188816312</v>
      </c>
      <c r="E17" s="175">
        <f>Volume!C17*100</f>
        <v>1</v>
      </c>
      <c r="F17" s="349">
        <f>'Open Int.'!D17*100</f>
        <v>9</v>
      </c>
      <c r="G17" s="176">
        <f>'Open Int.'!R17</f>
        <v>199.0632</v>
      </c>
      <c r="H17" s="176">
        <f>'Open Int.'!Z17</f>
        <v>13.148108000000008</v>
      </c>
      <c r="I17" s="171">
        <f>'Open Int.'!O17</f>
        <v>0.998780487804878</v>
      </c>
      <c r="J17" s="185">
        <f>IF(Volume!D17=0,0,Volume!F17/Volume!D17)</f>
        <v>0</v>
      </c>
      <c r="K17" s="187">
        <f>IF('Open Int.'!E17=0,0,'Open Int.'!H17/'Open Int.'!E17)</f>
        <v>0</v>
      </c>
    </row>
    <row r="18" spans="1:11" s="8" customFormat="1" ht="15">
      <c r="A18" s="201" t="s">
        <v>282</v>
      </c>
      <c r="B18" s="289">
        <f>Margins!B18</f>
        <v>950</v>
      </c>
      <c r="C18" s="289">
        <f>Volume!J18</f>
        <v>195</v>
      </c>
      <c r="D18" s="182">
        <f>Volume!M18</f>
        <v>7.201759208356235</v>
      </c>
      <c r="E18" s="175">
        <f>Volume!C18*100</f>
        <v>144</v>
      </c>
      <c r="F18" s="349">
        <f>'Open Int.'!D18*100</f>
        <v>21</v>
      </c>
      <c r="G18" s="176">
        <f>'Open Int.'!R18</f>
        <v>46.0902</v>
      </c>
      <c r="H18" s="176">
        <f>'Open Int.'!Z18</f>
        <v>11.961212500000002</v>
      </c>
      <c r="I18" s="171">
        <f>'Open Int.'!O18</f>
        <v>0.9959807073954984</v>
      </c>
      <c r="J18" s="185">
        <f>IF(Volume!D18=0,0,Volume!F18/Volume!D18)</f>
        <v>0.05555555555555555</v>
      </c>
      <c r="K18" s="187">
        <f>IF('Open Int.'!E18=0,0,'Open Int.'!H18/'Open Int.'!E18)</f>
        <v>0.11643835616438356</v>
      </c>
    </row>
    <row r="19" spans="1:11" s="8" customFormat="1" ht="15">
      <c r="A19" s="201" t="s">
        <v>283</v>
      </c>
      <c r="B19" s="289">
        <f>Margins!B19</f>
        <v>2400</v>
      </c>
      <c r="C19" s="289">
        <f>Volume!J19</f>
        <v>65.8</v>
      </c>
      <c r="D19" s="182">
        <f>Volume!M19</f>
        <v>1.7001545595054006</v>
      </c>
      <c r="E19" s="175">
        <f>Volume!C19*100</f>
        <v>11</v>
      </c>
      <c r="F19" s="349">
        <f>'Open Int.'!D19*100</f>
        <v>12</v>
      </c>
      <c r="G19" s="176">
        <f>'Open Int.'!R19</f>
        <v>50.787072</v>
      </c>
      <c r="H19" s="176">
        <f>'Open Int.'!Z19</f>
        <v>7.4328959999999995</v>
      </c>
      <c r="I19" s="171">
        <f>'Open Int.'!O19</f>
        <v>0.9869402985074627</v>
      </c>
      <c r="J19" s="185">
        <f>IF(Volume!D19=0,0,Volume!F19/Volume!D19)</f>
        <v>0.05232558139534884</v>
      </c>
      <c r="K19" s="187">
        <f>IF('Open Int.'!E19=0,0,'Open Int.'!H19/'Open Int.'!E19)</f>
        <v>0.03317535545023697</v>
      </c>
    </row>
    <row r="20" spans="1:11" ht="15">
      <c r="A20" s="201" t="s">
        <v>76</v>
      </c>
      <c r="B20" s="289">
        <f>Margins!B20</f>
        <v>1400</v>
      </c>
      <c r="C20" s="289">
        <f>Volume!J20</f>
        <v>215.05</v>
      </c>
      <c r="D20" s="182">
        <f>Volume!M20</f>
        <v>1.033591731266158</v>
      </c>
      <c r="E20" s="175">
        <f>Volume!C20*100</f>
        <v>-44</v>
      </c>
      <c r="F20" s="349">
        <f>'Open Int.'!D20*100</f>
        <v>3</v>
      </c>
      <c r="G20" s="176">
        <f>'Open Int.'!R20</f>
        <v>139.124447</v>
      </c>
      <c r="H20" s="176">
        <f>'Open Int.'!Z20</f>
        <v>5.177942000000002</v>
      </c>
      <c r="I20" s="171">
        <f>'Open Int.'!O20</f>
        <v>0.9997835966241073</v>
      </c>
      <c r="J20" s="185">
        <f>IF(Volume!D20=0,0,Volume!F20/Volume!D20)</f>
        <v>0</v>
      </c>
      <c r="K20" s="187">
        <f>IF('Open Int.'!E20=0,0,'Open Int.'!H20/'Open Int.'!E20)</f>
        <v>0</v>
      </c>
    </row>
    <row r="21" spans="1:11" ht="15">
      <c r="A21" s="201" t="s">
        <v>77</v>
      </c>
      <c r="B21" s="289">
        <f>Margins!B21</f>
        <v>1900</v>
      </c>
      <c r="C21" s="289">
        <f>Volume!J21</f>
        <v>167.8</v>
      </c>
      <c r="D21" s="182">
        <f>Volume!M21</f>
        <v>0.8716561466786997</v>
      </c>
      <c r="E21" s="175">
        <f>Volume!C21*100</f>
        <v>-11</v>
      </c>
      <c r="F21" s="349">
        <f>'Open Int.'!D21*100</f>
        <v>0</v>
      </c>
      <c r="G21" s="176">
        <f>'Open Int.'!R21</f>
        <v>68.70571</v>
      </c>
      <c r="H21" s="176">
        <f>'Open Int.'!Z21</f>
        <v>0.8781609999999915</v>
      </c>
      <c r="I21" s="171">
        <f>'Open Int.'!O21</f>
        <v>0.9990719257540603</v>
      </c>
      <c r="J21" s="185">
        <f>IF(Volume!D21=0,0,Volume!F21/Volume!D21)</f>
        <v>0.03125</v>
      </c>
      <c r="K21" s="187">
        <f>IF('Open Int.'!E21=0,0,'Open Int.'!H21/'Open Int.'!E21)</f>
        <v>0.027777777777777776</v>
      </c>
    </row>
    <row r="22" spans="1:11" ht="15">
      <c r="A22" s="201" t="s">
        <v>284</v>
      </c>
      <c r="B22" s="289">
        <f>Margins!B22</f>
        <v>1050</v>
      </c>
      <c r="C22" s="289">
        <f>Volume!J22</f>
        <v>137.9</v>
      </c>
      <c r="D22" s="182">
        <f>Volume!M22</f>
        <v>0.840950639853752</v>
      </c>
      <c r="E22" s="175">
        <f>Volume!C22*100</f>
        <v>-67</v>
      </c>
      <c r="F22" s="349">
        <f>'Open Int.'!D22*100</f>
        <v>5</v>
      </c>
      <c r="G22" s="176">
        <f>'Open Int.'!R22</f>
        <v>16.564548</v>
      </c>
      <c r="H22" s="176">
        <f>'Open Int.'!Z22</f>
        <v>0.3248017499999989</v>
      </c>
      <c r="I22" s="171">
        <f>'Open Int.'!O22</f>
        <v>0.9973776223776224</v>
      </c>
      <c r="J22" s="185">
        <f>IF(Volume!D22=0,0,Volume!F22/Volume!D22)</f>
        <v>0</v>
      </c>
      <c r="K22" s="187">
        <f>IF('Open Int.'!E22=0,0,'Open Int.'!H22/'Open Int.'!E22)</f>
        <v>0</v>
      </c>
    </row>
    <row r="23" spans="1:11" s="8" customFormat="1" ht="15">
      <c r="A23" s="201" t="s">
        <v>34</v>
      </c>
      <c r="B23" s="289">
        <f>Margins!B23</f>
        <v>275</v>
      </c>
      <c r="C23" s="289">
        <f>Volume!J23</f>
        <v>1504</v>
      </c>
      <c r="D23" s="182">
        <f>Volume!M23</f>
        <v>1.6044587062996114</v>
      </c>
      <c r="E23" s="175">
        <f>Volume!C23*100</f>
        <v>21</v>
      </c>
      <c r="F23" s="349">
        <f>'Open Int.'!D23*100</f>
        <v>-1</v>
      </c>
      <c r="G23" s="176">
        <f>'Open Int.'!R23</f>
        <v>50.99688</v>
      </c>
      <c r="H23" s="176">
        <f>'Open Int.'!Z23</f>
        <v>0.23540687499999535</v>
      </c>
      <c r="I23" s="171">
        <f>'Open Int.'!O23</f>
        <v>1</v>
      </c>
      <c r="J23" s="185">
        <f>IF(Volume!D23=0,0,Volume!F23/Volume!D23)</f>
        <v>0</v>
      </c>
      <c r="K23" s="187">
        <f>IF('Open Int.'!E23=0,0,'Open Int.'!H23/'Open Int.'!E23)</f>
        <v>0</v>
      </c>
    </row>
    <row r="24" spans="1:11" s="8" customFormat="1" ht="15">
      <c r="A24" s="201" t="s">
        <v>285</v>
      </c>
      <c r="B24" s="289">
        <f>Margins!B24</f>
        <v>250</v>
      </c>
      <c r="C24" s="289">
        <f>Volume!J24</f>
        <v>1082.7</v>
      </c>
      <c r="D24" s="182">
        <f>Volume!M24</f>
        <v>4.045742840668858</v>
      </c>
      <c r="E24" s="175">
        <f>Volume!C24*100</f>
        <v>5</v>
      </c>
      <c r="F24" s="349">
        <f>'Open Int.'!D24*100</f>
        <v>27</v>
      </c>
      <c r="G24" s="176">
        <f>'Open Int.'!R24</f>
        <v>10.7999325</v>
      </c>
      <c r="H24" s="176">
        <f>'Open Int.'!Z24</f>
        <v>2.6312225</v>
      </c>
      <c r="I24" s="171">
        <f>'Open Int.'!O24</f>
        <v>0.9899749373433584</v>
      </c>
      <c r="J24" s="185">
        <f>IF(Volume!D24=0,0,Volume!F24/Volume!D24)</f>
        <v>0</v>
      </c>
      <c r="K24" s="187">
        <f>IF('Open Int.'!E24=0,0,'Open Int.'!H24/'Open Int.'!E24)</f>
        <v>0</v>
      </c>
    </row>
    <row r="25" spans="1:11" s="8" customFormat="1" ht="15">
      <c r="A25" s="201" t="s">
        <v>137</v>
      </c>
      <c r="B25" s="289">
        <f>Margins!B25</f>
        <v>1000</v>
      </c>
      <c r="C25" s="289">
        <f>Volume!J25</f>
        <v>315.55</v>
      </c>
      <c r="D25" s="182">
        <f>Volume!M25</f>
        <v>2.935899526993965</v>
      </c>
      <c r="E25" s="175">
        <f>Volume!C25*100</f>
        <v>-55.00000000000001</v>
      </c>
      <c r="F25" s="349">
        <f>'Open Int.'!D25*100</f>
        <v>-3</v>
      </c>
      <c r="G25" s="176">
        <f>'Open Int.'!R25</f>
        <v>87.438905</v>
      </c>
      <c r="H25" s="176">
        <f>'Open Int.'!Z25</f>
        <v>-0.326359999999994</v>
      </c>
      <c r="I25" s="171">
        <f>'Open Int.'!O25</f>
        <v>1</v>
      </c>
      <c r="J25" s="185">
        <f>IF(Volume!D25=0,0,Volume!F25/Volume!D25)</f>
        <v>0</v>
      </c>
      <c r="K25" s="187">
        <f>IF('Open Int.'!E25=0,0,'Open Int.'!H25/'Open Int.'!E25)</f>
        <v>0</v>
      </c>
    </row>
    <row r="26" spans="1:11" s="8" customFormat="1" ht="15">
      <c r="A26" s="201" t="s">
        <v>232</v>
      </c>
      <c r="B26" s="289">
        <f>Margins!B26</f>
        <v>500</v>
      </c>
      <c r="C26" s="289">
        <f>Volume!J26</f>
        <v>763.9</v>
      </c>
      <c r="D26" s="182">
        <f>Volume!M26</f>
        <v>0.05239030779305531</v>
      </c>
      <c r="E26" s="175">
        <f>Volume!C26*100</f>
        <v>-19</v>
      </c>
      <c r="F26" s="349">
        <f>'Open Int.'!D26*100</f>
        <v>9</v>
      </c>
      <c r="G26" s="176">
        <f>'Open Int.'!R26</f>
        <v>589.95997</v>
      </c>
      <c r="H26" s="176">
        <f>'Open Int.'!Z26</f>
        <v>48.82934499999999</v>
      </c>
      <c r="I26" s="171">
        <f>'Open Int.'!O26</f>
        <v>0.9983814579826492</v>
      </c>
      <c r="J26" s="185">
        <f>IF(Volume!D26=0,0,Volume!F26/Volume!D26)</f>
        <v>0.05128205128205128</v>
      </c>
      <c r="K26" s="187">
        <f>IF('Open Int.'!E26=0,0,'Open Int.'!H26/'Open Int.'!E26)</f>
        <v>0.025974025974025976</v>
      </c>
    </row>
    <row r="27" spans="1:11" ht="15">
      <c r="A27" s="201" t="s">
        <v>1</v>
      </c>
      <c r="B27" s="289">
        <f>Margins!B27</f>
        <v>150</v>
      </c>
      <c r="C27" s="289">
        <f>Volume!J27</f>
        <v>2261.35</v>
      </c>
      <c r="D27" s="182">
        <f>Volume!M27</f>
        <v>-0.715649902311601</v>
      </c>
      <c r="E27" s="175">
        <f>Volume!C27*100</f>
        <v>19</v>
      </c>
      <c r="F27" s="349">
        <f>'Open Int.'!D27*100</f>
        <v>10</v>
      </c>
      <c r="G27" s="176">
        <f>'Open Int.'!R27</f>
        <v>183.74599425</v>
      </c>
      <c r="H27" s="176">
        <f>'Open Int.'!Z27</f>
        <v>15.962907000000001</v>
      </c>
      <c r="I27" s="171">
        <f>'Open Int.'!O27</f>
        <v>0.9974155436588518</v>
      </c>
      <c r="J27" s="185">
        <f>IF(Volume!D27=0,0,Volume!F27/Volume!D27)</f>
        <v>0</v>
      </c>
      <c r="K27" s="187">
        <f>IF('Open Int.'!E27=0,0,'Open Int.'!H27/'Open Int.'!E27)</f>
        <v>0</v>
      </c>
    </row>
    <row r="28" spans="1:11" ht="15">
      <c r="A28" s="201" t="s">
        <v>158</v>
      </c>
      <c r="B28" s="289">
        <f>Margins!B28</f>
        <v>1900</v>
      </c>
      <c r="C28" s="289">
        <f>Volume!J28</f>
        <v>107.25</v>
      </c>
      <c r="D28" s="182">
        <f>Volume!M28</f>
        <v>2.191519771319673</v>
      </c>
      <c r="E28" s="175">
        <f>Volume!C28*100</f>
        <v>-73</v>
      </c>
      <c r="F28" s="349">
        <f>'Open Int.'!D28*100</f>
        <v>-1</v>
      </c>
      <c r="G28" s="176">
        <f>'Open Int.'!R28</f>
        <v>17.076345</v>
      </c>
      <c r="H28" s="176">
        <f>'Open Int.'!Z28</f>
        <v>0.3462655000000012</v>
      </c>
      <c r="I28" s="171">
        <f>'Open Int.'!O28</f>
        <v>1</v>
      </c>
      <c r="J28" s="185">
        <f>IF(Volume!D28=0,0,Volume!F28/Volume!D28)</f>
        <v>0</v>
      </c>
      <c r="K28" s="187">
        <f>IF('Open Int.'!E28=0,0,'Open Int.'!H28/'Open Int.'!E28)</f>
        <v>1.1111111111111112</v>
      </c>
    </row>
    <row r="29" spans="1:11" ht="15">
      <c r="A29" s="201" t="s">
        <v>286</v>
      </c>
      <c r="B29" s="289">
        <f>Margins!B29</f>
        <v>300</v>
      </c>
      <c r="C29" s="289">
        <f>Volume!J29</f>
        <v>541.15</v>
      </c>
      <c r="D29" s="182">
        <f>Volume!M29</f>
        <v>1.988315114964183</v>
      </c>
      <c r="E29" s="175">
        <f>Volume!C29*100</f>
        <v>-13</v>
      </c>
      <c r="F29" s="349">
        <f>'Open Int.'!D29*100</f>
        <v>6</v>
      </c>
      <c r="G29" s="176">
        <f>'Open Int.'!R29</f>
        <v>17.922888</v>
      </c>
      <c r="H29" s="176">
        <f>'Open Int.'!Z29</f>
        <v>1.3204139999999995</v>
      </c>
      <c r="I29" s="171">
        <f>'Open Int.'!O29</f>
        <v>0.9972826086956522</v>
      </c>
      <c r="J29" s="185">
        <f>IF(Volume!D29=0,0,Volume!F29/Volume!D29)</f>
        <v>0</v>
      </c>
      <c r="K29" s="187">
        <f>IF('Open Int.'!E29=0,0,'Open Int.'!H29/'Open Int.'!E29)</f>
        <v>0</v>
      </c>
    </row>
    <row r="30" spans="1:11" ht="15">
      <c r="A30" s="201" t="s">
        <v>159</v>
      </c>
      <c r="B30" s="289">
        <f>Margins!B30</f>
        <v>4500</v>
      </c>
      <c r="C30" s="289">
        <f>Volume!J30</f>
        <v>40.65</v>
      </c>
      <c r="D30" s="182">
        <f>Volume!M30</f>
        <v>-0.48959608323134113</v>
      </c>
      <c r="E30" s="175">
        <f>Volume!C30*100</f>
        <v>-82</v>
      </c>
      <c r="F30" s="349">
        <f>'Open Int.'!D30*100</f>
        <v>3</v>
      </c>
      <c r="G30" s="176">
        <f>'Open Int.'!R30</f>
        <v>7.938945</v>
      </c>
      <c r="H30" s="176">
        <f>'Open Int.'!Z30</f>
        <v>0.23667750000000076</v>
      </c>
      <c r="I30" s="171">
        <f>'Open Int.'!O30</f>
        <v>0.9861751152073732</v>
      </c>
      <c r="J30" s="185">
        <f>IF(Volume!D30=0,0,Volume!F30/Volume!D30)</f>
        <v>0</v>
      </c>
      <c r="K30" s="187">
        <f>IF('Open Int.'!E30=0,0,'Open Int.'!H30/'Open Int.'!E30)</f>
        <v>0.42857142857142855</v>
      </c>
    </row>
    <row r="31" spans="1:11" ht="15">
      <c r="A31" s="201" t="s">
        <v>2</v>
      </c>
      <c r="B31" s="289">
        <f>Margins!B31</f>
        <v>1100</v>
      </c>
      <c r="C31" s="289">
        <f>Volume!J31</f>
        <v>302.75</v>
      </c>
      <c r="D31" s="182">
        <f>Volume!M31</f>
        <v>-3.1664800895570053</v>
      </c>
      <c r="E31" s="175">
        <f>Volume!C31*100</f>
        <v>-31</v>
      </c>
      <c r="F31" s="349">
        <f>'Open Int.'!D31*100</f>
        <v>7.000000000000001</v>
      </c>
      <c r="G31" s="176">
        <f>'Open Int.'!R31</f>
        <v>49.95375</v>
      </c>
      <c r="H31" s="176">
        <f>'Open Int.'!Z31</f>
        <v>1.7368670000000037</v>
      </c>
      <c r="I31" s="171">
        <f>'Open Int.'!O31</f>
        <v>0.994</v>
      </c>
      <c r="J31" s="185">
        <f>IF(Volume!D31=0,0,Volume!F31/Volume!D31)</f>
        <v>0</v>
      </c>
      <c r="K31" s="187">
        <f>IF('Open Int.'!E31=0,0,'Open Int.'!H31/'Open Int.'!E31)</f>
        <v>0</v>
      </c>
    </row>
    <row r="32" spans="1:11" ht="15">
      <c r="A32" s="201" t="s">
        <v>392</v>
      </c>
      <c r="B32" s="289">
        <f>Margins!B32</f>
        <v>1250</v>
      </c>
      <c r="C32" s="289">
        <f>Volume!J32</f>
        <v>132.15</v>
      </c>
      <c r="D32" s="182">
        <f>Volume!M32</f>
        <v>3.973249409913463</v>
      </c>
      <c r="E32" s="175">
        <f>Volume!C32*100</f>
        <v>-8</v>
      </c>
      <c r="F32" s="349">
        <f>'Open Int.'!D32*100</f>
        <v>2</v>
      </c>
      <c r="G32" s="176">
        <f>'Open Int.'!R32</f>
        <v>35.6474625</v>
      </c>
      <c r="H32" s="176">
        <f>'Open Int.'!Z32</f>
        <v>2.808</v>
      </c>
      <c r="I32" s="171">
        <f>'Open Int.'!O32</f>
        <v>1</v>
      </c>
      <c r="J32" s="185">
        <f>IF(Volume!D32=0,0,Volume!F32/Volume!D32)</f>
        <v>0.11267605633802817</v>
      </c>
      <c r="K32" s="187">
        <f>IF('Open Int.'!E32=0,0,'Open Int.'!H32/'Open Int.'!E32)</f>
        <v>0.1320754716981132</v>
      </c>
    </row>
    <row r="33" spans="1:11" ht="15">
      <c r="A33" s="201" t="s">
        <v>78</v>
      </c>
      <c r="B33" s="289">
        <f>Margins!B33</f>
        <v>1600</v>
      </c>
      <c r="C33" s="289">
        <f>Volume!J33</f>
        <v>194.75</v>
      </c>
      <c r="D33" s="182">
        <f>Volume!M33</f>
        <v>1.2477255003899173</v>
      </c>
      <c r="E33" s="175">
        <f>Volume!C33*100</f>
        <v>-68</v>
      </c>
      <c r="F33" s="349">
        <f>'Open Int.'!D33*100</f>
        <v>1</v>
      </c>
      <c r="G33" s="176">
        <f>'Open Int.'!R33</f>
        <v>50.88428</v>
      </c>
      <c r="H33" s="176">
        <f>'Open Int.'!Z33</f>
        <v>1.1810399999999959</v>
      </c>
      <c r="I33" s="171">
        <f>'Open Int.'!O33</f>
        <v>0.998162890385793</v>
      </c>
      <c r="J33" s="185">
        <f>IF(Volume!D33=0,0,Volume!F33/Volume!D33)</f>
        <v>0</v>
      </c>
      <c r="K33" s="187">
        <f>IF('Open Int.'!E33=0,0,'Open Int.'!H33/'Open Int.'!E33)</f>
        <v>0</v>
      </c>
    </row>
    <row r="34" spans="1:11" ht="15">
      <c r="A34" s="201" t="s">
        <v>138</v>
      </c>
      <c r="B34" s="289">
        <f>Margins!B34</f>
        <v>425</v>
      </c>
      <c r="C34" s="289">
        <f>Volume!J34</f>
        <v>545.55</v>
      </c>
      <c r="D34" s="182">
        <f>Volume!M34</f>
        <v>2.585558480631817</v>
      </c>
      <c r="E34" s="175">
        <f>Volume!C34*100</f>
        <v>35</v>
      </c>
      <c r="F34" s="349">
        <f>'Open Int.'!D34*100</f>
        <v>2</v>
      </c>
      <c r="G34" s="176">
        <f>'Open Int.'!R34</f>
        <v>285.60360825</v>
      </c>
      <c r="H34" s="176">
        <f>'Open Int.'!Z34</f>
        <v>13.910976749999975</v>
      </c>
      <c r="I34" s="171">
        <f>'Open Int.'!O34</f>
        <v>0.9977269037181361</v>
      </c>
      <c r="J34" s="185">
        <f>IF(Volume!D34=0,0,Volume!F34/Volume!D34)</f>
        <v>0.07692307692307693</v>
      </c>
      <c r="K34" s="187">
        <f>IF('Open Int.'!E34=0,0,'Open Int.'!H34/'Open Int.'!E34)</f>
        <v>0.0625</v>
      </c>
    </row>
    <row r="35" spans="1:11" ht="15">
      <c r="A35" s="201" t="s">
        <v>160</v>
      </c>
      <c r="B35" s="289">
        <f>Margins!B35</f>
        <v>550</v>
      </c>
      <c r="C35" s="289">
        <f>Volume!J35</f>
        <v>376.95</v>
      </c>
      <c r="D35" s="182">
        <f>Volume!M35</f>
        <v>3.344756682659353</v>
      </c>
      <c r="E35" s="175">
        <f>Volume!C35*100</f>
        <v>65</v>
      </c>
      <c r="F35" s="349">
        <f>'Open Int.'!D35*100</f>
        <v>16</v>
      </c>
      <c r="G35" s="176">
        <f>'Open Int.'!R35</f>
        <v>87.55229175</v>
      </c>
      <c r="H35" s="176">
        <f>'Open Int.'!Z35</f>
        <v>14.709892999999994</v>
      </c>
      <c r="I35" s="171">
        <f>'Open Int.'!O35</f>
        <v>0.9995264030310206</v>
      </c>
      <c r="J35" s="185">
        <f>IF(Volume!D35=0,0,Volume!F35/Volume!D35)</f>
        <v>0</v>
      </c>
      <c r="K35" s="187">
        <f>IF('Open Int.'!E35=0,0,'Open Int.'!H35/'Open Int.'!E35)</f>
        <v>0</v>
      </c>
    </row>
    <row r="36" spans="1:11" ht="15">
      <c r="A36" s="201" t="s">
        <v>161</v>
      </c>
      <c r="B36" s="289">
        <f>Margins!B36</f>
        <v>6900</v>
      </c>
      <c r="C36" s="289">
        <f>Volume!J36</f>
        <v>31.3</v>
      </c>
      <c r="D36" s="182">
        <f>Volume!M36</f>
        <v>0.9677419354838732</v>
      </c>
      <c r="E36" s="175">
        <f>Volume!C36*100</f>
        <v>-79</v>
      </c>
      <c r="F36" s="349">
        <f>'Open Int.'!D36*100</f>
        <v>3</v>
      </c>
      <c r="G36" s="176">
        <f>'Open Int.'!R36</f>
        <v>11.683977</v>
      </c>
      <c r="H36" s="176">
        <f>'Open Int.'!Z36</f>
        <v>0.45422700000000127</v>
      </c>
      <c r="I36" s="171">
        <f>'Open Int.'!O36</f>
        <v>1</v>
      </c>
      <c r="J36" s="185">
        <f>IF(Volume!D36=0,0,Volume!F36/Volume!D36)</f>
        <v>0</v>
      </c>
      <c r="K36" s="187">
        <f>IF('Open Int.'!E36=0,0,'Open Int.'!H36/'Open Int.'!E36)</f>
        <v>0</v>
      </c>
    </row>
    <row r="37" spans="1:11" ht="15">
      <c r="A37" s="201" t="s">
        <v>394</v>
      </c>
      <c r="B37" s="289">
        <f>Margins!B37</f>
        <v>900</v>
      </c>
      <c r="C37" s="289">
        <f>Volume!J37</f>
        <v>187.7</v>
      </c>
      <c r="D37" s="182">
        <f>Volume!M37</f>
        <v>4.59738088604068</v>
      </c>
      <c r="E37" s="175">
        <f>Volume!C37*100</f>
        <v>59</v>
      </c>
      <c r="F37" s="349">
        <f>'Open Int.'!D37*100</f>
        <v>53</v>
      </c>
      <c r="G37" s="176">
        <f>'Open Int.'!R37</f>
        <v>0.439218</v>
      </c>
      <c r="H37" s="176">
        <f>'Open Int.'!Z37</f>
        <v>0.16465950000000001</v>
      </c>
      <c r="I37" s="171">
        <f>'Open Int.'!O37</f>
        <v>0.9615384615384616</v>
      </c>
      <c r="J37" s="185">
        <f>IF(Volume!D37=0,0,Volume!F37/Volume!D37)</f>
        <v>0</v>
      </c>
      <c r="K37" s="187">
        <f>IF('Open Int.'!E37=0,0,'Open Int.'!H37/'Open Int.'!E37)</f>
        <v>0</v>
      </c>
    </row>
    <row r="38" spans="1:11" ht="15">
      <c r="A38" s="201" t="s">
        <v>3</v>
      </c>
      <c r="B38" s="289">
        <f>Margins!B38</f>
        <v>1250</v>
      </c>
      <c r="C38" s="289">
        <f>Volume!J38</f>
        <v>236.8</v>
      </c>
      <c r="D38" s="182">
        <f>Volume!M38</f>
        <v>0.16920473773265893</v>
      </c>
      <c r="E38" s="175">
        <f>Volume!C38*100</f>
        <v>-23</v>
      </c>
      <c r="F38" s="349">
        <f>'Open Int.'!D38*100</f>
        <v>16</v>
      </c>
      <c r="G38" s="176">
        <f>'Open Int.'!R38</f>
        <v>50.4088</v>
      </c>
      <c r="H38" s="176">
        <f>'Open Int.'!Z38</f>
        <v>7.206699999999998</v>
      </c>
      <c r="I38" s="171">
        <f>'Open Int.'!O38</f>
        <v>0.998825601879037</v>
      </c>
      <c r="J38" s="185">
        <f>IF(Volume!D38=0,0,Volume!F38/Volume!D38)</f>
        <v>0</v>
      </c>
      <c r="K38" s="187">
        <f>IF('Open Int.'!E38=0,0,'Open Int.'!H38/'Open Int.'!E38)</f>
        <v>0</v>
      </c>
    </row>
    <row r="39" spans="1:11" ht="15">
      <c r="A39" s="201" t="s">
        <v>218</v>
      </c>
      <c r="B39" s="289">
        <f>Margins!B39</f>
        <v>525</v>
      </c>
      <c r="C39" s="289">
        <f>Volume!J39</f>
        <v>332.65</v>
      </c>
      <c r="D39" s="182">
        <f>Volume!M39</f>
        <v>1.1401641836424445</v>
      </c>
      <c r="E39" s="175">
        <f>Volume!C39*100</f>
        <v>-46</v>
      </c>
      <c r="F39" s="349">
        <f>'Open Int.'!D39*100</f>
        <v>2</v>
      </c>
      <c r="G39" s="176">
        <f>'Open Int.'!R39</f>
        <v>15.05407575</v>
      </c>
      <c r="H39" s="176">
        <f>'Open Int.'!Z39</f>
        <v>0.9467325000000013</v>
      </c>
      <c r="I39" s="171">
        <f>'Open Int.'!O39</f>
        <v>0.9965197215777262</v>
      </c>
      <c r="J39" s="185">
        <f>IF(Volume!D39=0,0,Volume!F39/Volume!D39)</f>
        <v>0</v>
      </c>
      <c r="K39" s="187">
        <f>IF('Open Int.'!E39=0,0,'Open Int.'!H39/'Open Int.'!E39)</f>
        <v>0</v>
      </c>
    </row>
    <row r="40" spans="1:11" ht="15">
      <c r="A40" s="201" t="s">
        <v>162</v>
      </c>
      <c r="B40" s="289">
        <f>Margins!B40</f>
        <v>1200</v>
      </c>
      <c r="C40" s="289">
        <f>Volume!J40</f>
        <v>289.25</v>
      </c>
      <c r="D40" s="182">
        <f>Volume!M40</f>
        <v>-0.24142093464390021</v>
      </c>
      <c r="E40" s="175">
        <f>Volume!C40*100</f>
        <v>-30</v>
      </c>
      <c r="F40" s="349">
        <f>'Open Int.'!D40*100</f>
        <v>8</v>
      </c>
      <c r="G40" s="176">
        <f>'Open Int.'!R40</f>
        <v>12.70386</v>
      </c>
      <c r="H40" s="176">
        <f>'Open Int.'!Z40</f>
        <v>0.9086940000000006</v>
      </c>
      <c r="I40" s="171">
        <f>'Open Int.'!O40</f>
        <v>0.9918032786885246</v>
      </c>
      <c r="J40" s="185">
        <f>IF(Volume!D40=0,0,Volume!F40/Volume!D40)</f>
        <v>0</v>
      </c>
      <c r="K40" s="187">
        <f>IF('Open Int.'!E40=0,0,'Open Int.'!H40/'Open Int.'!E40)</f>
        <v>0</v>
      </c>
    </row>
    <row r="41" spans="1:11" ht="15">
      <c r="A41" s="201" t="s">
        <v>287</v>
      </c>
      <c r="B41" s="289">
        <f>Margins!B41</f>
        <v>1000</v>
      </c>
      <c r="C41" s="289">
        <f>Volume!J41</f>
        <v>199.55</v>
      </c>
      <c r="D41" s="182">
        <f>Volume!M41</f>
        <v>2.860824742268047</v>
      </c>
      <c r="E41" s="175">
        <f>Volume!C41*100</f>
        <v>-19</v>
      </c>
      <c r="F41" s="349">
        <f>'Open Int.'!D41*100</f>
        <v>-10</v>
      </c>
      <c r="G41" s="176">
        <f>'Open Int.'!R41</f>
        <v>5.14839</v>
      </c>
      <c r="H41" s="176">
        <f>'Open Int.'!Z41</f>
        <v>-0.3418099999999997</v>
      </c>
      <c r="I41" s="171">
        <f>'Open Int.'!O41</f>
        <v>1</v>
      </c>
      <c r="J41" s="185">
        <f>IF(Volume!D41=0,0,Volume!F41/Volume!D41)</f>
        <v>0</v>
      </c>
      <c r="K41" s="187">
        <f>IF('Open Int.'!E41=0,0,'Open Int.'!H41/'Open Int.'!E41)</f>
        <v>0</v>
      </c>
    </row>
    <row r="42" spans="1:11" ht="15">
      <c r="A42" s="201" t="s">
        <v>183</v>
      </c>
      <c r="B42" s="289">
        <f>Margins!B42</f>
        <v>950</v>
      </c>
      <c r="C42" s="289">
        <f>Volume!J42</f>
        <v>264.8</v>
      </c>
      <c r="D42" s="182">
        <f>Volume!M42</f>
        <v>3.3769275814952318</v>
      </c>
      <c r="E42" s="175">
        <f>Volume!C42*100</f>
        <v>-56.00000000000001</v>
      </c>
      <c r="F42" s="349">
        <f>'Open Int.'!D42*100</f>
        <v>-4</v>
      </c>
      <c r="G42" s="176">
        <f>'Open Int.'!R42</f>
        <v>21.961188</v>
      </c>
      <c r="H42" s="176">
        <f>'Open Int.'!Z42</f>
        <v>-0.06130824999999618</v>
      </c>
      <c r="I42" s="171">
        <f>'Open Int.'!O42</f>
        <v>1</v>
      </c>
      <c r="J42" s="185">
        <f>IF(Volume!D42=0,0,Volume!F42/Volume!D42)</f>
        <v>0</v>
      </c>
      <c r="K42" s="187">
        <f>IF('Open Int.'!E42=0,0,'Open Int.'!H42/'Open Int.'!E42)</f>
        <v>0</v>
      </c>
    </row>
    <row r="43" spans="1:11" ht="15">
      <c r="A43" s="201" t="s">
        <v>219</v>
      </c>
      <c r="B43" s="289">
        <f>Margins!B43</f>
        <v>2700</v>
      </c>
      <c r="C43" s="289">
        <f>Volume!J43</f>
        <v>95</v>
      </c>
      <c r="D43" s="182">
        <f>Volume!M43</f>
        <v>4.7986762272476495</v>
      </c>
      <c r="E43" s="175">
        <f>Volume!C43*100</f>
        <v>-16</v>
      </c>
      <c r="F43" s="349">
        <f>'Open Int.'!D43*100</f>
        <v>7.000000000000001</v>
      </c>
      <c r="G43" s="176">
        <f>'Open Int.'!R43</f>
        <v>52.2234</v>
      </c>
      <c r="H43" s="176">
        <f>'Open Int.'!Z43</f>
        <v>5.597572499999998</v>
      </c>
      <c r="I43" s="171">
        <f>'Open Int.'!O43</f>
        <v>0.9941060903732809</v>
      </c>
      <c r="J43" s="185">
        <f>IF(Volume!D43=0,0,Volume!F43/Volume!D43)</f>
        <v>0</v>
      </c>
      <c r="K43" s="187">
        <f>IF('Open Int.'!E43=0,0,'Open Int.'!H43/'Open Int.'!E43)</f>
        <v>0</v>
      </c>
    </row>
    <row r="44" spans="1:11" ht="15">
      <c r="A44" s="201" t="s">
        <v>163</v>
      </c>
      <c r="B44" s="289">
        <f>Margins!B44</f>
        <v>250</v>
      </c>
      <c r="C44" s="289">
        <f>Volume!J44</f>
        <v>3074.8</v>
      </c>
      <c r="D44" s="182">
        <f>Volume!M44</f>
        <v>2.930789187379703</v>
      </c>
      <c r="E44" s="175">
        <f>Volume!C44*100</f>
        <v>81</v>
      </c>
      <c r="F44" s="349">
        <f>'Open Int.'!D44*100</f>
        <v>6</v>
      </c>
      <c r="G44" s="176">
        <f>'Open Int.'!R44</f>
        <v>148.28223</v>
      </c>
      <c r="H44" s="176">
        <f>'Open Int.'!Z44</f>
        <v>12.138311249999987</v>
      </c>
      <c r="I44" s="171">
        <f>'Open Int.'!O44</f>
        <v>0.975635044064282</v>
      </c>
      <c r="J44" s="185">
        <f>IF(Volume!D44=0,0,Volume!F44/Volume!D44)</f>
        <v>0</v>
      </c>
      <c r="K44" s="187">
        <f>IF('Open Int.'!E44=0,0,'Open Int.'!H44/'Open Int.'!E44)</f>
        <v>0.125</v>
      </c>
    </row>
    <row r="45" spans="1:11" ht="15">
      <c r="A45" s="201" t="s">
        <v>194</v>
      </c>
      <c r="B45" s="289">
        <f>Margins!B45</f>
        <v>400</v>
      </c>
      <c r="C45" s="289">
        <f>Volume!J45</f>
        <v>728.25</v>
      </c>
      <c r="D45" s="182">
        <f>Volume!M45</f>
        <v>3.0785562632696393</v>
      </c>
      <c r="E45" s="175">
        <f>Volume!C45*100</f>
        <v>6</v>
      </c>
      <c r="F45" s="349">
        <f>'Open Int.'!D45*100</f>
        <v>2</v>
      </c>
      <c r="G45" s="176">
        <f>'Open Int.'!R45</f>
        <v>105.39234</v>
      </c>
      <c r="H45" s="176">
        <f>'Open Int.'!Z45</f>
        <v>5.634540000000001</v>
      </c>
      <c r="I45" s="171">
        <f>'Open Int.'!O45</f>
        <v>0.9991708126036484</v>
      </c>
      <c r="J45" s="185">
        <f>IF(Volume!D45=0,0,Volume!F45/Volume!D45)</f>
        <v>0.027777777777777776</v>
      </c>
      <c r="K45" s="187">
        <f>IF('Open Int.'!E45=0,0,'Open Int.'!H45/'Open Int.'!E45)</f>
        <v>0.023809523809523808</v>
      </c>
    </row>
    <row r="46" spans="1:11" ht="15">
      <c r="A46" s="201" t="s">
        <v>220</v>
      </c>
      <c r="B46" s="289">
        <f>Margins!B46</f>
        <v>2400</v>
      </c>
      <c r="C46" s="289">
        <f>Volume!J46</f>
        <v>115.6</v>
      </c>
      <c r="D46" s="182">
        <f>Volume!M46</f>
        <v>1.0931351114997814</v>
      </c>
      <c r="E46" s="175">
        <f>Volume!C46*100</f>
        <v>-35</v>
      </c>
      <c r="F46" s="349">
        <f>'Open Int.'!D46*100</f>
        <v>3</v>
      </c>
      <c r="G46" s="176">
        <f>'Open Int.'!R46</f>
        <v>38.98032</v>
      </c>
      <c r="H46" s="176">
        <f>'Open Int.'!Z46</f>
        <v>1.7662559999999985</v>
      </c>
      <c r="I46" s="171">
        <f>'Open Int.'!O46</f>
        <v>0.999288256227758</v>
      </c>
      <c r="J46" s="185">
        <f>IF(Volume!D46=0,0,Volume!F46/Volume!D46)</f>
        <v>0</v>
      </c>
      <c r="K46" s="187">
        <f>IF('Open Int.'!E46=0,0,'Open Int.'!H46/'Open Int.'!E46)</f>
        <v>0.16666666666666666</v>
      </c>
    </row>
    <row r="47" spans="1:11" ht="15">
      <c r="A47" s="201" t="s">
        <v>164</v>
      </c>
      <c r="B47" s="289">
        <f>Margins!B47</f>
        <v>5650</v>
      </c>
      <c r="C47" s="289">
        <f>Volume!J47</f>
        <v>51.8</v>
      </c>
      <c r="D47" s="182">
        <f>Volume!M47</f>
        <v>0.7782101167315147</v>
      </c>
      <c r="E47" s="175">
        <f>Volume!C47*100</f>
        <v>-87</v>
      </c>
      <c r="F47" s="349">
        <f>'Open Int.'!D47*100</f>
        <v>2</v>
      </c>
      <c r="G47" s="176">
        <f>'Open Int.'!R47</f>
        <v>106.648948</v>
      </c>
      <c r="H47" s="176">
        <f>'Open Int.'!Z47</f>
        <v>2.740250000000003</v>
      </c>
      <c r="I47" s="171">
        <f>'Open Int.'!O47</f>
        <v>1</v>
      </c>
      <c r="J47" s="185">
        <f>IF(Volume!D47=0,0,Volume!F47/Volume!D47)</f>
        <v>0.2</v>
      </c>
      <c r="K47" s="187">
        <f>IF('Open Int.'!E47=0,0,'Open Int.'!H47/'Open Int.'!E47)</f>
        <v>0.16666666666666666</v>
      </c>
    </row>
    <row r="48" spans="1:11" ht="15">
      <c r="A48" s="201" t="s">
        <v>165</v>
      </c>
      <c r="B48" s="289">
        <f>Margins!B48</f>
        <v>1300</v>
      </c>
      <c r="C48" s="289">
        <f>Volume!J48</f>
        <v>216.25</v>
      </c>
      <c r="D48" s="182">
        <f>Volume!M48</f>
        <v>-0.2996772706316301</v>
      </c>
      <c r="E48" s="175">
        <f>Volume!C48*100</f>
        <v>-72</v>
      </c>
      <c r="F48" s="349">
        <f>'Open Int.'!D48*100</f>
        <v>9</v>
      </c>
      <c r="G48" s="176">
        <f>'Open Int.'!R48</f>
        <v>6.0723</v>
      </c>
      <c r="H48" s="176">
        <f>'Open Int.'!Z48</f>
        <v>0.8840520000000005</v>
      </c>
      <c r="I48" s="171">
        <f>'Open Int.'!O48</f>
        <v>1</v>
      </c>
      <c r="J48" s="185">
        <f>IF(Volume!D48=0,0,Volume!F48/Volume!D48)</f>
        <v>0.6666666666666666</v>
      </c>
      <c r="K48" s="187">
        <f>IF('Open Int.'!E48=0,0,'Open Int.'!H48/'Open Int.'!E48)</f>
        <v>0</v>
      </c>
    </row>
    <row r="49" spans="1:11" ht="15">
      <c r="A49" s="201" t="s">
        <v>89</v>
      </c>
      <c r="B49" s="289">
        <f>Margins!B49</f>
        <v>1500</v>
      </c>
      <c r="C49" s="289">
        <f>Volume!J49</f>
        <v>264.55</v>
      </c>
      <c r="D49" s="182">
        <f>Volume!M49</f>
        <v>0.24630541871922476</v>
      </c>
      <c r="E49" s="175">
        <f>Volume!C49*100</f>
        <v>-33</v>
      </c>
      <c r="F49" s="349">
        <f>'Open Int.'!D49*100</f>
        <v>7.000000000000001</v>
      </c>
      <c r="G49" s="176">
        <f>'Open Int.'!R49</f>
        <v>146.7062025</v>
      </c>
      <c r="H49" s="176">
        <f>'Open Int.'!Z49</f>
        <v>11.00882249999998</v>
      </c>
      <c r="I49" s="171">
        <f>'Open Int.'!O49</f>
        <v>0.9951311874492832</v>
      </c>
      <c r="J49" s="185">
        <f>IF(Volume!D49=0,0,Volume!F49/Volume!D49)</f>
        <v>0.027777777777777776</v>
      </c>
      <c r="K49" s="187">
        <f>IF('Open Int.'!E49=0,0,'Open Int.'!H49/'Open Int.'!E49)</f>
        <v>0.027777777777777776</v>
      </c>
    </row>
    <row r="50" spans="1:11" ht="15">
      <c r="A50" s="201" t="s">
        <v>288</v>
      </c>
      <c r="B50" s="289">
        <f>Margins!B50</f>
        <v>1000</v>
      </c>
      <c r="C50" s="289">
        <f>Volume!J50</f>
        <v>165</v>
      </c>
      <c r="D50" s="182">
        <f>Volume!M50</f>
        <v>3.7409619616472733</v>
      </c>
      <c r="E50" s="175">
        <f>Volume!C50*100</f>
        <v>-25</v>
      </c>
      <c r="F50" s="349">
        <f>'Open Int.'!D50*100</f>
        <v>-3</v>
      </c>
      <c r="G50" s="176">
        <f>'Open Int.'!R50</f>
        <v>15.6255</v>
      </c>
      <c r="H50" s="176">
        <f>'Open Int.'!Z50</f>
        <v>0.11812500000000092</v>
      </c>
      <c r="I50" s="171">
        <f>'Open Int.'!O50</f>
        <v>0.996832101372756</v>
      </c>
      <c r="J50" s="185">
        <f>IF(Volume!D50=0,0,Volume!F50/Volume!D50)</f>
        <v>0</v>
      </c>
      <c r="K50" s="187">
        <f>IF('Open Int.'!E50=0,0,'Open Int.'!H50/'Open Int.'!E50)</f>
        <v>0</v>
      </c>
    </row>
    <row r="51" spans="1:11" ht="15">
      <c r="A51" s="201" t="s">
        <v>271</v>
      </c>
      <c r="B51" s="289">
        <f>Margins!B51</f>
        <v>600</v>
      </c>
      <c r="C51" s="289">
        <f>Volume!J51</f>
        <v>202.95</v>
      </c>
      <c r="D51" s="182">
        <f>Volume!M51</f>
        <v>0.5947955390334516</v>
      </c>
      <c r="E51" s="175">
        <f>Volume!C51*100</f>
        <v>-49</v>
      </c>
      <c r="F51" s="349">
        <f>'Open Int.'!D51*100</f>
        <v>21</v>
      </c>
      <c r="G51" s="176">
        <f>'Open Int.'!R51</f>
        <v>13.224222</v>
      </c>
      <c r="H51" s="176">
        <f>'Open Int.'!Z51</f>
        <v>2.3660369999999986</v>
      </c>
      <c r="I51" s="171">
        <f>'Open Int.'!O51</f>
        <v>1</v>
      </c>
      <c r="J51" s="185">
        <f>IF(Volume!D51=0,0,Volume!F51/Volume!D51)</f>
        <v>0</v>
      </c>
      <c r="K51" s="187">
        <f>IF('Open Int.'!E51=0,0,'Open Int.'!H51/'Open Int.'!E51)</f>
        <v>0</v>
      </c>
    </row>
    <row r="52" spans="1:11" ht="15">
      <c r="A52" s="201" t="s">
        <v>221</v>
      </c>
      <c r="B52" s="289">
        <f>Margins!B52</f>
        <v>300</v>
      </c>
      <c r="C52" s="289">
        <f>Volume!J52</f>
        <v>1119.9</v>
      </c>
      <c r="D52" s="182">
        <f>Volume!M52</f>
        <v>3.541050295858005</v>
      </c>
      <c r="E52" s="175">
        <f>Volume!C52*100</f>
        <v>-33</v>
      </c>
      <c r="F52" s="349">
        <f>'Open Int.'!D52*100</f>
        <v>7.000000000000001</v>
      </c>
      <c r="G52" s="176">
        <f>'Open Int.'!R52</f>
        <v>39.64446000000001</v>
      </c>
      <c r="H52" s="176">
        <f>'Open Int.'!Z52</f>
        <v>4.438380000000009</v>
      </c>
      <c r="I52" s="171">
        <f>'Open Int.'!O52</f>
        <v>1</v>
      </c>
      <c r="J52" s="185">
        <f>IF(Volume!D52=0,0,Volume!F52/Volume!D52)</f>
        <v>0.29411764705882354</v>
      </c>
      <c r="K52" s="187">
        <f>IF('Open Int.'!E52=0,0,'Open Int.'!H52/'Open Int.'!E52)</f>
        <v>0.29411764705882354</v>
      </c>
    </row>
    <row r="53" spans="1:11" ht="15">
      <c r="A53" s="201" t="s">
        <v>233</v>
      </c>
      <c r="B53" s="289">
        <f>Margins!B53</f>
        <v>1000</v>
      </c>
      <c r="C53" s="289">
        <f>Volume!J53</f>
        <v>360.3</v>
      </c>
      <c r="D53" s="182">
        <f>Volume!M53</f>
        <v>1.136842105263161</v>
      </c>
      <c r="E53" s="175">
        <f>Volume!C53*100</f>
        <v>-30</v>
      </c>
      <c r="F53" s="349">
        <f>'Open Int.'!D53*100</f>
        <v>5</v>
      </c>
      <c r="G53" s="176">
        <f>'Open Int.'!R53</f>
        <v>104.37891</v>
      </c>
      <c r="H53" s="176">
        <f>'Open Int.'!Z53</f>
        <v>6.160785000000004</v>
      </c>
      <c r="I53" s="171">
        <f>'Open Int.'!O53</f>
        <v>0.9982740766309975</v>
      </c>
      <c r="J53" s="185">
        <f>IF(Volume!D53=0,0,Volume!F53/Volume!D53)</f>
        <v>0</v>
      </c>
      <c r="K53" s="187">
        <f>IF('Open Int.'!E53=0,0,'Open Int.'!H53/'Open Int.'!E53)</f>
        <v>0.3333333333333333</v>
      </c>
    </row>
    <row r="54" spans="1:11" ht="15">
      <c r="A54" s="201" t="s">
        <v>166</v>
      </c>
      <c r="B54" s="289">
        <f>Margins!B54</f>
        <v>2950</v>
      </c>
      <c r="C54" s="289">
        <f>Volume!J54</f>
        <v>92.95</v>
      </c>
      <c r="D54" s="182">
        <f>Volume!M54</f>
        <v>-0.6944444444444354</v>
      </c>
      <c r="E54" s="175">
        <f>Volume!C54*100</f>
        <v>-91</v>
      </c>
      <c r="F54" s="349">
        <f>'Open Int.'!D54*100</f>
        <v>3</v>
      </c>
      <c r="G54" s="176">
        <f>'Open Int.'!R54</f>
        <v>31.3139255</v>
      </c>
      <c r="H54" s="176">
        <f>'Open Int.'!Z54</f>
        <v>0.6369934999999991</v>
      </c>
      <c r="I54" s="171">
        <f>'Open Int.'!O54</f>
        <v>1</v>
      </c>
      <c r="J54" s="185">
        <f>IF(Volume!D54=0,0,Volume!F54/Volume!D54)</f>
        <v>0</v>
      </c>
      <c r="K54" s="187">
        <f>IF('Open Int.'!E54=0,0,'Open Int.'!H54/'Open Int.'!E54)</f>
        <v>0</v>
      </c>
    </row>
    <row r="55" spans="1:11" ht="15">
      <c r="A55" s="201" t="s">
        <v>222</v>
      </c>
      <c r="B55" s="289">
        <f>Margins!B55</f>
        <v>175</v>
      </c>
      <c r="C55" s="289">
        <f>Volume!J55</f>
        <v>2092.9</v>
      </c>
      <c r="D55" s="182">
        <f>Volume!M55</f>
        <v>1.9658473606002245</v>
      </c>
      <c r="E55" s="175">
        <f>Volume!C55*100</f>
        <v>-10</v>
      </c>
      <c r="F55" s="349">
        <f>'Open Int.'!D55*100</f>
        <v>4</v>
      </c>
      <c r="G55" s="176">
        <f>'Open Int.'!R55</f>
        <v>154.414162</v>
      </c>
      <c r="H55" s="176">
        <f>'Open Int.'!Z55</f>
        <v>8.293127499999969</v>
      </c>
      <c r="I55" s="171">
        <f>'Open Int.'!O55</f>
        <v>0.9992884250474383</v>
      </c>
      <c r="J55" s="185">
        <f>IF(Volume!D55=0,0,Volume!F55/Volume!D55)</f>
        <v>0</v>
      </c>
      <c r="K55" s="187">
        <f>IF('Open Int.'!E55=0,0,'Open Int.'!H55/'Open Int.'!E55)</f>
        <v>0</v>
      </c>
    </row>
    <row r="56" spans="1:11" ht="15">
      <c r="A56" s="201" t="s">
        <v>289</v>
      </c>
      <c r="B56" s="289">
        <f>Margins!B56</f>
        <v>750</v>
      </c>
      <c r="C56" s="289">
        <f>Volume!J56</f>
        <v>135.2</v>
      </c>
      <c r="D56" s="182">
        <f>Volume!M56</f>
        <v>2.501895375284293</v>
      </c>
      <c r="E56" s="175">
        <f>Volume!C56*100</f>
        <v>-80</v>
      </c>
      <c r="F56" s="349">
        <f>'Open Int.'!D56*100</f>
        <v>2</v>
      </c>
      <c r="G56" s="176">
        <f>'Open Int.'!R56</f>
        <v>26.49582</v>
      </c>
      <c r="H56" s="176">
        <f>'Open Int.'!Z56</f>
        <v>1.260052499999997</v>
      </c>
      <c r="I56" s="171">
        <f>'Open Int.'!O56</f>
        <v>1</v>
      </c>
      <c r="J56" s="185">
        <f>IF(Volume!D56=0,0,Volume!F56/Volume!D56)</f>
        <v>0</v>
      </c>
      <c r="K56" s="187">
        <f>IF('Open Int.'!E56=0,0,'Open Int.'!H56/'Open Int.'!E56)</f>
        <v>0.029411764705882353</v>
      </c>
    </row>
    <row r="57" spans="1:11" ht="15">
      <c r="A57" s="201" t="s">
        <v>290</v>
      </c>
      <c r="B57" s="289">
        <f>Margins!B57</f>
        <v>1400</v>
      </c>
      <c r="C57" s="289">
        <f>Volume!J57</f>
        <v>116.3</v>
      </c>
      <c r="D57" s="182">
        <f>Volume!M57</f>
        <v>1.838879159369522</v>
      </c>
      <c r="E57" s="175">
        <f>Volume!C57*100</f>
        <v>-7.000000000000001</v>
      </c>
      <c r="F57" s="349">
        <f>'Open Int.'!D57*100</f>
        <v>8</v>
      </c>
      <c r="G57" s="176">
        <f>'Open Int.'!R57</f>
        <v>17.82879</v>
      </c>
      <c r="H57" s="176">
        <f>'Open Int.'!Z57</f>
        <v>0.8974980000000023</v>
      </c>
      <c r="I57" s="171">
        <f>'Open Int.'!O57</f>
        <v>0.9954337899543378</v>
      </c>
      <c r="J57" s="185">
        <f>IF(Volume!D57=0,0,Volume!F57/Volume!D57)</f>
        <v>0</v>
      </c>
      <c r="K57" s="187">
        <f>IF('Open Int.'!E57=0,0,'Open Int.'!H57/'Open Int.'!E57)</f>
        <v>3</v>
      </c>
    </row>
    <row r="58" spans="1:11" ht="15">
      <c r="A58" s="201" t="s">
        <v>195</v>
      </c>
      <c r="B58" s="289">
        <f>Margins!B58</f>
        <v>2062</v>
      </c>
      <c r="C58" s="289">
        <f>Volume!J58</f>
        <v>106.7</v>
      </c>
      <c r="D58" s="182">
        <f>Volume!M58</f>
        <v>2.1052631578947394</v>
      </c>
      <c r="E58" s="175">
        <f>Volume!C58*100</f>
        <v>6</v>
      </c>
      <c r="F58" s="349">
        <f>'Open Int.'!D58*100</f>
        <v>9</v>
      </c>
      <c r="G58" s="176">
        <f>'Open Int.'!R58</f>
        <v>304.34730282000004</v>
      </c>
      <c r="H58" s="176">
        <f>'Open Int.'!Z58</f>
        <v>33.102337620000014</v>
      </c>
      <c r="I58" s="171">
        <f>'Open Int.'!O58</f>
        <v>0.9981204366370274</v>
      </c>
      <c r="J58" s="185">
        <f>IF(Volume!D58=0,0,Volume!F58/Volume!D58)</f>
        <v>0.21100917431192662</v>
      </c>
      <c r="K58" s="187">
        <f>IF('Open Int.'!E58=0,0,'Open Int.'!H58/'Open Int.'!E58)</f>
        <v>0.14396887159533073</v>
      </c>
    </row>
    <row r="59" spans="1:11" ht="15">
      <c r="A59" s="201" t="s">
        <v>291</v>
      </c>
      <c r="B59" s="289">
        <f>Margins!B59</f>
        <v>1400</v>
      </c>
      <c r="C59" s="289">
        <f>Volume!J59</f>
        <v>89.5</v>
      </c>
      <c r="D59" s="182">
        <f>Volume!M59</f>
        <v>0</v>
      </c>
      <c r="E59" s="175">
        <f>Volume!C59*100</f>
        <v>-67</v>
      </c>
      <c r="F59" s="349">
        <f>'Open Int.'!D59*100</f>
        <v>4</v>
      </c>
      <c r="G59" s="176">
        <f>'Open Int.'!R59</f>
        <v>63.53963</v>
      </c>
      <c r="H59" s="176">
        <f>'Open Int.'!Z59</f>
        <v>2.4433500000000024</v>
      </c>
      <c r="I59" s="171">
        <f>'Open Int.'!O59</f>
        <v>0.9970420035495957</v>
      </c>
      <c r="J59" s="185">
        <f>IF(Volume!D59=0,0,Volume!F59/Volume!D59)</f>
        <v>0.38095238095238093</v>
      </c>
      <c r="K59" s="187">
        <f>IF('Open Int.'!E59=0,0,'Open Int.'!H59/'Open Int.'!E59)</f>
        <v>0.24242424242424243</v>
      </c>
    </row>
    <row r="60" spans="1:11" ht="15">
      <c r="A60" s="201" t="s">
        <v>197</v>
      </c>
      <c r="B60" s="289">
        <f>Margins!B60</f>
        <v>650</v>
      </c>
      <c r="C60" s="289">
        <f>Volume!J60</f>
        <v>291.4</v>
      </c>
      <c r="D60" s="182">
        <f>Volume!M60</f>
        <v>-2.9960053262316912</v>
      </c>
      <c r="E60" s="175">
        <f>Volume!C60*100</f>
        <v>-28.000000000000004</v>
      </c>
      <c r="F60" s="349">
        <f>'Open Int.'!D60*100</f>
        <v>6</v>
      </c>
      <c r="G60" s="176">
        <f>'Open Int.'!R60</f>
        <v>130.389844</v>
      </c>
      <c r="H60" s="176">
        <f>'Open Int.'!Z60</f>
        <v>4.212832000000006</v>
      </c>
      <c r="I60" s="171">
        <f>'Open Int.'!O60</f>
        <v>0.9943346891342243</v>
      </c>
      <c r="J60" s="185">
        <f>IF(Volume!D60=0,0,Volume!F60/Volume!D60)</f>
        <v>0</v>
      </c>
      <c r="K60" s="187">
        <f>IF('Open Int.'!E60=0,0,'Open Int.'!H60/'Open Int.'!E60)</f>
        <v>0</v>
      </c>
    </row>
    <row r="61" spans="1:11" ht="15">
      <c r="A61" s="201" t="s">
        <v>4</v>
      </c>
      <c r="B61" s="289">
        <f>Margins!B61</f>
        <v>150</v>
      </c>
      <c r="C61" s="289">
        <f>Volume!J61</f>
        <v>1519.8</v>
      </c>
      <c r="D61" s="182">
        <f>Volume!M61</f>
        <v>-1.173716552329548</v>
      </c>
      <c r="E61" s="175">
        <f>Volume!C61*100</f>
        <v>9</v>
      </c>
      <c r="F61" s="349">
        <f>'Open Int.'!D61*100</f>
        <v>9</v>
      </c>
      <c r="G61" s="176">
        <f>'Open Int.'!R61</f>
        <v>129.509757</v>
      </c>
      <c r="H61" s="176">
        <f>'Open Int.'!Z61</f>
        <v>9.142237500000007</v>
      </c>
      <c r="I61" s="171">
        <f>'Open Int.'!O61</f>
        <v>0.9968315437422989</v>
      </c>
      <c r="J61" s="185">
        <f>IF(Volume!D61=0,0,Volume!F61/Volume!D61)</f>
        <v>0</v>
      </c>
      <c r="K61" s="187">
        <f>IF('Open Int.'!E61=0,0,'Open Int.'!H61/'Open Int.'!E61)</f>
        <v>0</v>
      </c>
    </row>
    <row r="62" spans="1:11" ht="15">
      <c r="A62" s="201" t="s">
        <v>79</v>
      </c>
      <c r="B62" s="289">
        <f>Margins!B62</f>
        <v>200</v>
      </c>
      <c r="C62" s="289">
        <f>Volume!J62</f>
        <v>954.15</v>
      </c>
      <c r="D62" s="182">
        <f>Volume!M62</f>
        <v>2.1847389558232906</v>
      </c>
      <c r="E62" s="175">
        <f>Volume!C62*100</f>
        <v>-12</v>
      </c>
      <c r="F62" s="349">
        <f>'Open Int.'!D62*100</f>
        <v>6</v>
      </c>
      <c r="G62" s="176">
        <f>'Open Int.'!R62</f>
        <v>128.066013</v>
      </c>
      <c r="H62" s="176">
        <f>'Open Int.'!Z62</f>
        <v>9.871938</v>
      </c>
      <c r="I62" s="171">
        <f>'Open Int.'!O62</f>
        <v>0.9970198182089107</v>
      </c>
      <c r="J62" s="185">
        <f>IF(Volume!D62=0,0,Volume!F62/Volume!D62)</f>
        <v>0</v>
      </c>
      <c r="K62" s="187">
        <f>IF('Open Int.'!E62=0,0,'Open Int.'!H62/'Open Int.'!E62)</f>
        <v>0</v>
      </c>
    </row>
    <row r="63" spans="1:11" ht="15">
      <c r="A63" s="201" t="s">
        <v>196</v>
      </c>
      <c r="B63" s="289">
        <f>Margins!B63</f>
        <v>400</v>
      </c>
      <c r="C63" s="289">
        <f>Volume!J63</f>
        <v>688.75</v>
      </c>
      <c r="D63" s="182">
        <f>Volume!M63</f>
        <v>1.7957434229973361</v>
      </c>
      <c r="E63" s="175">
        <f>Volume!C63*100</f>
        <v>-46</v>
      </c>
      <c r="F63" s="349">
        <f>'Open Int.'!D63*100</f>
        <v>9</v>
      </c>
      <c r="G63" s="176">
        <f>'Open Int.'!R63</f>
        <v>136.9786</v>
      </c>
      <c r="H63" s="176">
        <f>'Open Int.'!Z63</f>
        <v>12.971351999999996</v>
      </c>
      <c r="I63" s="171">
        <f>'Open Int.'!O63</f>
        <v>0.998793242156074</v>
      </c>
      <c r="J63" s="185">
        <f>IF(Volume!D63=0,0,Volume!F63/Volume!D63)</f>
        <v>0</v>
      </c>
      <c r="K63" s="187">
        <f>IF('Open Int.'!E63=0,0,'Open Int.'!H63/'Open Int.'!E63)</f>
        <v>0</v>
      </c>
    </row>
    <row r="64" spans="1:11" ht="15">
      <c r="A64" s="201" t="s">
        <v>5</v>
      </c>
      <c r="B64" s="289">
        <f>Margins!B64</f>
        <v>1595</v>
      </c>
      <c r="C64" s="289">
        <f>Volume!J64</f>
        <v>130.3</v>
      </c>
      <c r="D64" s="182">
        <f>Volume!M64</f>
        <v>1.8764659890539528</v>
      </c>
      <c r="E64" s="175">
        <f>Volume!C64*100</f>
        <v>-56.99999999999999</v>
      </c>
      <c r="F64" s="349">
        <f>'Open Int.'!D64*100</f>
        <v>2</v>
      </c>
      <c r="G64" s="176">
        <f>'Open Int.'!R64</f>
        <v>384.29567935000006</v>
      </c>
      <c r="H64" s="176">
        <f>'Open Int.'!Z64</f>
        <v>17.461980250000067</v>
      </c>
      <c r="I64" s="171">
        <f>'Open Int.'!O64</f>
        <v>0.9977286247363583</v>
      </c>
      <c r="J64" s="185">
        <f>IF(Volume!D64=0,0,Volume!F64/Volume!D64)</f>
        <v>0.11929824561403508</v>
      </c>
      <c r="K64" s="187">
        <f>IF('Open Int.'!E64=0,0,'Open Int.'!H64/'Open Int.'!E64)</f>
        <v>0.10629067245119306</v>
      </c>
    </row>
    <row r="65" spans="1:11" ht="15">
      <c r="A65" s="201" t="s">
        <v>198</v>
      </c>
      <c r="B65" s="289">
        <f>Margins!B65</f>
        <v>1000</v>
      </c>
      <c r="C65" s="289">
        <f>Volume!J65</f>
        <v>205.2</v>
      </c>
      <c r="D65" s="182">
        <f>Volume!M65</f>
        <v>0.09756097560975056</v>
      </c>
      <c r="E65" s="175">
        <f>Volume!C65*100</f>
        <v>10</v>
      </c>
      <c r="F65" s="349">
        <f>'Open Int.'!D65*100</f>
        <v>7.000000000000001</v>
      </c>
      <c r="G65" s="176">
        <f>'Open Int.'!R65</f>
        <v>174.85092</v>
      </c>
      <c r="H65" s="176">
        <f>'Open Int.'!Z65</f>
        <v>15.381419999999991</v>
      </c>
      <c r="I65" s="171">
        <f>'Open Int.'!O65</f>
        <v>0.9980049289989438</v>
      </c>
      <c r="J65" s="185">
        <f>IF(Volume!D65=0,0,Volume!F65/Volume!D65)</f>
        <v>0.1865671641791045</v>
      </c>
      <c r="K65" s="187">
        <f>IF('Open Int.'!E65=0,0,'Open Int.'!H65/'Open Int.'!E65)</f>
        <v>0.140625</v>
      </c>
    </row>
    <row r="66" spans="1:11" ht="15">
      <c r="A66" s="201" t="s">
        <v>199</v>
      </c>
      <c r="B66" s="289">
        <f>Margins!B66</f>
        <v>1300</v>
      </c>
      <c r="C66" s="289">
        <f>Volume!J66</f>
        <v>247.8</v>
      </c>
      <c r="D66" s="182">
        <f>Volume!M66</f>
        <v>-0.5617977528089796</v>
      </c>
      <c r="E66" s="175">
        <f>Volume!C66*100</f>
        <v>-42</v>
      </c>
      <c r="F66" s="349">
        <f>'Open Int.'!D66*100</f>
        <v>7.000000000000001</v>
      </c>
      <c r="G66" s="176">
        <f>'Open Int.'!R66</f>
        <v>68.261466</v>
      </c>
      <c r="H66" s="176">
        <f>'Open Int.'!Z66</f>
        <v>4.765305999999995</v>
      </c>
      <c r="I66" s="171">
        <f>'Open Int.'!O66</f>
        <v>0.9995280792826805</v>
      </c>
      <c r="J66" s="185">
        <f>IF(Volume!D66=0,0,Volume!F66/Volume!D66)</f>
        <v>0.2413793103448276</v>
      </c>
      <c r="K66" s="187">
        <f>IF('Open Int.'!E66=0,0,'Open Int.'!H66/'Open Int.'!E66)</f>
        <v>0.25</v>
      </c>
    </row>
    <row r="67" spans="1:11" ht="15">
      <c r="A67" s="201" t="s">
        <v>43</v>
      </c>
      <c r="B67" s="289">
        <f>Margins!B67</f>
        <v>150</v>
      </c>
      <c r="C67" s="289">
        <f>Volume!J67</f>
        <v>2081.65</v>
      </c>
      <c r="D67" s="182">
        <f>Volume!M67</f>
        <v>4.030484757621194</v>
      </c>
      <c r="E67" s="175">
        <f>Volume!C67*100</f>
        <v>85</v>
      </c>
      <c r="F67" s="349">
        <f>'Open Int.'!D67*100</f>
        <v>11</v>
      </c>
      <c r="G67" s="176">
        <f>'Open Int.'!R67</f>
        <v>55.5176055</v>
      </c>
      <c r="H67" s="176">
        <f>'Open Int.'!Z67</f>
        <v>7.3435305</v>
      </c>
      <c r="I67" s="171">
        <f>'Open Int.'!O67</f>
        <v>0.9915635545556806</v>
      </c>
      <c r="J67" s="185">
        <f>IF(Volume!D67=0,0,Volume!F67/Volume!D67)</f>
        <v>0</v>
      </c>
      <c r="K67" s="187">
        <f>IF('Open Int.'!E67=0,0,'Open Int.'!H67/'Open Int.'!E67)</f>
        <v>0</v>
      </c>
    </row>
    <row r="68" spans="1:11" ht="15">
      <c r="A68" s="201" t="s">
        <v>200</v>
      </c>
      <c r="B68" s="289">
        <f>Margins!B68</f>
        <v>350</v>
      </c>
      <c r="C68" s="289">
        <f>Volume!J68</f>
        <v>853.35</v>
      </c>
      <c r="D68" s="182">
        <f>Volume!M68</f>
        <v>-0.22799017888459394</v>
      </c>
      <c r="E68" s="175">
        <f>Volume!C68*100</f>
        <v>-12</v>
      </c>
      <c r="F68" s="349">
        <f>'Open Int.'!D68*100</f>
        <v>10</v>
      </c>
      <c r="G68" s="176">
        <f>'Open Int.'!R68</f>
        <v>530.41249275</v>
      </c>
      <c r="H68" s="176">
        <f>'Open Int.'!Z68</f>
        <v>46.74461924999997</v>
      </c>
      <c r="I68" s="171">
        <f>'Open Int.'!O68</f>
        <v>0.9975223830170618</v>
      </c>
      <c r="J68" s="185">
        <f>IF(Volume!D68=0,0,Volume!F68/Volume!D68)</f>
        <v>0.02564102564102564</v>
      </c>
      <c r="K68" s="187">
        <f>IF('Open Int.'!E68=0,0,'Open Int.'!H68/'Open Int.'!E68)</f>
        <v>0.1111111111111111</v>
      </c>
    </row>
    <row r="69" spans="1:11" ht="15">
      <c r="A69" s="201" t="s">
        <v>141</v>
      </c>
      <c r="B69" s="289">
        <f>Margins!B69</f>
        <v>2400</v>
      </c>
      <c r="C69" s="289">
        <f>Volume!J69</f>
        <v>77.6</v>
      </c>
      <c r="D69" s="182">
        <f>Volume!M69</f>
        <v>2.7134348113831863</v>
      </c>
      <c r="E69" s="175">
        <f>Volume!C69*100</f>
        <v>-47</v>
      </c>
      <c r="F69" s="349">
        <f>'Open Int.'!D69*100</f>
        <v>0</v>
      </c>
      <c r="G69" s="176">
        <f>'Open Int.'!R69</f>
        <v>197.97311999999997</v>
      </c>
      <c r="H69" s="176">
        <f>'Open Int.'!Z69</f>
        <v>8.221739999999954</v>
      </c>
      <c r="I69" s="171">
        <f>'Open Int.'!O69</f>
        <v>0.9986829727187206</v>
      </c>
      <c r="J69" s="185">
        <f>IF(Volume!D69=0,0,Volume!F69/Volume!D69)</f>
        <v>0.18446601941747573</v>
      </c>
      <c r="K69" s="187">
        <f>IF('Open Int.'!E69=0,0,'Open Int.'!H69/'Open Int.'!E69)</f>
        <v>0.1746641074856046</v>
      </c>
    </row>
    <row r="70" spans="1:11" ht="15">
      <c r="A70" s="201" t="s">
        <v>400</v>
      </c>
      <c r="B70" s="289">
        <f>Margins!B70</f>
        <v>2700</v>
      </c>
      <c r="C70" s="289">
        <f>Volume!J70</f>
        <v>94.6</v>
      </c>
      <c r="D70" s="182">
        <f>Volume!M70</f>
        <v>-1.612064482579315</v>
      </c>
      <c r="E70" s="175">
        <f>Volume!C70*100</f>
        <v>-10</v>
      </c>
      <c r="F70" s="349">
        <f>'Open Int.'!D70*100</f>
        <v>1</v>
      </c>
      <c r="G70" s="176">
        <f>'Open Int.'!R70</f>
        <v>129.038184</v>
      </c>
      <c r="H70" s="176">
        <f>'Open Int.'!Z70</f>
        <v>4.401823500000006</v>
      </c>
      <c r="I70" s="171">
        <f>'Open Int.'!O70</f>
        <v>0.9982185273159145</v>
      </c>
      <c r="J70" s="185">
        <f>IF(Volume!D70=0,0,Volume!F70/Volume!D70)</f>
        <v>0.08759124087591241</v>
      </c>
      <c r="K70" s="187">
        <f>IF('Open Int.'!E70=0,0,'Open Int.'!H70/'Open Int.'!E70)</f>
        <v>0.10129310344827586</v>
      </c>
    </row>
    <row r="71" spans="1:11" ht="15">
      <c r="A71" s="201" t="s">
        <v>184</v>
      </c>
      <c r="B71" s="289">
        <f>Margins!B71</f>
        <v>2950</v>
      </c>
      <c r="C71" s="289">
        <f>Volume!J71</f>
        <v>83.7</v>
      </c>
      <c r="D71" s="182">
        <f>Volume!M71</f>
        <v>0.2995805871779509</v>
      </c>
      <c r="E71" s="175">
        <f>Volume!C71*100</f>
        <v>-44</v>
      </c>
      <c r="F71" s="349">
        <f>'Open Int.'!D71*100</f>
        <v>2</v>
      </c>
      <c r="G71" s="176">
        <f>'Open Int.'!R71</f>
        <v>130.4945775</v>
      </c>
      <c r="H71" s="176">
        <f>'Open Int.'!Z71</f>
        <v>5.559496249999995</v>
      </c>
      <c r="I71" s="171">
        <f>'Open Int.'!O71</f>
        <v>0.9956480605487228</v>
      </c>
      <c r="J71" s="185">
        <f>IF(Volume!D71=0,0,Volume!F71/Volume!D71)</f>
        <v>0.04827586206896552</v>
      </c>
      <c r="K71" s="187">
        <f>IF('Open Int.'!E71=0,0,'Open Int.'!H71/'Open Int.'!E71)</f>
        <v>0.06878306878306878</v>
      </c>
    </row>
    <row r="72" spans="1:11" ht="15">
      <c r="A72" s="201" t="s">
        <v>175</v>
      </c>
      <c r="B72" s="289">
        <f>Margins!B72</f>
        <v>7875</v>
      </c>
      <c r="C72" s="289">
        <f>Volume!J72</f>
        <v>33.6</v>
      </c>
      <c r="D72" s="182">
        <f>Volume!M72</f>
        <v>1.6641452344932053</v>
      </c>
      <c r="E72" s="175">
        <f>Volume!C72*100</f>
        <v>-6</v>
      </c>
      <c r="F72" s="349">
        <f>'Open Int.'!D72*100</f>
        <v>1</v>
      </c>
      <c r="G72" s="176">
        <f>'Open Int.'!R72</f>
        <v>287.43498</v>
      </c>
      <c r="H72" s="176">
        <f>'Open Int.'!Z72</f>
        <v>19.95678562500001</v>
      </c>
      <c r="I72" s="171">
        <f>'Open Int.'!O72</f>
        <v>0.9973303875540827</v>
      </c>
      <c r="J72" s="185">
        <f>IF(Volume!D72=0,0,Volume!F72/Volume!D72)</f>
        <v>0.1660377358490566</v>
      </c>
      <c r="K72" s="187">
        <f>IF('Open Int.'!E72=0,0,'Open Int.'!H72/'Open Int.'!E72)</f>
        <v>0.16748285994123407</v>
      </c>
    </row>
    <row r="73" spans="1:11" ht="15">
      <c r="A73" s="201" t="s">
        <v>142</v>
      </c>
      <c r="B73" s="289">
        <f>Margins!B73</f>
        <v>1750</v>
      </c>
      <c r="C73" s="289">
        <f>Volume!J73</f>
        <v>145.95</v>
      </c>
      <c r="D73" s="182">
        <f>Volume!M73</f>
        <v>0.8987210508122937</v>
      </c>
      <c r="E73" s="175">
        <f>Volume!C73*100</f>
        <v>-47</v>
      </c>
      <c r="F73" s="349">
        <f>'Open Int.'!D73*100</f>
        <v>4</v>
      </c>
      <c r="G73" s="176">
        <f>'Open Int.'!R73</f>
        <v>54.862605</v>
      </c>
      <c r="H73" s="176">
        <f>'Open Int.'!Z73</f>
        <v>2.8428487500000017</v>
      </c>
      <c r="I73" s="171">
        <f>'Open Int.'!O73</f>
        <v>0.9967411545623837</v>
      </c>
      <c r="J73" s="185">
        <f>IF(Volume!D73=0,0,Volume!F73/Volume!D73)</f>
        <v>0</v>
      </c>
      <c r="K73" s="187">
        <f>IF('Open Int.'!E73=0,0,'Open Int.'!H73/'Open Int.'!E73)</f>
        <v>0</v>
      </c>
    </row>
    <row r="74" spans="1:11" ht="15">
      <c r="A74" s="201" t="s">
        <v>176</v>
      </c>
      <c r="B74" s="289">
        <f>Margins!B74</f>
        <v>1450</v>
      </c>
      <c r="C74" s="289">
        <f>Volume!J74</f>
        <v>161.95</v>
      </c>
      <c r="D74" s="182">
        <f>Volume!M74</f>
        <v>1.3771517996870037</v>
      </c>
      <c r="E74" s="175">
        <f>Volume!C74*100</f>
        <v>-31</v>
      </c>
      <c r="F74" s="349">
        <f>'Open Int.'!D74*100</f>
        <v>4</v>
      </c>
      <c r="G74" s="176">
        <f>'Open Int.'!R74</f>
        <v>248.33008125</v>
      </c>
      <c r="H74" s="176">
        <f>'Open Int.'!Z74</f>
        <v>15.163773750000018</v>
      </c>
      <c r="I74" s="171">
        <f>'Open Int.'!O74</f>
        <v>0.9973522458628842</v>
      </c>
      <c r="J74" s="185">
        <f>IF(Volume!D74=0,0,Volume!F74/Volume!D74)</f>
        <v>0.1935483870967742</v>
      </c>
      <c r="K74" s="187">
        <f>IF('Open Int.'!E74=0,0,'Open Int.'!H74/'Open Int.'!E74)</f>
        <v>0.29577464788732394</v>
      </c>
    </row>
    <row r="75" spans="1:11" ht="15">
      <c r="A75" s="201" t="s">
        <v>399</v>
      </c>
      <c r="B75" s="289">
        <f>Margins!B75</f>
        <v>2200</v>
      </c>
      <c r="C75" s="289">
        <f>Volume!J75</f>
        <v>90.2</v>
      </c>
      <c r="D75" s="182">
        <f>Volume!M75</f>
        <v>3.6781609195402334</v>
      </c>
      <c r="E75" s="175">
        <f>Volume!C75*100</f>
        <v>-68</v>
      </c>
      <c r="F75" s="349">
        <f>'Open Int.'!D75*100</f>
        <v>-26</v>
      </c>
      <c r="G75" s="176">
        <f>'Open Int.'!R75</f>
        <v>1.329548</v>
      </c>
      <c r="H75" s="176">
        <f>'Open Int.'!Z75</f>
        <v>-0.39305199999999996</v>
      </c>
      <c r="I75" s="171">
        <f>'Open Int.'!O75</f>
        <v>1</v>
      </c>
      <c r="J75" s="185">
        <f>IF(Volume!D75=0,0,Volume!F75/Volume!D75)</f>
        <v>0</v>
      </c>
      <c r="K75" s="187">
        <f>IF('Open Int.'!E75=0,0,'Open Int.'!H75/'Open Int.'!E75)</f>
        <v>0</v>
      </c>
    </row>
    <row r="76" spans="1:11" ht="15">
      <c r="A76" s="201" t="s">
        <v>167</v>
      </c>
      <c r="B76" s="289">
        <f>Margins!B76</f>
        <v>3850</v>
      </c>
      <c r="C76" s="289">
        <f>Volume!J76</f>
        <v>42</v>
      </c>
      <c r="D76" s="182">
        <f>Volume!M76</f>
        <v>6.598984771573608</v>
      </c>
      <c r="E76" s="175">
        <f>Volume!C76*100</f>
        <v>-9</v>
      </c>
      <c r="F76" s="349">
        <f>'Open Int.'!D76*100</f>
        <v>1</v>
      </c>
      <c r="G76" s="176">
        <f>'Open Int.'!R76</f>
        <v>59.24688</v>
      </c>
      <c r="H76" s="176">
        <f>'Open Int.'!Z76</f>
        <v>4.866014999999997</v>
      </c>
      <c r="I76" s="171">
        <f>'Open Int.'!O76</f>
        <v>0.9994541484716157</v>
      </c>
      <c r="J76" s="185">
        <f>IF(Volume!D76=0,0,Volume!F76/Volume!D76)</f>
        <v>0.02702702702702703</v>
      </c>
      <c r="K76" s="187">
        <f>IF('Open Int.'!E76=0,0,'Open Int.'!H76/'Open Int.'!E76)</f>
        <v>0.02</v>
      </c>
    </row>
    <row r="77" spans="1:11" ht="15">
      <c r="A77" s="201" t="s">
        <v>201</v>
      </c>
      <c r="B77" s="289">
        <f>Margins!B77</f>
        <v>100</v>
      </c>
      <c r="C77" s="289">
        <f>Volume!J77</f>
        <v>2018.65</v>
      </c>
      <c r="D77" s="182">
        <f>Volume!M77</f>
        <v>1.4040287336112949</v>
      </c>
      <c r="E77" s="175">
        <f>Volume!C77*100</f>
        <v>-28.000000000000004</v>
      </c>
      <c r="F77" s="349">
        <f>'Open Int.'!D77*100</f>
        <v>-1</v>
      </c>
      <c r="G77" s="176">
        <f>'Open Int.'!R77</f>
        <v>621.7240135</v>
      </c>
      <c r="H77" s="176">
        <f>'Open Int.'!Z77</f>
        <v>24.673269499999947</v>
      </c>
      <c r="I77" s="171">
        <f>'Open Int.'!O77</f>
        <v>0.991947790512679</v>
      </c>
      <c r="J77" s="185">
        <f>IF(Volume!D77=0,0,Volume!F77/Volume!D77)</f>
        <v>0.20875684128225175</v>
      </c>
      <c r="K77" s="187">
        <f>IF('Open Int.'!E77=0,0,'Open Int.'!H77/'Open Int.'!E77)</f>
        <v>0.21690991444388524</v>
      </c>
    </row>
    <row r="78" spans="1:11" ht="15">
      <c r="A78" s="201" t="s">
        <v>143</v>
      </c>
      <c r="B78" s="289">
        <f>Margins!B78</f>
        <v>2950</v>
      </c>
      <c r="C78" s="289">
        <f>Volume!J78</f>
        <v>102.75</v>
      </c>
      <c r="D78" s="182">
        <f>Volume!M78</f>
        <v>-0.43604651162790975</v>
      </c>
      <c r="E78" s="175">
        <f>Volume!C78*100</f>
        <v>-21</v>
      </c>
      <c r="F78" s="349">
        <f>'Open Int.'!D78*100</f>
        <v>22</v>
      </c>
      <c r="G78" s="176">
        <f>'Open Int.'!R78</f>
        <v>11.97294375</v>
      </c>
      <c r="H78" s="176">
        <f>'Open Int.'!Z78</f>
        <v>2.0786437500000012</v>
      </c>
      <c r="I78" s="171">
        <f>'Open Int.'!O78</f>
        <v>0.9898734177215189</v>
      </c>
      <c r="J78" s="185">
        <f>IF(Volume!D78=0,0,Volume!F78/Volume!D78)</f>
        <v>0</v>
      </c>
      <c r="K78" s="187">
        <f>IF('Open Int.'!E78=0,0,'Open Int.'!H78/'Open Int.'!E78)</f>
        <v>0</v>
      </c>
    </row>
    <row r="79" spans="1:11" ht="15">
      <c r="A79" s="201" t="s">
        <v>90</v>
      </c>
      <c r="B79" s="289">
        <f>Margins!B79</f>
        <v>600</v>
      </c>
      <c r="C79" s="289">
        <f>Volume!J79</f>
        <v>399.65</v>
      </c>
      <c r="D79" s="182">
        <f>Volume!M79</f>
        <v>-1.1623593421540857</v>
      </c>
      <c r="E79" s="175">
        <f>Volume!C79*100</f>
        <v>-20</v>
      </c>
      <c r="F79" s="349">
        <f>'Open Int.'!D79*100</f>
        <v>6</v>
      </c>
      <c r="G79" s="176">
        <f>'Open Int.'!R79</f>
        <v>33.858348</v>
      </c>
      <c r="H79" s="176">
        <f>'Open Int.'!Z79</f>
        <v>1.4699129999999982</v>
      </c>
      <c r="I79" s="171">
        <f>'Open Int.'!O79</f>
        <v>1</v>
      </c>
      <c r="J79" s="185">
        <f>IF(Volume!D79=0,0,Volume!F79/Volume!D79)</f>
        <v>0</v>
      </c>
      <c r="K79" s="187">
        <f>IF('Open Int.'!E79=0,0,'Open Int.'!H79/'Open Int.'!E79)</f>
        <v>0</v>
      </c>
    </row>
    <row r="80" spans="1:11" ht="15">
      <c r="A80" s="201" t="s">
        <v>35</v>
      </c>
      <c r="B80" s="289">
        <f>Margins!B80</f>
        <v>1100</v>
      </c>
      <c r="C80" s="289">
        <f>Volume!J80</f>
        <v>270.8</v>
      </c>
      <c r="D80" s="182">
        <f>Volume!M80</f>
        <v>0.6130410551737078</v>
      </c>
      <c r="E80" s="175">
        <f>Volume!C80*100</f>
        <v>-56.00000000000001</v>
      </c>
      <c r="F80" s="349">
        <f>'Open Int.'!D80*100</f>
        <v>0</v>
      </c>
      <c r="G80" s="176">
        <f>'Open Int.'!R80</f>
        <v>123.709564</v>
      </c>
      <c r="H80" s="176">
        <f>'Open Int.'!Z80</f>
        <v>1.049834500000003</v>
      </c>
      <c r="I80" s="171">
        <f>'Open Int.'!O80</f>
        <v>0.9975921020948711</v>
      </c>
      <c r="J80" s="185">
        <f>IF(Volume!D80=0,0,Volume!F80/Volume!D80)</f>
        <v>0</v>
      </c>
      <c r="K80" s="187">
        <f>IF('Open Int.'!E80=0,0,'Open Int.'!H80/'Open Int.'!E80)</f>
        <v>0</v>
      </c>
    </row>
    <row r="81" spans="1:11" ht="15">
      <c r="A81" s="201" t="s">
        <v>6</v>
      </c>
      <c r="B81" s="289">
        <f>Margins!B81</f>
        <v>1125</v>
      </c>
      <c r="C81" s="289">
        <f>Volume!J81</f>
        <v>151.15</v>
      </c>
      <c r="D81" s="182">
        <f>Volume!M81</f>
        <v>2.8581150051037887</v>
      </c>
      <c r="E81" s="175">
        <f>Volume!C81*100</f>
        <v>49</v>
      </c>
      <c r="F81" s="349">
        <f>'Open Int.'!D81*100</f>
        <v>5</v>
      </c>
      <c r="G81" s="176">
        <f>'Open Int.'!R81</f>
        <v>202.25003625</v>
      </c>
      <c r="H81" s="176">
        <f>'Open Int.'!Z81</f>
        <v>20.06877375000002</v>
      </c>
      <c r="I81" s="171">
        <f>'Open Int.'!O81</f>
        <v>0.9918446275432992</v>
      </c>
      <c r="J81" s="185">
        <f>IF(Volume!D81=0,0,Volume!F81/Volume!D81)</f>
        <v>0.12993039443155452</v>
      </c>
      <c r="K81" s="187">
        <f>IF('Open Int.'!E81=0,0,'Open Int.'!H81/'Open Int.'!E81)</f>
        <v>0.11470985155195682</v>
      </c>
    </row>
    <row r="82" spans="1:11" ht="15">
      <c r="A82" s="201" t="s">
        <v>177</v>
      </c>
      <c r="B82" s="289">
        <f>Margins!B82</f>
        <v>500</v>
      </c>
      <c r="C82" s="289">
        <f>Volume!J82</f>
        <v>292.5</v>
      </c>
      <c r="D82" s="182">
        <f>Volume!M82</f>
        <v>3.4848752874579954</v>
      </c>
      <c r="E82" s="175">
        <f>Volume!C82*100</f>
        <v>-20</v>
      </c>
      <c r="F82" s="349">
        <f>'Open Int.'!D82*100</f>
        <v>0</v>
      </c>
      <c r="G82" s="176">
        <f>'Open Int.'!R82</f>
        <v>138.3525</v>
      </c>
      <c r="H82" s="176">
        <f>'Open Int.'!Z82</f>
        <v>4.644917499999991</v>
      </c>
      <c r="I82" s="171">
        <f>'Open Int.'!O82</f>
        <v>0.9972515856236787</v>
      </c>
      <c r="J82" s="185">
        <f>IF(Volume!D82=0,0,Volume!F82/Volume!D82)</f>
        <v>0.10869565217391304</v>
      </c>
      <c r="K82" s="187">
        <f>IF('Open Int.'!E82=0,0,'Open Int.'!H82/'Open Int.'!E82)</f>
        <v>0.11764705882352941</v>
      </c>
    </row>
    <row r="83" spans="1:11" ht="15">
      <c r="A83" s="201" t="s">
        <v>168</v>
      </c>
      <c r="B83" s="289">
        <f>Margins!B83</f>
        <v>300</v>
      </c>
      <c r="C83" s="289">
        <f>Volume!J83</f>
        <v>643.15</v>
      </c>
      <c r="D83" s="182">
        <f>Volume!M83</f>
        <v>-2.2865390458827206</v>
      </c>
      <c r="E83" s="175">
        <f>Volume!C83*100</f>
        <v>-89</v>
      </c>
      <c r="F83" s="349">
        <f>'Open Int.'!D83*100</f>
        <v>34</v>
      </c>
      <c r="G83" s="176">
        <f>'Open Int.'!R83</f>
        <v>4.592091</v>
      </c>
      <c r="H83" s="176">
        <f>'Open Int.'!Z83</f>
        <v>1.0970489999999997</v>
      </c>
      <c r="I83" s="171">
        <f>'Open Int.'!O83</f>
        <v>1</v>
      </c>
      <c r="J83" s="185">
        <f>IF(Volume!D83=0,0,Volume!F83/Volume!D83)</f>
        <v>0</v>
      </c>
      <c r="K83" s="187">
        <f>IF('Open Int.'!E83=0,0,'Open Int.'!H83/'Open Int.'!E83)</f>
        <v>0</v>
      </c>
    </row>
    <row r="84" spans="1:11" ht="15">
      <c r="A84" s="201" t="s">
        <v>132</v>
      </c>
      <c r="B84" s="289">
        <f>Margins!B84</f>
        <v>400</v>
      </c>
      <c r="C84" s="289">
        <f>Volume!J84</f>
        <v>633.2</v>
      </c>
      <c r="D84" s="182">
        <f>Volume!M84</f>
        <v>-2.6070906713835167</v>
      </c>
      <c r="E84" s="175">
        <f>Volume!C84*100</f>
        <v>-11</v>
      </c>
      <c r="F84" s="349">
        <f>'Open Int.'!D84*100</f>
        <v>11</v>
      </c>
      <c r="G84" s="176">
        <f>'Open Int.'!R84</f>
        <v>87.86283200000001</v>
      </c>
      <c r="H84" s="176">
        <f>'Open Int.'!Z84</f>
        <v>6.308016000000009</v>
      </c>
      <c r="I84" s="171">
        <f>'Open Int.'!O84</f>
        <v>0.9994234649754973</v>
      </c>
      <c r="J84" s="185">
        <f>IF(Volume!D84=0,0,Volume!F84/Volume!D84)</f>
        <v>0</v>
      </c>
      <c r="K84" s="187">
        <f>IF('Open Int.'!E84=0,0,'Open Int.'!H84/'Open Int.'!E84)</f>
        <v>0</v>
      </c>
    </row>
    <row r="85" spans="1:11" ht="15">
      <c r="A85" s="201" t="s">
        <v>144</v>
      </c>
      <c r="B85" s="289">
        <f>Margins!B85</f>
        <v>125</v>
      </c>
      <c r="C85" s="289">
        <f>Volume!J85</f>
        <v>2377.45</v>
      </c>
      <c r="D85" s="182">
        <f>Volume!M85</f>
        <v>1.6308297353909134</v>
      </c>
      <c r="E85" s="175">
        <f>Volume!C85*100</f>
        <v>-33</v>
      </c>
      <c r="F85" s="349">
        <f>'Open Int.'!D85*100</f>
        <v>8</v>
      </c>
      <c r="G85" s="176">
        <f>'Open Int.'!R85</f>
        <v>54.38416875</v>
      </c>
      <c r="H85" s="176">
        <f>'Open Int.'!Z85</f>
        <v>5.024938749999997</v>
      </c>
      <c r="I85" s="171">
        <f>'Open Int.'!O85</f>
        <v>0.9994535519125683</v>
      </c>
      <c r="J85" s="185">
        <f>IF(Volume!D85=0,0,Volume!F85/Volume!D85)</f>
        <v>0</v>
      </c>
      <c r="K85" s="187">
        <f>IF('Open Int.'!E85=0,0,'Open Int.'!H85/'Open Int.'!E85)</f>
        <v>0</v>
      </c>
    </row>
    <row r="86" spans="1:11" ht="15">
      <c r="A86" s="201" t="s">
        <v>292</v>
      </c>
      <c r="B86" s="289">
        <f>Margins!B86</f>
        <v>300</v>
      </c>
      <c r="C86" s="289">
        <f>Volume!J86</f>
        <v>539.2</v>
      </c>
      <c r="D86" s="182">
        <f>Volume!M86</f>
        <v>2.2858768851370708</v>
      </c>
      <c r="E86" s="175">
        <f>Volume!C86*100</f>
        <v>-28.999999999999996</v>
      </c>
      <c r="F86" s="349">
        <f>'Open Int.'!D86*100</f>
        <v>6</v>
      </c>
      <c r="G86" s="176">
        <f>'Open Int.'!R86</f>
        <v>57.036576</v>
      </c>
      <c r="H86" s="176">
        <f>'Open Int.'!Z86</f>
        <v>4.3742909999999995</v>
      </c>
      <c r="I86" s="171">
        <f>'Open Int.'!O86</f>
        <v>0.9974475326148611</v>
      </c>
      <c r="J86" s="185">
        <f>IF(Volume!D86=0,0,Volume!F86/Volume!D86)</f>
        <v>0</v>
      </c>
      <c r="K86" s="187">
        <f>IF('Open Int.'!E86=0,0,'Open Int.'!H86/'Open Int.'!E86)</f>
        <v>0</v>
      </c>
    </row>
    <row r="87" spans="1:11" ht="15">
      <c r="A87" s="201" t="s">
        <v>133</v>
      </c>
      <c r="B87" s="289">
        <f>Margins!B87</f>
        <v>6250</v>
      </c>
      <c r="C87" s="289">
        <f>Volume!J87</f>
        <v>28.35</v>
      </c>
      <c r="D87" s="182">
        <f>Volume!M87</f>
        <v>0.889679715302491</v>
      </c>
      <c r="E87" s="175">
        <f>Volume!C87*100</f>
        <v>-78</v>
      </c>
      <c r="F87" s="349">
        <f>'Open Int.'!D87*100</f>
        <v>2</v>
      </c>
      <c r="G87" s="176">
        <f>'Open Int.'!R87</f>
        <v>61.07653125</v>
      </c>
      <c r="H87" s="176">
        <f>'Open Int.'!Z87</f>
        <v>2.0314062500000034</v>
      </c>
      <c r="I87" s="171">
        <f>'Open Int.'!O87</f>
        <v>0.9982593559617058</v>
      </c>
      <c r="J87" s="185">
        <f>IF(Volume!D87=0,0,Volume!F87/Volume!D87)</f>
        <v>0</v>
      </c>
      <c r="K87" s="187">
        <f>IF('Open Int.'!E87=0,0,'Open Int.'!H87/'Open Int.'!E87)</f>
        <v>0</v>
      </c>
    </row>
    <row r="88" spans="1:11" ht="15">
      <c r="A88" s="201" t="s">
        <v>169</v>
      </c>
      <c r="B88" s="289">
        <f>Margins!B88</f>
        <v>2000</v>
      </c>
      <c r="C88" s="289">
        <f>Volume!J88</f>
        <v>121.95</v>
      </c>
      <c r="D88" s="182">
        <f>Volume!M88</f>
        <v>2.2641509433962286</v>
      </c>
      <c r="E88" s="175">
        <f>Volume!C88*100</f>
        <v>-79</v>
      </c>
      <c r="F88" s="349">
        <f>'Open Int.'!D88*100</f>
        <v>1</v>
      </c>
      <c r="G88" s="176">
        <f>'Open Int.'!R88</f>
        <v>63.95058</v>
      </c>
      <c r="H88" s="176">
        <f>'Open Int.'!Z88</f>
        <v>1.8928800000000052</v>
      </c>
      <c r="I88" s="171">
        <f>'Open Int.'!O88</f>
        <v>1</v>
      </c>
      <c r="J88" s="185">
        <f>IF(Volume!D88=0,0,Volume!F88/Volume!D88)</f>
        <v>0</v>
      </c>
      <c r="K88" s="187">
        <f>IF('Open Int.'!E88=0,0,'Open Int.'!H88/'Open Int.'!E88)</f>
        <v>0</v>
      </c>
    </row>
    <row r="89" spans="1:11" ht="15">
      <c r="A89" s="201" t="s">
        <v>293</v>
      </c>
      <c r="B89" s="289">
        <f>Margins!B89</f>
        <v>550</v>
      </c>
      <c r="C89" s="289">
        <f>Volume!J89</f>
        <v>493</v>
      </c>
      <c r="D89" s="182">
        <f>Volume!M89</f>
        <v>3.9755351681957234</v>
      </c>
      <c r="E89" s="175">
        <f>Volume!C89*100</f>
        <v>51</v>
      </c>
      <c r="F89" s="349">
        <f>'Open Int.'!D89*100</f>
        <v>-1</v>
      </c>
      <c r="G89" s="176">
        <f>'Open Int.'!R89</f>
        <v>169.658555</v>
      </c>
      <c r="H89" s="176">
        <f>'Open Int.'!Z89</f>
        <v>5.313423499999999</v>
      </c>
      <c r="I89" s="171">
        <f>'Open Int.'!O89</f>
        <v>0.9993607159980822</v>
      </c>
      <c r="J89" s="185">
        <f>IF(Volume!D89=0,0,Volume!F89/Volume!D89)</f>
        <v>0</v>
      </c>
      <c r="K89" s="187">
        <f>IF('Open Int.'!E89=0,0,'Open Int.'!H89/'Open Int.'!E89)</f>
        <v>0</v>
      </c>
    </row>
    <row r="90" spans="1:11" ht="15">
      <c r="A90" s="201" t="s">
        <v>294</v>
      </c>
      <c r="B90" s="289">
        <f>Margins!B90</f>
        <v>550</v>
      </c>
      <c r="C90" s="289">
        <f>Volume!J90</f>
        <v>479.4</v>
      </c>
      <c r="D90" s="182">
        <f>Volume!M90</f>
        <v>3.822414726583644</v>
      </c>
      <c r="E90" s="175">
        <f>Volume!C90*100</f>
        <v>68</v>
      </c>
      <c r="F90" s="349">
        <f>'Open Int.'!D90*100</f>
        <v>0</v>
      </c>
      <c r="G90" s="176">
        <f>'Open Int.'!R90</f>
        <v>32.642346</v>
      </c>
      <c r="H90" s="176">
        <f>'Open Int.'!Z90</f>
        <v>1.1002035000000028</v>
      </c>
      <c r="I90" s="171">
        <f>'Open Int.'!O90</f>
        <v>0.9991922455573505</v>
      </c>
      <c r="J90" s="185">
        <f>IF(Volume!D90=0,0,Volume!F90/Volume!D90)</f>
        <v>0</v>
      </c>
      <c r="K90" s="187">
        <f>IF('Open Int.'!E90=0,0,'Open Int.'!H90/'Open Int.'!E90)</f>
        <v>0</v>
      </c>
    </row>
    <row r="91" spans="1:11" ht="15">
      <c r="A91" s="201" t="s">
        <v>178</v>
      </c>
      <c r="B91" s="289">
        <f>Margins!B91</f>
        <v>1250</v>
      </c>
      <c r="C91" s="289">
        <f>Volume!J91</f>
        <v>171.05</v>
      </c>
      <c r="D91" s="182">
        <f>Volume!M91</f>
        <v>1.093380614657224</v>
      </c>
      <c r="E91" s="175">
        <f>Volume!C91*100</f>
        <v>-72</v>
      </c>
      <c r="F91" s="349">
        <f>'Open Int.'!D91*100</f>
        <v>-3</v>
      </c>
      <c r="G91" s="176">
        <f>'Open Int.'!R91</f>
        <v>21.40263125</v>
      </c>
      <c r="H91" s="176">
        <f>'Open Int.'!Z91</f>
        <v>-0.4030187500000011</v>
      </c>
      <c r="I91" s="171">
        <f>'Open Int.'!O91</f>
        <v>1</v>
      </c>
      <c r="J91" s="185">
        <f>IF(Volume!D91=0,0,Volume!F91/Volume!D91)</f>
        <v>0</v>
      </c>
      <c r="K91" s="187">
        <f>IF('Open Int.'!E91=0,0,'Open Int.'!H91/'Open Int.'!E91)</f>
        <v>0</v>
      </c>
    </row>
    <row r="92" spans="1:11" ht="15">
      <c r="A92" s="201" t="s">
        <v>145</v>
      </c>
      <c r="B92" s="289">
        <f>Margins!B92</f>
        <v>1700</v>
      </c>
      <c r="C92" s="289">
        <f>Volume!J92</f>
        <v>137.95</v>
      </c>
      <c r="D92" s="182">
        <f>Volume!M92</f>
        <v>0.07254261878853414</v>
      </c>
      <c r="E92" s="175">
        <f>Volume!C92*100</f>
        <v>-71</v>
      </c>
      <c r="F92" s="349">
        <f>'Open Int.'!D92*100</f>
        <v>8</v>
      </c>
      <c r="G92" s="176">
        <f>'Open Int.'!R92</f>
        <v>26.969225</v>
      </c>
      <c r="H92" s="176">
        <f>'Open Int.'!Z92</f>
        <v>1.5662270000000014</v>
      </c>
      <c r="I92" s="171">
        <f>'Open Int.'!O92</f>
        <v>0.9930434782608696</v>
      </c>
      <c r="J92" s="185">
        <f>IF(Volume!D92=0,0,Volume!F92/Volume!D92)</f>
        <v>10.5</v>
      </c>
      <c r="K92" s="187">
        <f>IF('Open Int.'!E92=0,0,'Open Int.'!H92/'Open Int.'!E92)</f>
        <v>10</v>
      </c>
    </row>
    <row r="93" spans="1:11" ht="15">
      <c r="A93" s="201" t="s">
        <v>272</v>
      </c>
      <c r="B93" s="289">
        <f>Margins!B93</f>
        <v>850</v>
      </c>
      <c r="C93" s="289">
        <f>Volume!J93</f>
        <v>158.6</v>
      </c>
      <c r="D93" s="182">
        <f>Volume!M93</f>
        <v>-2.0080321285140563</v>
      </c>
      <c r="E93" s="175">
        <f>Volume!C93*100</f>
        <v>-68</v>
      </c>
      <c r="F93" s="349">
        <f>'Open Int.'!D93*100</f>
        <v>6</v>
      </c>
      <c r="G93" s="176">
        <f>'Open Int.'!R93</f>
        <v>45.727552</v>
      </c>
      <c r="H93" s="176">
        <f>'Open Int.'!Z93</f>
        <v>1.7593810000000047</v>
      </c>
      <c r="I93" s="171">
        <f>'Open Int.'!O93</f>
        <v>0.9982311320754716</v>
      </c>
      <c r="J93" s="185">
        <f>IF(Volume!D93=0,0,Volume!F93/Volume!D93)</f>
        <v>0</v>
      </c>
      <c r="K93" s="187">
        <f>IF('Open Int.'!E93=0,0,'Open Int.'!H93/'Open Int.'!E93)</f>
        <v>0</v>
      </c>
    </row>
    <row r="94" spans="1:11" ht="15">
      <c r="A94" s="201" t="s">
        <v>210</v>
      </c>
      <c r="B94" s="289">
        <f>Margins!B94</f>
        <v>200</v>
      </c>
      <c r="C94" s="289">
        <f>Volume!J94</f>
        <v>1620.1</v>
      </c>
      <c r="D94" s="182">
        <f>Volume!M94</f>
        <v>0.2351048691455766</v>
      </c>
      <c r="E94" s="175">
        <f>Volume!C94*100</f>
        <v>-43</v>
      </c>
      <c r="F94" s="349">
        <f>'Open Int.'!D94*100</f>
        <v>6</v>
      </c>
      <c r="G94" s="176">
        <f>'Open Int.'!R94</f>
        <v>188.126012</v>
      </c>
      <c r="H94" s="176">
        <f>'Open Int.'!Z94</f>
        <v>10.52696800000001</v>
      </c>
      <c r="I94" s="171">
        <f>'Open Int.'!O94</f>
        <v>0.9977609369617637</v>
      </c>
      <c r="J94" s="185">
        <f>IF(Volume!D94=0,0,Volume!F94/Volume!D94)</f>
        <v>0.2</v>
      </c>
      <c r="K94" s="187">
        <f>IF('Open Int.'!E94=0,0,'Open Int.'!H94/'Open Int.'!E94)</f>
        <v>0.14285714285714285</v>
      </c>
    </row>
    <row r="95" spans="1:11" ht="15">
      <c r="A95" s="201" t="s">
        <v>295</v>
      </c>
      <c r="B95" s="289">
        <f>Margins!B95</f>
        <v>350</v>
      </c>
      <c r="C95" s="289">
        <f>Volume!J95</f>
        <v>606.2</v>
      </c>
      <c r="D95" s="182">
        <f>Volume!M95</f>
        <v>4.878892733564022</v>
      </c>
      <c r="E95" s="175">
        <f>Volume!C95*100</f>
        <v>-30</v>
      </c>
      <c r="F95" s="349">
        <f>'Open Int.'!D95*100</f>
        <v>3</v>
      </c>
      <c r="G95" s="176">
        <f>'Open Int.'!R95</f>
        <v>46.316711000000005</v>
      </c>
      <c r="H95" s="176">
        <f>'Open Int.'!Z95</f>
        <v>3.287501000000006</v>
      </c>
      <c r="I95" s="171">
        <f>'Open Int.'!O95</f>
        <v>0.9986257443884563</v>
      </c>
      <c r="J95" s="185">
        <f>IF(Volume!D95=0,0,Volume!F95/Volume!D95)</f>
        <v>0</v>
      </c>
      <c r="K95" s="187">
        <f>IF('Open Int.'!E95=0,0,'Open Int.'!H95/'Open Int.'!E95)</f>
        <v>0</v>
      </c>
    </row>
    <row r="96" spans="1:11" ht="15">
      <c r="A96" s="201" t="s">
        <v>7</v>
      </c>
      <c r="B96" s="289">
        <f>Margins!B96</f>
        <v>625</v>
      </c>
      <c r="C96" s="289">
        <f>Volume!J96</f>
        <v>780.4</v>
      </c>
      <c r="D96" s="182">
        <f>Volume!M96</f>
        <v>2.9891125041240483</v>
      </c>
      <c r="E96" s="175">
        <f>Volume!C96*100</f>
        <v>69</v>
      </c>
      <c r="F96" s="349">
        <f>'Open Int.'!D96*100</f>
        <v>-4</v>
      </c>
      <c r="G96" s="176">
        <f>'Open Int.'!R96</f>
        <v>112.523925</v>
      </c>
      <c r="H96" s="176">
        <f>'Open Int.'!Z96</f>
        <v>0.18748750000000314</v>
      </c>
      <c r="I96" s="171">
        <f>'Open Int.'!O96</f>
        <v>0.9891634156913741</v>
      </c>
      <c r="J96" s="185">
        <f>IF(Volume!D96=0,0,Volume!F96/Volume!D96)</f>
        <v>0.08108108108108109</v>
      </c>
      <c r="K96" s="187">
        <f>IF('Open Int.'!E96=0,0,'Open Int.'!H96/'Open Int.'!E96)</f>
        <v>0.125</v>
      </c>
    </row>
    <row r="97" spans="1:11" ht="15">
      <c r="A97" s="201" t="s">
        <v>170</v>
      </c>
      <c r="B97" s="289">
        <f>Margins!B97</f>
        <v>600</v>
      </c>
      <c r="C97" s="289">
        <f>Volume!J97</f>
        <v>511.15</v>
      </c>
      <c r="D97" s="182">
        <f>Volume!M97</f>
        <v>3.9662361435980884</v>
      </c>
      <c r="E97" s="175">
        <f>Volume!C97*100</f>
        <v>13</v>
      </c>
      <c r="F97" s="349">
        <f>'Open Int.'!D97*100</f>
        <v>0</v>
      </c>
      <c r="G97" s="176">
        <f>'Open Int.'!R97</f>
        <v>87.621333</v>
      </c>
      <c r="H97" s="176">
        <f>'Open Int.'!Z97</f>
        <v>3.9326700000000017</v>
      </c>
      <c r="I97" s="171">
        <f>'Open Int.'!O97</f>
        <v>0.9989499474973749</v>
      </c>
      <c r="J97" s="185">
        <f>IF(Volume!D97=0,0,Volume!F97/Volume!D97)</f>
        <v>0.8333333333333334</v>
      </c>
      <c r="K97" s="187">
        <f>IF('Open Int.'!E97=0,0,'Open Int.'!H97/'Open Int.'!E97)</f>
        <v>0</v>
      </c>
    </row>
    <row r="98" spans="1:11" ht="15">
      <c r="A98" s="201" t="s">
        <v>223</v>
      </c>
      <c r="B98" s="289">
        <f>Margins!B98</f>
        <v>400</v>
      </c>
      <c r="C98" s="289">
        <f>Volume!J98</f>
        <v>820.2</v>
      </c>
      <c r="D98" s="182">
        <f>Volume!M98</f>
        <v>0.9539048556834265</v>
      </c>
      <c r="E98" s="175">
        <f>Volume!C98*100</f>
        <v>21</v>
      </c>
      <c r="F98" s="349">
        <f>'Open Int.'!D98*100</f>
        <v>26</v>
      </c>
      <c r="G98" s="176">
        <f>'Open Int.'!R98</f>
        <v>141.697752</v>
      </c>
      <c r="H98" s="176">
        <f>'Open Int.'!Z98</f>
        <v>31.10705800000001</v>
      </c>
      <c r="I98" s="171">
        <f>'Open Int.'!O98</f>
        <v>0.9986107895346145</v>
      </c>
      <c r="J98" s="185">
        <f>IF(Volume!D98=0,0,Volume!F98/Volume!D98)</f>
        <v>0.6857142857142857</v>
      </c>
      <c r="K98" s="187">
        <f>IF('Open Int.'!E98=0,0,'Open Int.'!H98/'Open Int.'!E98)</f>
        <v>0.6944444444444444</v>
      </c>
    </row>
    <row r="99" spans="1:11" ht="15">
      <c r="A99" s="201" t="s">
        <v>207</v>
      </c>
      <c r="B99" s="289">
        <f>Margins!B99</f>
        <v>1250</v>
      </c>
      <c r="C99" s="289">
        <f>Volume!J99</f>
        <v>175</v>
      </c>
      <c r="D99" s="182">
        <f>Volume!M99</f>
        <v>3.6729857819905143</v>
      </c>
      <c r="E99" s="175">
        <f>Volume!C99*100</f>
        <v>-76</v>
      </c>
      <c r="F99" s="349">
        <f>'Open Int.'!D99*100</f>
        <v>-1</v>
      </c>
      <c r="G99" s="176">
        <f>'Open Int.'!R99</f>
        <v>73.19375</v>
      </c>
      <c r="H99" s="176">
        <f>'Open Int.'!Z99</f>
        <v>2.128949999999989</v>
      </c>
      <c r="I99" s="171">
        <f>'Open Int.'!O99</f>
        <v>0.9961147638971907</v>
      </c>
      <c r="J99" s="185">
        <f>IF(Volume!D99=0,0,Volume!F99/Volume!D99)</f>
        <v>0.2727272727272727</v>
      </c>
      <c r="K99" s="187">
        <f>IF('Open Int.'!E99=0,0,'Open Int.'!H99/'Open Int.'!E99)</f>
        <v>0.3</v>
      </c>
    </row>
    <row r="100" spans="1:11" ht="15">
      <c r="A100" s="201" t="s">
        <v>296</v>
      </c>
      <c r="B100" s="289">
        <f>Margins!B100</f>
        <v>250</v>
      </c>
      <c r="C100" s="289">
        <f>Volume!J100</f>
        <v>832.2</v>
      </c>
      <c r="D100" s="182">
        <f>Volume!M100</f>
        <v>1.2901655306718627</v>
      </c>
      <c r="E100" s="175">
        <f>Volume!C100*100</f>
        <v>-82</v>
      </c>
      <c r="F100" s="349">
        <f>'Open Int.'!D100*100</f>
        <v>-1</v>
      </c>
      <c r="G100" s="176">
        <f>'Open Int.'!R100</f>
        <v>29.50149</v>
      </c>
      <c r="H100" s="176">
        <f>'Open Int.'!Z100</f>
        <v>0.21144999999999925</v>
      </c>
      <c r="I100" s="171">
        <f>'Open Int.'!O100</f>
        <v>1</v>
      </c>
      <c r="J100" s="185">
        <f>IF(Volume!D100=0,0,Volume!F100/Volume!D100)</f>
        <v>0</v>
      </c>
      <c r="K100" s="187">
        <f>IF('Open Int.'!E100=0,0,'Open Int.'!H100/'Open Int.'!E100)</f>
        <v>0</v>
      </c>
    </row>
    <row r="101" spans="1:11" ht="15">
      <c r="A101" s="201" t="s">
        <v>277</v>
      </c>
      <c r="B101" s="289">
        <f>Margins!B101</f>
        <v>800</v>
      </c>
      <c r="C101" s="289">
        <f>Volume!J101</f>
        <v>282.75</v>
      </c>
      <c r="D101" s="182">
        <f>Volume!M101</f>
        <v>0.49760085303002566</v>
      </c>
      <c r="E101" s="175">
        <f>Volume!C101*100</f>
        <v>-68</v>
      </c>
      <c r="F101" s="349">
        <f>'Open Int.'!D101*100</f>
        <v>1</v>
      </c>
      <c r="G101" s="176">
        <f>'Open Int.'!R101</f>
        <v>127.26012</v>
      </c>
      <c r="H101" s="176">
        <f>'Open Int.'!Z101</f>
        <v>2.0031000000000034</v>
      </c>
      <c r="I101" s="171">
        <f>'Open Int.'!O101</f>
        <v>0.9975115535015997</v>
      </c>
      <c r="J101" s="185">
        <f>IF(Volume!D101=0,0,Volume!F101/Volume!D101)</f>
        <v>0</v>
      </c>
      <c r="K101" s="187">
        <f>IF('Open Int.'!E101=0,0,'Open Int.'!H101/'Open Int.'!E101)</f>
        <v>0</v>
      </c>
    </row>
    <row r="102" spans="1:11" ht="15">
      <c r="A102" s="201" t="s">
        <v>146</v>
      </c>
      <c r="B102" s="289">
        <f>Margins!B102</f>
        <v>8900</v>
      </c>
      <c r="C102" s="289">
        <f>Volume!J102</f>
        <v>33.85</v>
      </c>
      <c r="D102" s="182">
        <f>Volume!M102</f>
        <v>1.4992503748125936</v>
      </c>
      <c r="E102" s="175">
        <f>Volume!C102*100</f>
        <v>-83</v>
      </c>
      <c r="F102" s="349">
        <f>'Open Int.'!D102*100</f>
        <v>2</v>
      </c>
      <c r="G102" s="176">
        <f>'Open Int.'!R102</f>
        <v>24.7941095</v>
      </c>
      <c r="H102" s="176">
        <f>'Open Int.'!Z102</f>
        <v>0.9895464999999994</v>
      </c>
      <c r="I102" s="171">
        <f>'Open Int.'!O102</f>
        <v>0.9963547995139733</v>
      </c>
      <c r="J102" s="185">
        <f>IF(Volume!D102=0,0,Volume!F102/Volume!D102)</f>
        <v>0.1111111111111111</v>
      </c>
      <c r="K102" s="187">
        <f>IF('Open Int.'!E102=0,0,'Open Int.'!H102/'Open Int.'!E102)</f>
        <v>0.1111111111111111</v>
      </c>
    </row>
    <row r="103" spans="1:11" ht="15">
      <c r="A103" s="201" t="s">
        <v>8</v>
      </c>
      <c r="B103" s="289">
        <f>Margins!B103</f>
        <v>1600</v>
      </c>
      <c r="C103" s="289">
        <f>Volume!J103</f>
        <v>146.75</v>
      </c>
      <c r="D103" s="182">
        <f>Volume!M103</f>
        <v>0.47928791509756147</v>
      </c>
      <c r="E103" s="175">
        <f>Volume!C103*100</f>
        <v>-72</v>
      </c>
      <c r="F103" s="349">
        <f>'Open Int.'!D103*100</f>
        <v>1</v>
      </c>
      <c r="G103" s="176">
        <f>'Open Int.'!R103</f>
        <v>274.99776</v>
      </c>
      <c r="H103" s="176">
        <f>'Open Int.'!Z103</f>
        <v>6.639648000000022</v>
      </c>
      <c r="I103" s="171">
        <f>'Open Int.'!O103</f>
        <v>0.9990607923497268</v>
      </c>
      <c r="J103" s="185">
        <f>IF(Volume!D103=0,0,Volume!F103/Volume!D103)</f>
        <v>0.1347517730496454</v>
      </c>
      <c r="K103" s="187">
        <f>IF('Open Int.'!E103=0,0,'Open Int.'!H103/'Open Int.'!E103)</f>
        <v>0.13524590163934427</v>
      </c>
    </row>
    <row r="104" spans="1:11" ht="15">
      <c r="A104" s="201" t="s">
        <v>297</v>
      </c>
      <c r="B104" s="289">
        <f>Margins!B104</f>
        <v>1000</v>
      </c>
      <c r="C104" s="289">
        <f>Volume!J104</f>
        <v>160.7</v>
      </c>
      <c r="D104" s="182">
        <f>Volume!M104</f>
        <v>2.356687898089165</v>
      </c>
      <c r="E104" s="175">
        <f>Volume!C104*100</f>
        <v>-41</v>
      </c>
      <c r="F104" s="349">
        <f>'Open Int.'!D104*100</f>
        <v>2</v>
      </c>
      <c r="G104" s="176">
        <f>'Open Int.'!R104</f>
        <v>26.98153</v>
      </c>
      <c r="H104" s="176">
        <f>'Open Int.'!Z104</f>
        <v>0.5427299999999988</v>
      </c>
      <c r="I104" s="171">
        <f>'Open Int.'!O104</f>
        <v>0.9970220369267421</v>
      </c>
      <c r="J104" s="185">
        <f>IF(Volume!D104=0,0,Volume!F104/Volume!D104)</f>
        <v>31</v>
      </c>
      <c r="K104" s="187">
        <f>IF('Open Int.'!E104=0,0,'Open Int.'!H104/'Open Int.'!E104)</f>
        <v>6</v>
      </c>
    </row>
    <row r="105" spans="1:11" ht="15">
      <c r="A105" s="201" t="s">
        <v>179</v>
      </c>
      <c r="B105" s="289">
        <f>Margins!B105</f>
        <v>14000</v>
      </c>
      <c r="C105" s="289">
        <f>Volume!J105</f>
        <v>13.55</v>
      </c>
      <c r="D105" s="182">
        <f>Volume!M105</f>
        <v>4.230769230769236</v>
      </c>
      <c r="E105" s="175">
        <f>Volume!C105*100</f>
        <v>-54</v>
      </c>
      <c r="F105" s="349">
        <f>'Open Int.'!D105*100</f>
        <v>4</v>
      </c>
      <c r="G105" s="176">
        <f>'Open Int.'!R105</f>
        <v>33.86145</v>
      </c>
      <c r="H105" s="176">
        <f>'Open Int.'!Z105</f>
        <v>3.649449999999998</v>
      </c>
      <c r="I105" s="171">
        <f>'Open Int.'!O105</f>
        <v>0.9977591036414566</v>
      </c>
      <c r="J105" s="185">
        <f>IF(Volume!D105=0,0,Volume!F105/Volume!D105)</f>
        <v>0.08695652173913043</v>
      </c>
      <c r="K105" s="187">
        <f>IF('Open Int.'!E105=0,0,'Open Int.'!H105/'Open Int.'!E105)</f>
        <v>0.10526315789473684</v>
      </c>
    </row>
    <row r="106" spans="1:11" ht="15">
      <c r="A106" s="201" t="s">
        <v>202</v>
      </c>
      <c r="B106" s="289">
        <f>Margins!B106</f>
        <v>1150</v>
      </c>
      <c r="C106" s="289">
        <f>Volume!J106</f>
        <v>233.65</v>
      </c>
      <c r="D106" s="182">
        <f>Volume!M106</f>
        <v>0.8633714655730629</v>
      </c>
      <c r="E106" s="175">
        <f>Volume!C106*100</f>
        <v>-41</v>
      </c>
      <c r="F106" s="349">
        <f>'Open Int.'!D106*100</f>
        <v>13</v>
      </c>
      <c r="G106" s="176">
        <f>'Open Int.'!R106</f>
        <v>55.6203825</v>
      </c>
      <c r="H106" s="176">
        <f>'Open Int.'!Z106</f>
        <v>7.322515750000001</v>
      </c>
      <c r="I106" s="171">
        <f>'Open Int.'!O106</f>
        <v>0.9864734299516909</v>
      </c>
      <c r="J106" s="185">
        <f>IF(Volume!D106=0,0,Volume!F106/Volume!D106)</f>
        <v>0</v>
      </c>
      <c r="K106" s="187">
        <f>IF('Open Int.'!E106=0,0,'Open Int.'!H106/'Open Int.'!E106)</f>
        <v>0</v>
      </c>
    </row>
    <row r="107" spans="1:11" ht="15">
      <c r="A107" s="201" t="s">
        <v>171</v>
      </c>
      <c r="B107" s="289">
        <f>Margins!B107</f>
        <v>1100</v>
      </c>
      <c r="C107" s="289">
        <f>Volume!J107</f>
        <v>310.95</v>
      </c>
      <c r="D107" s="182">
        <f>Volume!M107</f>
        <v>2.657642786398155</v>
      </c>
      <c r="E107" s="175">
        <f>Volume!C107*100</f>
        <v>-11</v>
      </c>
      <c r="F107" s="349">
        <f>'Open Int.'!D107*100</f>
        <v>6</v>
      </c>
      <c r="G107" s="176">
        <f>'Open Int.'!R107</f>
        <v>86.6399985</v>
      </c>
      <c r="H107" s="176">
        <f>'Open Int.'!Z107</f>
        <v>7.407416500000011</v>
      </c>
      <c r="I107" s="171">
        <f>'Open Int.'!O107</f>
        <v>0.9988156336360048</v>
      </c>
      <c r="J107" s="185">
        <f>IF(Volume!D107=0,0,Volume!F107/Volume!D107)</f>
        <v>0</v>
      </c>
      <c r="K107" s="187">
        <f>IF('Open Int.'!E107=0,0,'Open Int.'!H107/'Open Int.'!E107)</f>
        <v>0</v>
      </c>
    </row>
    <row r="108" spans="1:11" ht="15">
      <c r="A108" s="201" t="s">
        <v>147</v>
      </c>
      <c r="B108" s="289">
        <f>Margins!B108</f>
        <v>5900</v>
      </c>
      <c r="C108" s="289">
        <f>Volume!J108</f>
        <v>50.4</v>
      </c>
      <c r="D108" s="182">
        <f>Volume!M108</f>
        <v>1.9211324570272914</v>
      </c>
      <c r="E108" s="175">
        <f>Volume!C108*100</f>
        <v>-67</v>
      </c>
      <c r="F108" s="349">
        <f>'Open Int.'!D108*100</f>
        <v>3</v>
      </c>
      <c r="G108" s="176">
        <f>'Open Int.'!R108</f>
        <v>18.049752</v>
      </c>
      <c r="H108" s="176">
        <f>'Open Int.'!Z108</f>
        <v>0.8362070000000017</v>
      </c>
      <c r="I108" s="171">
        <f>'Open Int.'!O108</f>
        <v>0.9983525535420099</v>
      </c>
      <c r="J108" s="185">
        <f>IF(Volume!D108=0,0,Volume!F108/Volume!D108)</f>
        <v>0</v>
      </c>
      <c r="K108" s="187">
        <f>IF('Open Int.'!E108=0,0,'Open Int.'!H108/'Open Int.'!E108)</f>
        <v>0</v>
      </c>
    </row>
    <row r="109" spans="1:11" ht="15">
      <c r="A109" s="201" t="s">
        <v>148</v>
      </c>
      <c r="B109" s="289">
        <f>Margins!B109</f>
        <v>1045</v>
      </c>
      <c r="C109" s="289">
        <f>Volume!J109</f>
        <v>244.7</v>
      </c>
      <c r="D109" s="182">
        <f>Volume!M109</f>
        <v>1.7675192347681432</v>
      </c>
      <c r="E109" s="175">
        <f>Volume!C109*100</f>
        <v>-51</v>
      </c>
      <c r="F109" s="349">
        <f>'Open Int.'!D109*100</f>
        <v>4</v>
      </c>
      <c r="G109" s="176">
        <f>'Open Int.'!R109</f>
        <v>20.1500662</v>
      </c>
      <c r="H109" s="176">
        <f>'Open Int.'!Z109</f>
        <v>1.078654225000001</v>
      </c>
      <c r="I109" s="171">
        <f>'Open Int.'!O109</f>
        <v>0.9974619289340102</v>
      </c>
      <c r="J109" s="185">
        <f>IF(Volume!D109=0,0,Volume!F109/Volume!D109)</f>
        <v>5</v>
      </c>
      <c r="K109" s="187">
        <f>IF('Open Int.'!E109=0,0,'Open Int.'!H109/'Open Int.'!E109)</f>
        <v>0</v>
      </c>
    </row>
    <row r="110" spans="1:11" ht="15">
      <c r="A110" s="201" t="s">
        <v>122</v>
      </c>
      <c r="B110" s="289">
        <f>Margins!B110</f>
        <v>1625</v>
      </c>
      <c r="C110" s="289">
        <f>Volume!J110</f>
        <v>150.25</v>
      </c>
      <c r="D110" s="182">
        <f>Volume!M110</f>
        <v>3.264604810996564</v>
      </c>
      <c r="E110" s="175">
        <f>Volume!C110*100</f>
        <v>119</v>
      </c>
      <c r="F110" s="349">
        <f>'Open Int.'!D110*100</f>
        <v>13</v>
      </c>
      <c r="G110" s="176">
        <f>'Open Int.'!R110</f>
        <v>88.994953125</v>
      </c>
      <c r="H110" s="176">
        <f>'Open Int.'!Z110</f>
        <v>21.44475937499999</v>
      </c>
      <c r="I110" s="171">
        <f>'Open Int.'!O110</f>
        <v>0.9978052126200274</v>
      </c>
      <c r="J110" s="185">
        <f>IF(Volume!D110=0,0,Volume!F110/Volume!D110)</f>
        <v>0.18149882903981265</v>
      </c>
      <c r="K110" s="187">
        <f>IF('Open Int.'!E110=0,0,'Open Int.'!H110/'Open Int.'!E110)</f>
        <v>0.21608040201005024</v>
      </c>
    </row>
    <row r="111" spans="1:11" ht="15">
      <c r="A111" s="201" t="s">
        <v>36</v>
      </c>
      <c r="B111" s="289">
        <f>Margins!B111</f>
        <v>225</v>
      </c>
      <c r="C111" s="289">
        <f>Volume!J111</f>
        <v>880.8</v>
      </c>
      <c r="D111" s="182">
        <f>Volume!M111</f>
        <v>0.6858710562414266</v>
      </c>
      <c r="E111" s="175">
        <f>Volume!C111*100</f>
        <v>-22</v>
      </c>
      <c r="F111" s="349">
        <f>'Open Int.'!D111*100</f>
        <v>13</v>
      </c>
      <c r="G111" s="176">
        <f>'Open Int.'!R111</f>
        <v>461.026134</v>
      </c>
      <c r="H111" s="176">
        <f>'Open Int.'!Z111</f>
        <v>57.24907200000001</v>
      </c>
      <c r="I111" s="171">
        <f>'Open Int.'!O111</f>
        <v>0.9982805313158234</v>
      </c>
      <c r="J111" s="185">
        <f>IF(Volume!D111=0,0,Volume!F111/Volume!D111)</f>
        <v>0.12307692307692308</v>
      </c>
      <c r="K111" s="187">
        <f>IF('Open Int.'!E111=0,0,'Open Int.'!H111/'Open Int.'!E111)</f>
        <v>0.07964601769911504</v>
      </c>
    </row>
    <row r="112" spans="1:11" ht="15">
      <c r="A112" s="201" t="s">
        <v>172</v>
      </c>
      <c r="B112" s="289">
        <f>Margins!B112</f>
        <v>1050</v>
      </c>
      <c r="C112" s="289">
        <f>Volume!J112</f>
        <v>261.95</v>
      </c>
      <c r="D112" s="182">
        <f>Volume!M112</f>
        <v>5.0110242533573865</v>
      </c>
      <c r="E112" s="175">
        <f>Volume!C112*100</f>
        <v>9</v>
      </c>
      <c r="F112" s="349">
        <f>'Open Int.'!D112*100</f>
        <v>9</v>
      </c>
      <c r="G112" s="176">
        <f>'Open Int.'!R112</f>
        <v>135.68093175</v>
      </c>
      <c r="H112" s="176">
        <f>'Open Int.'!Z112</f>
        <v>17.68484550000001</v>
      </c>
      <c r="I112" s="171">
        <f>'Open Int.'!O112</f>
        <v>0.9997972836002432</v>
      </c>
      <c r="J112" s="185">
        <f>IF(Volume!D112=0,0,Volume!F112/Volume!D112)</f>
        <v>0</v>
      </c>
      <c r="K112" s="187">
        <f>IF('Open Int.'!E112=0,0,'Open Int.'!H112/'Open Int.'!E112)</f>
        <v>0</v>
      </c>
    </row>
    <row r="113" spans="1:11" ht="15">
      <c r="A113" s="201" t="s">
        <v>80</v>
      </c>
      <c r="B113" s="289">
        <f>Margins!B113</f>
        <v>1200</v>
      </c>
      <c r="C113" s="289">
        <f>Volume!J113</f>
        <v>187.65</v>
      </c>
      <c r="D113" s="182">
        <f>Volume!M113</f>
        <v>1.1045258620689717</v>
      </c>
      <c r="E113" s="175">
        <f>Volume!C113*100</f>
        <v>-67</v>
      </c>
      <c r="F113" s="349">
        <f>'Open Int.'!D113*100</f>
        <v>2</v>
      </c>
      <c r="G113" s="176">
        <f>'Open Int.'!R113</f>
        <v>62.442414</v>
      </c>
      <c r="H113" s="176">
        <f>'Open Int.'!Z113</f>
        <v>2.0630219999999966</v>
      </c>
      <c r="I113" s="171">
        <f>'Open Int.'!O113</f>
        <v>0.9985575189325641</v>
      </c>
      <c r="J113" s="185">
        <f>IF(Volume!D113=0,0,Volume!F113/Volume!D113)</f>
        <v>0</v>
      </c>
      <c r="K113" s="187">
        <f>IF('Open Int.'!E113=0,0,'Open Int.'!H113/'Open Int.'!E113)</f>
        <v>0</v>
      </c>
    </row>
    <row r="114" spans="1:11" ht="15">
      <c r="A114" s="201" t="s">
        <v>274</v>
      </c>
      <c r="B114" s="289">
        <f>Margins!B114</f>
        <v>700</v>
      </c>
      <c r="C114" s="289">
        <f>Volume!J114</f>
        <v>259</v>
      </c>
      <c r="D114" s="182">
        <f>Volume!M114</f>
        <v>-1.1639000190803324</v>
      </c>
      <c r="E114" s="175">
        <f>Volume!C114*100</f>
        <v>-15</v>
      </c>
      <c r="F114" s="349">
        <f>'Open Int.'!D114*100</f>
        <v>6</v>
      </c>
      <c r="G114" s="176">
        <f>'Open Int.'!R114</f>
        <v>128.52357</v>
      </c>
      <c r="H114" s="176">
        <f>'Open Int.'!Z114</f>
        <v>5.548746000000008</v>
      </c>
      <c r="I114" s="171">
        <f>'Open Int.'!O114</f>
        <v>0.9990125546621527</v>
      </c>
      <c r="J114" s="185">
        <f>IF(Volume!D114=0,0,Volume!F114/Volume!D114)</f>
        <v>0.10256410256410256</v>
      </c>
      <c r="K114" s="187">
        <f>IF('Open Int.'!E114=0,0,'Open Int.'!H114/'Open Int.'!E114)</f>
        <v>0.13333333333333333</v>
      </c>
    </row>
    <row r="115" spans="1:11" ht="15">
      <c r="A115" s="201" t="s">
        <v>224</v>
      </c>
      <c r="B115" s="289">
        <f>Margins!B115</f>
        <v>650</v>
      </c>
      <c r="C115" s="289">
        <f>Volume!J115</f>
        <v>387.1</v>
      </c>
      <c r="D115" s="182">
        <f>Volume!M115</f>
        <v>3.724544480171499</v>
      </c>
      <c r="E115" s="175">
        <f>Volume!C115*100</f>
        <v>-30</v>
      </c>
      <c r="F115" s="349">
        <f>'Open Int.'!D115*100</f>
        <v>-2</v>
      </c>
      <c r="G115" s="176">
        <f>'Open Int.'!R115</f>
        <v>10.0646</v>
      </c>
      <c r="H115" s="176">
        <f>'Open Int.'!Z115</f>
        <v>0.14307800000000093</v>
      </c>
      <c r="I115" s="171">
        <f>'Open Int.'!O115</f>
        <v>0.995</v>
      </c>
      <c r="J115" s="185">
        <f>IF(Volume!D115=0,0,Volume!F115/Volume!D115)</f>
        <v>1</v>
      </c>
      <c r="K115" s="187">
        <f>IF('Open Int.'!E115=0,0,'Open Int.'!H115/'Open Int.'!E115)</f>
        <v>0</v>
      </c>
    </row>
    <row r="116" spans="1:11" ht="15">
      <c r="A116" s="201" t="s">
        <v>395</v>
      </c>
      <c r="B116" s="289">
        <f>Margins!B116</f>
        <v>2400</v>
      </c>
      <c r="C116" s="289">
        <f>Volume!J116</f>
        <v>104.3</v>
      </c>
      <c r="D116" s="182">
        <f>Volume!M116</f>
        <v>1.0169491525423702</v>
      </c>
      <c r="E116" s="175">
        <f>Volume!C116*100</f>
        <v>-56.99999999999999</v>
      </c>
      <c r="F116" s="349">
        <f>'Open Int.'!D116*100</f>
        <v>5</v>
      </c>
      <c r="G116" s="176">
        <f>'Open Int.'!R116</f>
        <v>29.963304</v>
      </c>
      <c r="H116" s="176">
        <f>'Open Int.'!Z116</f>
        <v>1.8132240000000017</v>
      </c>
      <c r="I116" s="171">
        <f>'Open Int.'!O116</f>
        <v>0.9941520467836257</v>
      </c>
      <c r="J116" s="185">
        <f>IF(Volume!D116=0,0,Volume!F116/Volume!D116)</f>
        <v>0</v>
      </c>
      <c r="K116" s="187">
        <f>IF('Open Int.'!E116=0,0,'Open Int.'!H116/'Open Int.'!E116)</f>
        <v>0.058823529411764705</v>
      </c>
    </row>
    <row r="117" spans="1:11" ht="15">
      <c r="A117" s="201" t="s">
        <v>81</v>
      </c>
      <c r="B117" s="289">
        <f>Margins!B117</f>
        <v>600</v>
      </c>
      <c r="C117" s="289">
        <f>Volume!J117</f>
        <v>474.2</v>
      </c>
      <c r="D117" s="182">
        <f>Volume!M117</f>
        <v>-0.0421585160202337</v>
      </c>
      <c r="E117" s="175">
        <f>Volume!C117*100</f>
        <v>-47</v>
      </c>
      <c r="F117" s="349">
        <f>'Open Int.'!D117*100</f>
        <v>2</v>
      </c>
      <c r="G117" s="176">
        <f>'Open Int.'!R117</f>
        <v>225.539004</v>
      </c>
      <c r="H117" s="176">
        <f>'Open Int.'!Z117</f>
        <v>3.775980000000004</v>
      </c>
      <c r="I117" s="171">
        <f>'Open Int.'!O117</f>
        <v>0.9996215466128422</v>
      </c>
      <c r="J117" s="185">
        <f>IF(Volume!D117=0,0,Volume!F117/Volume!D117)</f>
        <v>0</v>
      </c>
      <c r="K117" s="187">
        <f>IF('Open Int.'!E117=0,0,'Open Int.'!H117/'Open Int.'!E117)</f>
        <v>0</v>
      </c>
    </row>
    <row r="118" spans="1:11" ht="15">
      <c r="A118" s="201" t="s">
        <v>225</v>
      </c>
      <c r="B118" s="289">
        <f>Margins!B118</f>
        <v>1400</v>
      </c>
      <c r="C118" s="289">
        <f>Volume!J118</f>
        <v>180.6</v>
      </c>
      <c r="D118" s="182">
        <f>Volume!M118</f>
        <v>1.063234471180753</v>
      </c>
      <c r="E118" s="175">
        <f>Volume!C118*100</f>
        <v>-16</v>
      </c>
      <c r="F118" s="349">
        <f>'Open Int.'!D118*100</f>
        <v>0</v>
      </c>
      <c r="G118" s="176">
        <f>'Open Int.'!R118</f>
        <v>51.95862</v>
      </c>
      <c r="H118" s="176">
        <f>'Open Int.'!Z118</f>
        <v>0.6717200000000076</v>
      </c>
      <c r="I118" s="171">
        <f>'Open Int.'!O118</f>
        <v>0.9975669099756691</v>
      </c>
      <c r="J118" s="185">
        <f>IF(Volume!D118=0,0,Volume!F118/Volume!D118)</f>
        <v>0</v>
      </c>
      <c r="K118" s="187">
        <f>IF('Open Int.'!E118=0,0,'Open Int.'!H118/'Open Int.'!E118)</f>
        <v>0</v>
      </c>
    </row>
    <row r="119" spans="1:11" ht="15">
      <c r="A119" s="201" t="s">
        <v>298</v>
      </c>
      <c r="B119" s="289">
        <f>Margins!B119</f>
        <v>1100</v>
      </c>
      <c r="C119" s="289">
        <f>Volume!J119</f>
        <v>379.15</v>
      </c>
      <c r="D119" s="182">
        <f>Volume!M119</f>
        <v>1.6487935656836399</v>
      </c>
      <c r="E119" s="175">
        <f>Volume!C119*100</f>
        <v>15</v>
      </c>
      <c r="F119" s="349">
        <f>'Open Int.'!D119*100</f>
        <v>3</v>
      </c>
      <c r="G119" s="176">
        <f>'Open Int.'!R119</f>
        <v>178.754059</v>
      </c>
      <c r="H119" s="176">
        <f>'Open Int.'!Z119</f>
        <v>8.110289000000023</v>
      </c>
      <c r="I119" s="171">
        <f>'Open Int.'!O119</f>
        <v>0.9988334111059263</v>
      </c>
      <c r="J119" s="185">
        <f>IF(Volume!D119=0,0,Volume!F119/Volume!D119)</f>
        <v>0</v>
      </c>
      <c r="K119" s="187">
        <f>IF('Open Int.'!E119=0,0,'Open Int.'!H119/'Open Int.'!E119)</f>
        <v>0.18181818181818182</v>
      </c>
    </row>
    <row r="120" spans="1:11" ht="15">
      <c r="A120" s="201" t="s">
        <v>226</v>
      </c>
      <c r="B120" s="289">
        <f>Margins!B120</f>
        <v>1500</v>
      </c>
      <c r="C120" s="289">
        <f>Volume!J120</f>
        <v>162.45</v>
      </c>
      <c r="D120" s="182">
        <f>Volume!M120</f>
        <v>1.1834319526627077</v>
      </c>
      <c r="E120" s="175">
        <f>Volume!C120*100</f>
        <v>-62</v>
      </c>
      <c r="F120" s="349">
        <f>'Open Int.'!D120*100</f>
        <v>1</v>
      </c>
      <c r="G120" s="176">
        <f>'Open Int.'!R120</f>
        <v>135.2639925</v>
      </c>
      <c r="H120" s="176">
        <f>'Open Int.'!Z120</f>
        <v>3.4845525000000066</v>
      </c>
      <c r="I120" s="171">
        <f>'Open Int.'!O120</f>
        <v>0.9987389659520807</v>
      </c>
      <c r="J120" s="185">
        <f>IF(Volume!D120=0,0,Volume!F120/Volume!D120)</f>
        <v>0</v>
      </c>
      <c r="K120" s="187">
        <f>IF('Open Int.'!E120=0,0,'Open Int.'!H120/'Open Int.'!E120)</f>
        <v>0</v>
      </c>
    </row>
    <row r="121" spans="1:11" ht="15">
      <c r="A121" s="201" t="s">
        <v>227</v>
      </c>
      <c r="B121" s="289">
        <f>Margins!B121</f>
        <v>800</v>
      </c>
      <c r="C121" s="289">
        <f>Volume!J121</f>
        <v>351.9</v>
      </c>
      <c r="D121" s="182">
        <f>Volume!M121</f>
        <v>1.9852195334009466</v>
      </c>
      <c r="E121" s="175">
        <f>Volume!C121*100</f>
        <v>-32</v>
      </c>
      <c r="F121" s="349">
        <f>'Open Int.'!D121*100</f>
        <v>-2</v>
      </c>
      <c r="G121" s="176">
        <f>'Open Int.'!R121</f>
        <v>157.172616</v>
      </c>
      <c r="H121" s="176">
        <f>'Open Int.'!Z121</f>
        <v>1.6240760000000023</v>
      </c>
      <c r="I121" s="171">
        <f>'Open Int.'!O121</f>
        <v>0.9964176965789002</v>
      </c>
      <c r="J121" s="185">
        <f>IF(Volume!D121=0,0,Volume!F121/Volume!D121)</f>
        <v>0.10416666666666667</v>
      </c>
      <c r="K121" s="187">
        <f>IF('Open Int.'!E121=0,0,'Open Int.'!H121/'Open Int.'!E121)</f>
        <v>0.10687022900763359</v>
      </c>
    </row>
    <row r="122" spans="1:11" ht="15">
      <c r="A122" s="201" t="s">
        <v>234</v>
      </c>
      <c r="B122" s="289">
        <f>Margins!B122</f>
        <v>700</v>
      </c>
      <c r="C122" s="289">
        <f>Volume!J122</f>
        <v>420.9</v>
      </c>
      <c r="D122" s="182">
        <f>Volume!M122</f>
        <v>0.5494505494505386</v>
      </c>
      <c r="E122" s="175">
        <f>Volume!C122*100</f>
        <v>-32</v>
      </c>
      <c r="F122" s="349">
        <f>'Open Int.'!D122*100</f>
        <v>5</v>
      </c>
      <c r="G122" s="176">
        <f>'Open Int.'!R122</f>
        <v>540.822828</v>
      </c>
      <c r="H122" s="176">
        <f>'Open Int.'!Z122</f>
        <v>32.57963799999993</v>
      </c>
      <c r="I122" s="171">
        <f>'Open Int.'!O122</f>
        <v>0.9897581172368708</v>
      </c>
      <c r="J122" s="185">
        <f>IF(Volume!D122=0,0,Volume!F122/Volume!D122)</f>
        <v>0.08767123287671233</v>
      </c>
      <c r="K122" s="187">
        <f>IF('Open Int.'!E122=0,0,'Open Int.'!H122/'Open Int.'!E122)</f>
        <v>0.18925233644859812</v>
      </c>
    </row>
    <row r="123" spans="1:11" ht="15">
      <c r="A123" s="201" t="s">
        <v>98</v>
      </c>
      <c r="B123" s="289">
        <f>Margins!B123</f>
        <v>550</v>
      </c>
      <c r="C123" s="289">
        <f>Volume!J123</f>
        <v>494.2</v>
      </c>
      <c r="D123" s="182">
        <f>Volume!M123</f>
        <v>1.7291066282420702</v>
      </c>
      <c r="E123" s="175">
        <f>Volume!C123*100</f>
        <v>-72</v>
      </c>
      <c r="F123" s="349">
        <f>'Open Int.'!D123*100</f>
        <v>1</v>
      </c>
      <c r="G123" s="176">
        <f>'Open Int.'!R123</f>
        <v>179.829496</v>
      </c>
      <c r="H123" s="176">
        <f>'Open Int.'!Z123</f>
        <v>4.5795750000000055</v>
      </c>
      <c r="I123" s="171">
        <f>'Open Int.'!O123</f>
        <v>0.999546553808948</v>
      </c>
      <c r="J123" s="185">
        <f>IF(Volume!D123=0,0,Volume!F123/Volume!D123)</f>
        <v>0</v>
      </c>
      <c r="K123" s="187">
        <f>IF('Open Int.'!E123=0,0,'Open Int.'!H123/'Open Int.'!E123)</f>
        <v>0</v>
      </c>
    </row>
    <row r="124" spans="1:11" ht="15">
      <c r="A124" s="201" t="s">
        <v>149</v>
      </c>
      <c r="B124" s="289">
        <f>Margins!B124</f>
        <v>550</v>
      </c>
      <c r="C124" s="289">
        <f>Volume!J124</f>
        <v>668.3</v>
      </c>
      <c r="D124" s="182">
        <f>Volume!M124</f>
        <v>1.0203310407376618</v>
      </c>
      <c r="E124" s="175">
        <f>Volume!C124*100</f>
        <v>10</v>
      </c>
      <c r="F124" s="349">
        <f>'Open Int.'!D124*100</f>
        <v>11</v>
      </c>
      <c r="G124" s="176">
        <f>'Open Int.'!R124</f>
        <v>237.961581</v>
      </c>
      <c r="H124" s="176">
        <f>'Open Int.'!Z124</f>
        <v>26.272196500000007</v>
      </c>
      <c r="I124" s="171">
        <f>'Open Int.'!O124</f>
        <v>0.9981464318813716</v>
      </c>
      <c r="J124" s="185">
        <f>IF(Volume!D124=0,0,Volume!F124/Volume!D124)</f>
        <v>0.09195402298850575</v>
      </c>
      <c r="K124" s="187">
        <f>IF('Open Int.'!E124=0,0,'Open Int.'!H124/'Open Int.'!E124)</f>
        <v>0.22807017543859648</v>
      </c>
    </row>
    <row r="125" spans="1:11" ht="15">
      <c r="A125" s="201" t="s">
        <v>203</v>
      </c>
      <c r="B125" s="289">
        <f>Margins!B125</f>
        <v>150</v>
      </c>
      <c r="C125" s="289">
        <f>Volume!J125</f>
        <v>1370.3</v>
      </c>
      <c r="D125" s="182">
        <f>Volume!M125</f>
        <v>0.9652225169466481</v>
      </c>
      <c r="E125" s="175">
        <f>Volume!C125*100</f>
        <v>-11</v>
      </c>
      <c r="F125" s="349">
        <f>'Open Int.'!D125*100</f>
        <v>6</v>
      </c>
      <c r="G125" s="176">
        <f>'Open Int.'!R125</f>
        <v>1135.2044805</v>
      </c>
      <c r="H125" s="176">
        <f>'Open Int.'!Z125</f>
        <v>86.52318450000007</v>
      </c>
      <c r="I125" s="171">
        <f>'Open Int.'!O125</f>
        <v>0.9979720798855674</v>
      </c>
      <c r="J125" s="185">
        <f>IF(Volume!D125=0,0,Volume!F125/Volume!D125)</f>
        <v>0.22564102564102564</v>
      </c>
      <c r="K125" s="187">
        <f>IF('Open Int.'!E125=0,0,'Open Int.'!H125/'Open Int.'!E125)</f>
        <v>0.3453488372093023</v>
      </c>
    </row>
    <row r="126" spans="1:11" ht="15">
      <c r="A126" s="201" t="s">
        <v>299</v>
      </c>
      <c r="B126" s="289">
        <f>Margins!B126</f>
        <v>500</v>
      </c>
      <c r="C126" s="289">
        <f>Volume!J126</f>
        <v>467.45</v>
      </c>
      <c r="D126" s="182">
        <f>Volume!M126</f>
        <v>9.064395706952862</v>
      </c>
      <c r="E126" s="175">
        <f>Volume!C126*100</f>
        <v>342</v>
      </c>
      <c r="F126" s="349">
        <f>'Open Int.'!D126*100</f>
        <v>42</v>
      </c>
      <c r="G126" s="176">
        <f>'Open Int.'!R126</f>
        <v>21.549445</v>
      </c>
      <c r="H126" s="176">
        <f>'Open Int.'!Z126</f>
        <v>7.941394999999998</v>
      </c>
      <c r="I126" s="171">
        <f>'Open Int.'!O126</f>
        <v>0.9945770065075922</v>
      </c>
      <c r="J126" s="185">
        <f>IF(Volume!D126=0,0,Volume!F126/Volume!D126)</f>
        <v>0.05263157894736842</v>
      </c>
      <c r="K126" s="187">
        <f>IF('Open Int.'!E126=0,0,'Open Int.'!H126/'Open Int.'!E126)</f>
        <v>0.047619047619047616</v>
      </c>
    </row>
    <row r="127" spans="1:11" ht="15">
      <c r="A127" s="201" t="s">
        <v>216</v>
      </c>
      <c r="B127" s="289">
        <f>Margins!B127</f>
        <v>3350</v>
      </c>
      <c r="C127" s="289">
        <f>Volume!J127</f>
        <v>71.55</v>
      </c>
      <c r="D127" s="182">
        <f>Volume!M127</f>
        <v>-3.506405933917746</v>
      </c>
      <c r="E127" s="175">
        <f>Volume!C127*100</f>
        <v>12</v>
      </c>
      <c r="F127" s="349">
        <f>'Open Int.'!D127*100</f>
        <v>3</v>
      </c>
      <c r="G127" s="176">
        <f>'Open Int.'!R127</f>
        <v>309.37110975</v>
      </c>
      <c r="H127" s="176">
        <f>'Open Int.'!Z127</f>
        <v>6.717503749999992</v>
      </c>
      <c r="I127" s="171">
        <f>'Open Int.'!O127</f>
        <v>0.9855117378166887</v>
      </c>
      <c r="J127" s="185">
        <f>IF(Volume!D127=0,0,Volume!F127/Volume!D127)</f>
        <v>0.16326530612244897</v>
      </c>
      <c r="K127" s="187">
        <f>IF('Open Int.'!E127=0,0,'Open Int.'!H127/'Open Int.'!E127)</f>
        <v>0.17584223500410848</v>
      </c>
    </row>
    <row r="128" spans="1:11" ht="15">
      <c r="A128" s="201" t="s">
        <v>235</v>
      </c>
      <c r="B128" s="289">
        <f>Margins!B128</f>
        <v>2700</v>
      </c>
      <c r="C128" s="289">
        <f>Volume!J128</f>
        <v>114.3</v>
      </c>
      <c r="D128" s="182">
        <f>Volume!M128</f>
        <v>1.917075345519386</v>
      </c>
      <c r="E128" s="175">
        <f>Volume!C128*100</f>
        <v>92</v>
      </c>
      <c r="F128" s="349">
        <f>'Open Int.'!D128*100</f>
        <v>8</v>
      </c>
      <c r="G128" s="176">
        <f>'Open Int.'!R128</f>
        <v>224.266887</v>
      </c>
      <c r="H128" s="176">
        <f>'Open Int.'!Z128</f>
        <v>27.80700300000001</v>
      </c>
      <c r="I128" s="171">
        <f>'Open Int.'!O128</f>
        <v>0.9975230494014036</v>
      </c>
      <c r="J128" s="185">
        <f>IF(Volume!D128=0,0,Volume!F128/Volume!D128)</f>
        <v>0.25190839694656486</v>
      </c>
      <c r="K128" s="187">
        <f>IF('Open Int.'!E128=0,0,'Open Int.'!H128/'Open Int.'!E128)</f>
        <v>0.2425</v>
      </c>
    </row>
    <row r="129" spans="1:11" ht="15">
      <c r="A129" s="201" t="s">
        <v>204</v>
      </c>
      <c r="B129" s="289">
        <f>Margins!B129</f>
        <v>600</v>
      </c>
      <c r="C129" s="289">
        <f>Volume!J129</f>
        <v>470.35</v>
      </c>
      <c r="D129" s="182">
        <f>Volume!M129</f>
        <v>2.006072435480373</v>
      </c>
      <c r="E129" s="175">
        <f>Volume!C129*100</f>
        <v>-4</v>
      </c>
      <c r="F129" s="349">
        <f>'Open Int.'!D129*100</f>
        <v>6</v>
      </c>
      <c r="G129" s="176">
        <f>'Open Int.'!R129</f>
        <v>408.92229</v>
      </c>
      <c r="H129" s="176">
        <f>'Open Int.'!Z129</f>
        <v>35.458956</v>
      </c>
      <c r="I129" s="171">
        <f>'Open Int.'!O129</f>
        <v>0.9984126984126984</v>
      </c>
      <c r="J129" s="185">
        <f>IF(Volume!D129=0,0,Volume!F129/Volume!D129)</f>
        <v>0.27472527472527475</v>
      </c>
      <c r="K129" s="187">
        <f>IF('Open Int.'!E129=0,0,'Open Int.'!H129/'Open Int.'!E129)</f>
        <v>0.2510460251046025</v>
      </c>
    </row>
    <row r="130" spans="1:11" ht="15">
      <c r="A130" s="201" t="s">
        <v>205</v>
      </c>
      <c r="B130" s="289">
        <f>Margins!B130</f>
        <v>250</v>
      </c>
      <c r="C130" s="289">
        <f>Volume!J130</f>
        <v>994.45</v>
      </c>
      <c r="D130" s="182">
        <f>Volume!M130</f>
        <v>0.8928118500481984</v>
      </c>
      <c r="E130" s="175">
        <f>Volume!C130*100</f>
        <v>1</v>
      </c>
      <c r="F130" s="349">
        <f>'Open Int.'!D130*100</f>
        <v>5</v>
      </c>
      <c r="G130" s="176">
        <f>'Open Int.'!R130</f>
        <v>609.99563</v>
      </c>
      <c r="H130" s="176">
        <f>'Open Int.'!Z130</f>
        <v>34.844213749999994</v>
      </c>
      <c r="I130" s="171">
        <f>'Open Int.'!O130</f>
        <v>0.9989403325725464</v>
      </c>
      <c r="J130" s="185">
        <f>IF(Volume!D130=0,0,Volume!F130/Volume!D130)</f>
        <v>0.14410480349344978</v>
      </c>
      <c r="K130" s="187">
        <f>IF('Open Int.'!E130=0,0,'Open Int.'!H130/'Open Int.'!E130)</f>
        <v>0.13010204081632654</v>
      </c>
    </row>
    <row r="131" spans="1:11" ht="15">
      <c r="A131" s="201" t="s">
        <v>37</v>
      </c>
      <c r="B131" s="289">
        <f>Margins!B131</f>
        <v>1600</v>
      </c>
      <c r="C131" s="289">
        <f>Volume!J131</f>
        <v>174.05</v>
      </c>
      <c r="D131" s="182">
        <f>Volume!M131</f>
        <v>2.412474257134465</v>
      </c>
      <c r="E131" s="175">
        <f>Volume!C131*100</f>
        <v>-49</v>
      </c>
      <c r="F131" s="349">
        <f>'Open Int.'!D131*100</f>
        <v>-2</v>
      </c>
      <c r="G131" s="176">
        <f>'Open Int.'!R131</f>
        <v>12.197424000000002</v>
      </c>
      <c r="H131" s="176">
        <f>'Open Int.'!Z131</f>
        <v>0.12417600000000384</v>
      </c>
      <c r="I131" s="171">
        <f>'Open Int.'!O131</f>
        <v>0.9771689497716894</v>
      </c>
      <c r="J131" s="185">
        <f>IF(Volume!D131=0,0,Volume!F131/Volume!D131)</f>
        <v>0</v>
      </c>
      <c r="K131" s="187">
        <f>IF('Open Int.'!E131=0,0,'Open Int.'!H131/'Open Int.'!E131)</f>
        <v>0</v>
      </c>
    </row>
    <row r="132" spans="1:11" ht="15">
      <c r="A132" s="201" t="s">
        <v>300</v>
      </c>
      <c r="B132" s="289">
        <f>Margins!B132</f>
        <v>150</v>
      </c>
      <c r="C132" s="289">
        <f>Volume!J132</f>
        <v>1703.45</v>
      </c>
      <c r="D132" s="182">
        <f>Volume!M132</f>
        <v>-2.243838053427443</v>
      </c>
      <c r="E132" s="175">
        <f>Volume!C132*100</f>
        <v>60</v>
      </c>
      <c r="F132" s="349">
        <f>'Open Int.'!D132*100</f>
        <v>6</v>
      </c>
      <c r="G132" s="176">
        <f>'Open Int.'!R132</f>
        <v>302.0727885</v>
      </c>
      <c r="H132" s="176">
        <f>'Open Int.'!Z132</f>
        <v>11.441586749999999</v>
      </c>
      <c r="I132" s="171">
        <f>'Open Int.'!O132</f>
        <v>0.9928100152258501</v>
      </c>
      <c r="J132" s="185">
        <f>IF(Volume!D132=0,0,Volume!F132/Volume!D132)</f>
        <v>0</v>
      </c>
      <c r="K132" s="187">
        <f>IF('Open Int.'!E132=0,0,'Open Int.'!H132/'Open Int.'!E132)</f>
        <v>0.02631578947368421</v>
      </c>
    </row>
    <row r="133" spans="1:11" ht="15">
      <c r="A133" s="201" t="s">
        <v>228</v>
      </c>
      <c r="B133" s="289">
        <f>Margins!B133</f>
        <v>375</v>
      </c>
      <c r="C133" s="289">
        <f>Volume!J133</f>
        <v>1090.7</v>
      </c>
      <c r="D133" s="182">
        <f>Volume!M133</f>
        <v>1.5549348230912519</v>
      </c>
      <c r="E133" s="175">
        <f>Volume!C133*100</f>
        <v>-59</v>
      </c>
      <c r="F133" s="349">
        <f>'Open Int.'!D133*100</f>
        <v>1</v>
      </c>
      <c r="G133" s="176">
        <f>'Open Int.'!R133</f>
        <v>139.35055875</v>
      </c>
      <c r="H133" s="176">
        <f>'Open Int.'!Z133</f>
        <v>3.9862837500000126</v>
      </c>
      <c r="I133" s="171">
        <f>'Open Int.'!O133</f>
        <v>0.9961843263868506</v>
      </c>
      <c r="J133" s="185">
        <f>IF(Volume!D133=0,0,Volume!F133/Volume!D133)</f>
        <v>0.14285714285714285</v>
      </c>
      <c r="K133" s="187">
        <f>IF('Open Int.'!E133=0,0,'Open Int.'!H133/'Open Int.'!E133)</f>
        <v>0.1111111111111111</v>
      </c>
    </row>
    <row r="134" spans="1:11" ht="15">
      <c r="A134" s="201" t="s">
        <v>276</v>
      </c>
      <c r="B134" s="289">
        <f>Margins!B134</f>
        <v>350</v>
      </c>
      <c r="C134" s="289">
        <f>Volume!J134</f>
        <v>803.4</v>
      </c>
      <c r="D134" s="182">
        <f>Volume!M134</f>
        <v>1.266780109661556</v>
      </c>
      <c r="E134" s="175">
        <f>Volume!C134*100</f>
        <v>120</v>
      </c>
      <c r="F134" s="349">
        <f>'Open Int.'!D134*100</f>
        <v>-5</v>
      </c>
      <c r="G134" s="176">
        <f>'Open Int.'!R134</f>
        <v>37.088961</v>
      </c>
      <c r="H134" s="176">
        <f>'Open Int.'!Z134</f>
        <v>-1.5630510000000015</v>
      </c>
      <c r="I134" s="171">
        <f>'Open Int.'!O134</f>
        <v>0.9962092494313874</v>
      </c>
      <c r="J134" s="185">
        <f>IF(Volume!D134=0,0,Volume!F134/Volume!D134)</f>
        <v>0</v>
      </c>
      <c r="K134" s="187">
        <f>IF('Open Int.'!E134=0,0,'Open Int.'!H134/'Open Int.'!E134)</f>
        <v>1</v>
      </c>
    </row>
    <row r="135" spans="1:11" ht="15">
      <c r="A135" s="201" t="s">
        <v>180</v>
      </c>
      <c r="B135" s="289">
        <f>Margins!B135</f>
        <v>1500</v>
      </c>
      <c r="C135" s="289">
        <f>Volume!J135</f>
        <v>121.25</v>
      </c>
      <c r="D135" s="182">
        <f>Volume!M135</f>
        <v>2.1913190054782925</v>
      </c>
      <c r="E135" s="175">
        <f>Volume!C135*100</f>
        <v>-66</v>
      </c>
      <c r="F135" s="349">
        <f>'Open Int.'!D135*100</f>
        <v>1</v>
      </c>
      <c r="G135" s="176">
        <f>'Open Int.'!R135</f>
        <v>68.130375</v>
      </c>
      <c r="H135" s="176">
        <f>'Open Int.'!Z135</f>
        <v>2.4042074999999983</v>
      </c>
      <c r="I135" s="171">
        <f>'Open Int.'!O135</f>
        <v>0.99893219434063</v>
      </c>
      <c r="J135" s="185">
        <f>IF(Volume!D135=0,0,Volume!F135/Volume!D135)</f>
        <v>0.011494252873563218</v>
      </c>
      <c r="K135" s="187">
        <f>IF('Open Int.'!E135=0,0,'Open Int.'!H135/'Open Int.'!E135)</f>
        <v>0.021739130434782608</v>
      </c>
    </row>
    <row r="136" spans="1:11" ht="15">
      <c r="A136" s="201" t="s">
        <v>181</v>
      </c>
      <c r="B136" s="289">
        <f>Margins!B136</f>
        <v>850</v>
      </c>
      <c r="C136" s="289">
        <f>Volume!J136</f>
        <v>345.4</v>
      </c>
      <c r="D136" s="182">
        <f>Volume!M136</f>
        <v>1.3051767121278746</v>
      </c>
      <c r="E136" s="175">
        <f>Volume!C136*100</f>
        <v>79</v>
      </c>
      <c r="F136" s="349">
        <f>'Open Int.'!D136*100</f>
        <v>-2</v>
      </c>
      <c r="G136" s="176">
        <f>'Open Int.'!R136</f>
        <v>6.253467</v>
      </c>
      <c r="H136" s="176">
        <f>'Open Int.'!Z136</f>
        <v>-0.03535574999999991</v>
      </c>
      <c r="I136" s="171">
        <f>'Open Int.'!O136</f>
        <v>0.9953051643192489</v>
      </c>
      <c r="J136" s="185">
        <f>IF(Volume!D136=0,0,Volume!F136/Volume!D136)</f>
        <v>0</v>
      </c>
      <c r="K136" s="187">
        <f>IF('Open Int.'!E136=0,0,'Open Int.'!H136/'Open Int.'!E136)</f>
        <v>0</v>
      </c>
    </row>
    <row r="137" spans="1:11" ht="15">
      <c r="A137" s="201" t="s">
        <v>150</v>
      </c>
      <c r="B137" s="289">
        <f>Margins!B137</f>
        <v>875</v>
      </c>
      <c r="C137" s="289">
        <f>Volume!J137</f>
        <v>469.2</v>
      </c>
      <c r="D137" s="182">
        <f>Volume!M137</f>
        <v>2.838356164383559</v>
      </c>
      <c r="E137" s="175">
        <f>Volume!C137*100</f>
        <v>-40</v>
      </c>
      <c r="F137" s="349">
        <f>'Open Int.'!D137*100</f>
        <v>5</v>
      </c>
      <c r="G137" s="176">
        <f>'Open Int.'!R137</f>
        <v>233.315565</v>
      </c>
      <c r="H137" s="176">
        <f>'Open Int.'!Z137</f>
        <v>17.21845562499999</v>
      </c>
      <c r="I137" s="171">
        <f>'Open Int.'!O137</f>
        <v>0.9985922928030969</v>
      </c>
      <c r="J137" s="185">
        <f>IF(Volume!D137=0,0,Volume!F137/Volume!D137)</f>
        <v>0</v>
      </c>
      <c r="K137" s="187">
        <f>IF('Open Int.'!E137=0,0,'Open Int.'!H137/'Open Int.'!E137)</f>
        <v>0</v>
      </c>
    </row>
    <row r="138" spans="1:11" ht="15">
      <c r="A138" s="201" t="s">
        <v>151</v>
      </c>
      <c r="B138" s="289">
        <f>Margins!B138</f>
        <v>225</v>
      </c>
      <c r="C138" s="289">
        <f>Volume!J138</f>
        <v>1056.45</v>
      </c>
      <c r="D138" s="182">
        <f>Volume!M138</f>
        <v>4.181253389872303</v>
      </c>
      <c r="E138" s="175">
        <f>Volume!C138*100</f>
        <v>-21</v>
      </c>
      <c r="F138" s="349">
        <f>'Open Int.'!D138*100</f>
        <v>4</v>
      </c>
      <c r="G138" s="176">
        <f>'Open Int.'!R138</f>
        <v>173.3317515</v>
      </c>
      <c r="H138" s="176">
        <f>'Open Int.'!Z138</f>
        <v>14.09801512499999</v>
      </c>
      <c r="I138" s="171">
        <f>'Open Int.'!O138</f>
        <v>0.9989029072956664</v>
      </c>
      <c r="J138" s="185">
        <f>IF(Volume!D138=0,0,Volume!F138/Volume!D138)</f>
        <v>0</v>
      </c>
      <c r="K138" s="187">
        <f>IF('Open Int.'!E138=0,0,'Open Int.'!H138/'Open Int.'!E138)</f>
        <v>0</v>
      </c>
    </row>
    <row r="139" spans="1:11" ht="15">
      <c r="A139" s="201" t="s">
        <v>214</v>
      </c>
      <c r="B139" s="289">
        <f>Margins!B139</f>
        <v>125</v>
      </c>
      <c r="C139" s="289">
        <f>Volume!J139</f>
        <v>1514.4</v>
      </c>
      <c r="D139" s="182">
        <f>Volume!M139</f>
        <v>0.4677082296746066</v>
      </c>
      <c r="E139" s="175">
        <f>Volume!C139*100</f>
        <v>-73</v>
      </c>
      <c r="F139" s="349">
        <f>'Open Int.'!D139*100</f>
        <v>-3</v>
      </c>
      <c r="G139" s="176">
        <f>'Open Int.'!R139</f>
        <v>59.34555</v>
      </c>
      <c r="H139" s="176">
        <f>'Open Int.'!Z139</f>
        <v>-1.7586506249999942</v>
      </c>
      <c r="I139" s="171">
        <f>'Open Int.'!O139</f>
        <v>0.9993620414673047</v>
      </c>
      <c r="J139" s="185">
        <f>IF(Volume!D139=0,0,Volume!F139/Volume!D139)</f>
        <v>0</v>
      </c>
      <c r="K139" s="187">
        <f>IF('Open Int.'!E139=0,0,'Open Int.'!H139/'Open Int.'!E139)</f>
        <v>0</v>
      </c>
    </row>
    <row r="140" spans="1:11" ht="15">
      <c r="A140" s="201" t="s">
        <v>229</v>
      </c>
      <c r="B140" s="289">
        <f>Margins!B140</f>
        <v>200</v>
      </c>
      <c r="C140" s="289">
        <f>Volume!J140</f>
        <v>1001.5</v>
      </c>
      <c r="D140" s="182">
        <f>Volume!M140</f>
        <v>1.680288339509615</v>
      </c>
      <c r="E140" s="175">
        <f>Volume!C140*100</f>
        <v>-40</v>
      </c>
      <c r="F140" s="349">
        <f>'Open Int.'!D140*100</f>
        <v>3</v>
      </c>
      <c r="G140" s="176">
        <f>'Open Int.'!R140</f>
        <v>147.32065</v>
      </c>
      <c r="H140" s="176">
        <f>'Open Int.'!Z140</f>
        <v>6.827382</v>
      </c>
      <c r="I140" s="171">
        <f>'Open Int.'!O140</f>
        <v>0.9986403806934059</v>
      </c>
      <c r="J140" s="185">
        <f>IF(Volume!D140=0,0,Volume!F140/Volume!D140)</f>
        <v>0</v>
      </c>
      <c r="K140" s="187">
        <f>IF('Open Int.'!E140=0,0,'Open Int.'!H140/'Open Int.'!E140)</f>
        <v>0</v>
      </c>
    </row>
    <row r="141" spans="1:11" ht="15">
      <c r="A141" s="201" t="s">
        <v>91</v>
      </c>
      <c r="B141" s="289">
        <f>Margins!B141</f>
        <v>3800</v>
      </c>
      <c r="C141" s="289">
        <f>Volume!J141</f>
        <v>63.9</v>
      </c>
      <c r="D141" s="182">
        <f>Volume!M141</f>
        <v>1.832669322709161</v>
      </c>
      <c r="E141" s="175">
        <f>Volume!C141*100</f>
        <v>-23</v>
      </c>
      <c r="F141" s="349">
        <f>'Open Int.'!D141*100</f>
        <v>8</v>
      </c>
      <c r="G141" s="176">
        <f>'Open Int.'!R141</f>
        <v>48.248334</v>
      </c>
      <c r="H141" s="176">
        <f>'Open Int.'!Z141</f>
        <v>4.9935040000000015</v>
      </c>
      <c r="I141" s="171">
        <f>'Open Int.'!O141</f>
        <v>0.9818822345244087</v>
      </c>
      <c r="J141" s="185">
        <f>IF(Volume!D141=0,0,Volume!F141/Volume!D141)</f>
        <v>0.10526315789473684</v>
      </c>
      <c r="K141" s="187">
        <f>IF('Open Int.'!E141=0,0,'Open Int.'!H141/'Open Int.'!E141)</f>
        <v>0.23255813953488372</v>
      </c>
    </row>
    <row r="142" spans="1:14" ht="15">
      <c r="A142" s="201" t="s">
        <v>152</v>
      </c>
      <c r="B142" s="289">
        <f>Margins!B142</f>
        <v>1350</v>
      </c>
      <c r="C142" s="289">
        <f>Volume!J142</f>
        <v>207.55</v>
      </c>
      <c r="D142" s="182">
        <f>Volume!M142</f>
        <v>0.7279786459597185</v>
      </c>
      <c r="E142" s="175">
        <f>Volume!C142*100</f>
        <v>-91</v>
      </c>
      <c r="F142" s="349">
        <f>'Open Int.'!D142*100</f>
        <v>0</v>
      </c>
      <c r="G142" s="176">
        <f>'Open Int.'!R142</f>
        <v>23.087862</v>
      </c>
      <c r="H142" s="176">
        <f>'Open Int.'!Z142</f>
        <v>0.22249350000000234</v>
      </c>
      <c r="I142" s="171">
        <f>'Open Int.'!O142</f>
        <v>0.9987864077669902</v>
      </c>
      <c r="J142" s="185">
        <f>IF(Volume!D142=0,0,Volume!F142/Volume!D142)</f>
        <v>0</v>
      </c>
      <c r="K142" s="187">
        <f>IF('Open Int.'!E142=0,0,'Open Int.'!H142/'Open Int.'!E142)</f>
        <v>0</v>
      </c>
      <c r="N142" s="96"/>
    </row>
    <row r="143" spans="1:14" ht="15">
      <c r="A143" s="201" t="s">
        <v>208</v>
      </c>
      <c r="B143" s="289">
        <f>Margins!B143</f>
        <v>412</v>
      </c>
      <c r="C143" s="289">
        <f>Volume!J143</f>
        <v>728.2</v>
      </c>
      <c r="D143" s="182">
        <f>Volume!M143</f>
        <v>1.6400307069579174</v>
      </c>
      <c r="E143" s="175">
        <f>Volume!C143*100</f>
        <v>-9</v>
      </c>
      <c r="F143" s="349">
        <f>'Open Int.'!D143*100</f>
        <v>5</v>
      </c>
      <c r="G143" s="176">
        <f>'Open Int.'!R143</f>
        <v>302.38854536</v>
      </c>
      <c r="H143" s="176">
        <f>'Open Int.'!Z143</f>
        <v>21.64532022000003</v>
      </c>
      <c r="I143" s="171">
        <f>'Open Int.'!O143</f>
        <v>0.9985117571187618</v>
      </c>
      <c r="J143" s="185">
        <f>IF(Volume!D143=0,0,Volume!F143/Volume!D143)</f>
        <v>0.08</v>
      </c>
      <c r="K143" s="187">
        <f>IF('Open Int.'!E143=0,0,'Open Int.'!H143/'Open Int.'!E143)</f>
        <v>0.11038961038961038</v>
      </c>
      <c r="N143" s="96"/>
    </row>
    <row r="144" spans="1:14" ht="15">
      <c r="A144" s="177" t="s">
        <v>230</v>
      </c>
      <c r="B144" s="289">
        <f>Margins!B144</f>
        <v>400</v>
      </c>
      <c r="C144" s="289">
        <f>Volume!J144</f>
        <v>509.3</v>
      </c>
      <c r="D144" s="182">
        <f>Volume!M144</f>
        <v>-0.26436894154508295</v>
      </c>
      <c r="E144" s="175">
        <f>Volume!C144*100</f>
        <v>13</v>
      </c>
      <c r="F144" s="349">
        <f>'Open Int.'!D144*100</f>
        <v>12</v>
      </c>
      <c r="G144" s="176">
        <f>'Open Int.'!R144</f>
        <v>44.594308</v>
      </c>
      <c r="H144" s="176">
        <f>'Open Int.'!Z144</f>
        <v>4.722755999999997</v>
      </c>
      <c r="I144" s="171">
        <f>'Open Int.'!O144</f>
        <v>0.9986295111923252</v>
      </c>
      <c r="J144" s="185">
        <f>IF(Volume!D144=0,0,Volume!F144/Volume!D144)</f>
        <v>0</v>
      </c>
      <c r="K144" s="187">
        <f>IF('Open Int.'!E144=0,0,'Open Int.'!H144/'Open Int.'!E144)</f>
        <v>0</v>
      </c>
      <c r="N144" s="96"/>
    </row>
    <row r="145" spans="1:14" ht="15">
      <c r="A145" s="177" t="s">
        <v>185</v>
      </c>
      <c r="B145" s="289">
        <f>Margins!B145</f>
        <v>675</v>
      </c>
      <c r="C145" s="289">
        <f>Volume!J145</f>
        <v>449.65</v>
      </c>
      <c r="D145" s="182">
        <f>Volume!M145</f>
        <v>2.2047959995454</v>
      </c>
      <c r="E145" s="175">
        <f>Volume!C145*100</f>
        <v>4</v>
      </c>
      <c r="F145" s="349">
        <f>'Open Int.'!D145*100</f>
        <v>-1</v>
      </c>
      <c r="G145" s="176">
        <f>'Open Int.'!R145</f>
        <v>723.425023125</v>
      </c>
      <c r="H145" s="176">
        <f>'Open Int.'!Z145</f>
        <v>27.098560125000063</v>
      </c>
      <c r="I145" s="171">
        <f>'Open Int.'!O145</f>
        <v>0.9860289490245437</v>
      </c>
      <c r="J145" s="185">
        <f>IF(Volume!D145=0,0,Volume!F145/Volume!D145)</f>
        <v>0.19275825346112885</v>
      </c>
      <c r="K145" s="187">
        <f>IF('Open Int.'!E145=0,0,'Open Int.'!H145/'Open Int.'!E145)</f>
        <v>0.22207792207792207</v>
      </c>
      <c r="N145" s="96"/>
    </row>
    <row r="146" spans="1:14" ht="15">
      <c r="A146" s="177" t="s">
        <v>206</v>
      </c>
      <c r="B146" s="289">
        <f>Margins!B146</f>
        <v>275</v>
      </c>
      <c r="C146" s="289">
        <f>Volume!J146</f>
        <v>607.35</v>
      </c>
      <c r="D146" s="182">
        <f>Volume!M146</f>
        <v>1.0986267166042485</v>
      </c>
      <c r="E146" s="175">
        <f>Volume!C146*100</f>
        <v>-72</v>
      </c>
      <c r="F146" s="349">
        <f>'Open Int.'!D146*100</f>
        <v>4</v>
      </c>
      <c r="G146" s="176">
        <f>'Open Int.'!R146</f>
        <v>41.604993375</v>
      </c>
      <c r="H146" s="176">
        <f>'Open Int.'!Z146</f>
        <v>2.0380965000000018</v>
      </c>
      <c r="I146" s="171">
        <f>'Open Int.'!O146</f>
        <v>1</v>
      </c>
      <c r="J146" s="185">
        <f>IF(Volume!D146=0,0,Volume!F146/Volume!D146)</f>
        <v>0</v>
      </c>
      <c r="K146" s="187">
        <f>IF('Open Int.'!E146=0,0,'Open Int.'!H146/'Open Int.'!E146)</f>
        <v>0</v>
      </c>
      <c r="N146" s="96"/>
    </row>
    <row r="147" spans="1:14" ht="15">
      <c r="A147" s="177" t="s">
        <v>118</v>
      </c>
      <c r="B147" s="289">
        <f>Margins!B147</f>
        <v>250</v>
      </c>
      <c r="C147" s="289">
        <f>Volume!J147</f>
        <v>1233.85</v>
      </c>
      <c r="D147" s="182">
        <f>Volume!M147</f>
        <v>-1.1615332238554894</v>
      </c>
      <c r="E147" s="175">
        <f>Volume!C147*100</f>
        <v>-50</v>
      </c>
      <c r="F147" s="349">
        <f>'Open Int.'!D147*100</f>
        <v>9</v>
      </c>
      <c r="G147" s="176">
        <f>'Open Int.'!R147</f>
        <v>364.41759749999994</v>
      </c>
      <c r="H147" s="176">
        <f>'Open Int.'!Z147</f>
        <v>28.549030000000016</v>
      </c>
      <c r="I147" s="171">
        <f>'Open Int.'!O147</f>
        <v>0.9978838665989505</v>
      </c>
      <c r="J147" s="185">
        <f>IF(Volume!D147=0,0,Volume!F147/Volume!D147)</f>
        <v>0</v>
      </c>
      <c r="K147" s="187">
        <f>IF('Open Int.'!E147=0,0,'Open Int.'!H147/'Open Int.'!E147)</f>
        <v>0.045871559633027525</v>
      </c>
      <c r="N147" s="96"/>
    </row>
    <row r="148" spans="1:14" ht="15">
      <c r="A148" s="177" t="s">
        <v>231</v>
      </c>
      <c r="B148" s="289">
        <f>Margins!B148</f>
        <v>411</v>
      </c>
      <c r="C148" s="289">
        <f>Volume!J148</f>
        <v>842.8</v>
      </c>
      <c r="D148" s="182">
        <f>Volume!M148</f>
        <v>2.0524308288430015</v>
      </c>
      <c r="E148" s="175">
        <f>Volume!C148*100</f>
        <v>23</v>
      </c>
      <c r="F148" s="349">
        <f>'Open Int.'!D148*100</f>
        <v>1</v>
      </c>
      <c r="G148" s="176">
        <f>'Open Int.'!R148</f>
        <v>103.81332275999999</v>
      </c>
      <c r="H148" s="176">
        <f>'Open Int.'!Z148</f>
        <v>3.0042908099999863</v>
      </c>
      <c r="I148" s="171">
        <f>'Open Int.'!O148</f>
        <v>0.9996663329996663</v>
      </c>
      <c r="J148" s="185">
        <f>IF(Volume!D148=0,0,Volume!F148/Volume!D148)</f>
        <v>0</v>
      </c>
      <c r="K148" s="187">
        <f>IF('Open Int.'!E148=0,0,'Open Int.'!H148/'Open Int.'!E148)</f>
        <v>0</v>
      </c>
      <c r="N148" s="96"/>
    </row>
    <row r="149" spans="1:14" ht="15">
      <c r="A149" s="177" t="s">
        <v>301</v>
      </c>
      <c r="B149" s="289">
        <f>Margins!B149</f>
        <v>3850</v>
      </c>
      <c r="C149" s="289">
        <f>Volume!J149</f>
        <v>53.9</v>
      </c>
      <c r="D149" s="182">
        <f>Volume!M149</f>
        <v>4.255319148936162</v>
      </c>
      <c r="E149" s="175">
        <f>Volume!C149*100</f>
        <v>-24</v>
      </c>
      <c r="F149" s="349">
        <f>'Open Int.'!D149*100</f>
        <v>-3</v>
      </c>
      <c r="G149" s="176">
        <f>'Open Int.'!R149</f>
        <v>7.636552</v>
      </c>
      <c r="H149" s="176">
        <f>'Open Int.'!Z149</f>
        <v>0.3316005000000004</v>
      </c>
      <c r="I149" s="171">
        <f>'Open Int.'!O149</f>
        <v>0.9918478260869565</v>
      </c>
      <c r="J149" s="185">
        <f>IF(Volume!D149=0,0,Volume!F149/Volume!D149)</f>
        <v>2.6666666666666665</v>
      </c>
      <c r="K149" s="187">
        <f>IF('Open Int.'!E149=0,0,'Open Int.'!H149/'Open Int.'!E149)</f>
        <v>2</v>
      </c>
      <c r="N149" s="96"/>
    </row>
    <row r="150" spans="1:14" ht="15">
      <c r="A150" s="177" t="s">
        <v>302</v>
      </c>
      <c r="B150" s="289">
        <f>Margins!B150</f>
        <v>10450</v>
      </c>
      <c r="C150" s="289">
        <f>Volume!J150</f>
        <v>21.1</v>
      </c>
      <c r="D150" s="182">
        <f>Volume!M150</f>
        <v>0.7159904534606307</v>
      </c>
      <c r="E150" s="175">
        <f>Volume!C150*100</f>
        <v>-76</v>
      </c>
      <c r="F150" s="349">
        <f>'Open Int.'!D150*100</f>
        <v>1</v>
      </c>
      <c r="G150" s="176">
        <f>'Open Int.'!R150</f>
        <v>73.8878745</v>
      </c>
      <c r="H150" s="176">
        <f>'Open Int.'!Z150</f>
        <v>3.2837557499999974</v>
      </c>
      <c r="I150" s="171">
        <f>'Open Int.'!O150</f>
        <v>0.9895553566099672</v>
      </c>
      <c r="J150" s="185">
        <f>IF(Volume!D150=0,0,Volume!F150/Volume!D150)</f>
        <v>0.18556701030927836</v>
      </c>
      <c r="K150" s="187">
        <f>IF('Open Int.'!E150=0,0,'Open Int.'!H150/'Open Int.'!E150)</f>
        <v>0.109375</v>
      </c>
      <c r="N150" s="96"/>
    </row>
    <row r="151" spans="1:14" ht="15">
      <c r="A151" s="177" t="s">
        <v>173</v>
      </c>
      <c r="B151" s="289">
        <f>Margins!B151</f>
        <v>2950</v>
      </c>
      <c r="C151" s="289">
        <f>Volume!J151</f>
        <v>59.55</v>
      </c>
      <c r="D151" s="182">
        <f>Volume!M151</f>
        <v>-0.3347280334728081</v>
      </c>
      <c r="E151" s="175">
        <f>Volume!C151*100</f>
        <v>-75</v>
      </c>
      <c r="F151" s="349">
        <f>'Open Int.'!D151*100</f>
        <v>3</v>
      </c>
      <c r="G151" s="176">
        <f>'Open Int.'!R151</f>
        <v>37.0668975</v>
      </c>
      <c r="H151" s="176">
        <f>'Open Int.'!Z151</f>
        <v>1.3913675000000012</v>
      </c>
      <c r="I151" s="171">
        <f>'Open Int.'!O151</f>
        <v>0.9947867298578199</v>
      </c>
      <c r="J151" s="185">
        <f>IF(Volume!D151=0,0,Volume!F151/Volume!D151)</f>
        <v>0</v>
      </c>
      <c r="K151" s="187">
        <f>IF('Open Int.'!E151=0,0,'Open Int.'!H151/'Open Int.'!E151)</f>
        <v>0</v>
      </c>
      <c r="N151" s="96"/>
    </row>
    <row r="152" spans="1:14" ht="15">
      <c r="A152" s="177" t="s">
        <v>303</v>
      </c>
      <c r="B152" s="289">
        <f>Margins!B152</f>
        <v>200</v>
      </c>
      <c r="C152" s="289">
        <f>Volume!J152</f>
        <v>772.1</v>
      </c>
      <c r="D152" s="182">
        <f>Volume!M152</f>
        <v>1.7058552328261933</v>
      </c>
      <c r="E152" s="175">
        <f>Volume!C152*100</f>
        <v>-56.00000000000001</v>
      </c>
      <c r="F152" s="349">
        <f>'Open Int.'!D152*100</f>
        <v>5</v>
      </c>
      <c r="G152" s="176">
        <f>'Open Int.'!R152</f>
        <v>27.008058</v>
      </c>
      <c r="H152" s="176">
        <f>'Open Int.'!Z152</f>
        <v>1.7131799999999977</v>
      </c>
      <c r="I152" s="171">
        <f>'Open Int.'!O152</f>
        <v>0.9982847341337907</v>
      </c>
      <c r="J152" s="185">
        <f>IF(Volume!D152=0,0,Volume!F152/Volume!D152)</f>
        <v>0</v>
      </c>
      <c r="K152" s="187">
        <f>IF('Open Int.'!E152=0,0,'Open Int.'!H152/'Open Int.'!E152)</f>
        <v>0</v>
      </c>
      <c r="N152" s="96"/>
    </row>
    <row r="153" spans="1:14" ht="15">
      <c r="A153" s="177" t="s">
        <v>82</v>
      </c>
      <c r="B153" s="289">
        <f>Margins!B153</f>
        <v>2100</v>
      </c>
      <c r="C153" s="289">
        <f>Volume!J153</f>
        <v>104</v>
      </c>
      <c r="D153" s="182">
        <f>Volume!M153</f>
        <v>-0.9051929490233472</v>
      </c>
      <c r="E153" s="175">
        <f>Volume!C153*100</f>
        <v>-56.00000000000001</v>
      </c>
      <c r="F153" s="349">
        <f>'Open Int.'!D153*100</f>
        <v>2</v>
      </c>
      <c r="G153" s="176">
        <f>'Open Int.'!R153</f>
        <v>100.39848</v>
      </c>
      <c r="H153" s="176">
        <f>'Open Int.'!Z153</f>
        <v>0.8680980000000034</v>
      </c>
      <c r="I153" s="171">
        <f>'Open Int.'!O153</f>
        <v>0.9271263867739831</v>
      </c>
      <c r="J153" s="185">
        <f>IF(Volume!D153=0,0,Volume!F153/Volume!D153)</f>
        <v>0.07142857142857142</v>
      </c>
      <c r="K153" s="187">
        <f>IF('Open Int.'!E153=0,0,'Open Int.'!H153/'Open Int.'!E153)</f>
        <v>0.058823529411764705</v>
      </c>
      <c r="N153" s="96"/>
    </row>
    <row r="154" spans="1:14" ht="15">
      <c r="A154" s="177" t="s">
        <v>153</v>
      </c>
      <c r="B154" s="289">
        <f>Margins!B154</f>
        <v>450</v>
      </c>
      <c r="C154" s="289">
        <f>Volume!J154</f>
        <v>490.4</v>
      </c>
      <c r="D154" s="182">
        <f>Volume!M154</f>
        <v>2.166666666666662</v>
      </c>
      <c r="E154" s="175">
        <f>Volume!C154*100</f>
        <v>-31</v>
      </c>
      <c r="F154" s="349">
        <f>'Open Int.'!D154*100</f>
        <v>2</v>
      </c>
      <c r="G154" s="176">
        <f>'Open Int.'!R154</f>
        <v>37.714212</v>
      </c>
      <c r="H154" s="176">
        <f>'Open Int.'!Z154</f>
        <v>1.6854120000000066</v>
      </c>
      <c r="I154" s="171">
        <f>'Open Int.'!O154</f>
        <v>1</v>
      </c>
      <c r="J154" s="185">
        <f>IF(Volume!D154=0,0,Volume!F154/Volume!D154)</f>
        <v>0</v>
      </c>
      <c r="K154" s="187">
        <f>IF('Open Int.'!E154=0,0,'Open Int.'!H154/'Open Int.'!E154)</f>
        <v>0</v>
      </c>
      <c r="N154" s="96"/>
    </row>
    <row r="155" spans="1:14" ht="15">
      <c r="A155" s="177" t="s">
        <v>154</v>
      </c>
      <c r="B155" s="289">
        <f>Margins!B155</f>
        <v>6900</v>
      </c>
      <c r="C155" s="289">
        <f>Volume!J155</f>
        <v>42.55</v>
      </c>
      <c r="D155" s="182">
        <f>Volume!M155</f>
        <v>-2.0713463751438566</v>
      </c>
      <c r="E155" s="175">
        <f>Volume!C155*100</f>
        <v>-68</v>
      </c>
      <c r="F155" s="349">
        <f>'Open Int.'!D155*100</f>
        <v>0</v>
      </c>
      <c r="G155" s="176">
        <f>'Open Int.'!R155</f>
        <v>19.905741</v>
      </c>
      <c r="H155" s="176">
        <f>'Open Int.'!Z155</f>
        <v>-0.3910575000000023</v>
      </c>
      <c r="I155" s="171">
        <f>'Open Int.'!O155</f>
        <v>0.9793510324483776</v>
      </c>
      <c r="J155" s="185">
        <f>IF(Volume!D155=0,0,Volume!F155/Volume!D155)</f>
        <v>0</v>
      </c>
      <c r="K155" s="187">
        <f>IF('Open Int.'!E155=0,0,'Open Int.'!H155/'Open Int.'!E155)</f>
        <v>0</v>
      </c>
      <c r="N155" s="96"/>
    </row>
    <row r="156" spans="1:14" ht="15">
      <c r="A156" s="177" t="s">
        <v>304</v>
      </c>
      <c r="B156" s="289">
        <f>Margins!B156</f>
        <v>1800</v>
      </c>
      <c r="C156" s="289">
        <f>Volume!J156</f>
        <v>84.75</v>
      </c>
      <c r="D156" s="182">
        <f>Volume!M156</f>
        <v>-0.3527336860670161</v>
      </c>
      <c r="E156" s="175">
        <f>Volume!C156*100</f>
        <v>-65</v>
      </c>
      <c r="F156" s="349">
        <f>'Open Int.'!D156*100</f>
        <v>8</v>
      </c>
      <c r="G156" s="176">
        <f>'Open Int.'!R156</f>
        <v>13.988835</v>
      </c>
      <c r="H156" s="176">
        <f>'Open Int.'!Z156</f>
        <v>0.9761849999999992</v>
      </c>
      <c r="I156" s="171">
        <f>'Open Int.'!O156</f>
        <v>0.9912758996728462</v>
      </c>
      <c r="J156" s="185">
        <f>IF(Volume!D156=0,0,Volume!F156/Volume!D156)</f>
        <v>0</v>
      </c>
      <c r="K156" s="187">
        <f>IF('Open Int.'!E156=0,0,'Open Int.'!H156/'Open Int.'!E156)</f>
        <v>0</v>
      </c>
      <c r="N156" s="96"/>
    </row>
    <row r="157" spans="1:14" ht="15">
      <c r="A157" s="177" t="s">
        <v>155</v>
      </c>
      <c r="B157" s="289">
        <f>Margins!B157</f>
        <v>525</v>
      </c>
      <c r="C157" s="289">
        <f>Volume!J157</f>
        <v>402.3</v>
      </c>
      <c r="D157" s="182">
        <f>Volume!M157</f>
        <v>-0.012426991425378741</v>
      </c>
      <c r="E157" s="175">
        <f>Volume!C157*100</f>
        <v>-36</v>
      </c>
      <c r="F157" s="349">
        <f>'Open Int.'!D157*100</f>
        <v>6</v>
      </c>
      <c r="G157" s="176">
        <f>'Open Int.'!R157</f>
        <v>68.515713</v>
      </c>
      <c r="H157" s="176">
        <f>'Open Int.'!Z157</f>
        <v>3.9415556250000066</v>
      </c>
      <c r="I157" s="171">
        <f>'Open Int.'!O157</f>
        <v>0.999075215782984</v>
      </c>
      <c r="J157" s="185">
        <f>IF(Volume!D157=0,0,Volume!F157/Volume!D157)</f>
        <v>0</v>
      </c>
      <c r="K157" s="187">
        <f>IF('Open Int.'!E157=0,0,'Open Int.'!H157/'Open Int.'!E157)</f>
        <v>0</v>
      </c>
      <c r="N157" s="96"/>
    </row>
    <row r="158" spans="1:14" ht="15">
      <c r="A158" s="177" t="s">
        <v>38</v>
      </c>
      <c r="B158" s="289">
        <f>Margins!B158</f>
        <v>600</v>
      </c>
      <c r="C158" s="289">
        <f>Volume!J158</f>
        <v>559.4</v>
      </c>
      <c r="D158" s="182">
        <f>Volume!M158</f>
        <v>-1.148612829121753</v>
      </c>
      <c r="E158" s="175">
        <f>Volume!C158*100</f>
        <v>-36</v>
      </c>
      <c r="F158" s="349">
        <f>'Open Int.'!D158*100</f>
        <v>11</v>
      </c>
      <c r="G158" s="176">
        <f>'Open Int.'!R158</f>
        <v>209.875692</v>
      </c>
      <c r="H158" s="176">
        <f>'Open Int.'!Z158</f>
        <v>19.223981999999978</v>
      </c>
      <c r="I158" s="171">
        <f>'Open Int.'!O158</f>
        <v>0.99696145849992</v>
      </c>
      <c r="J158" s="185">
        <f>IF(Volume!D158=0,0,Volume!F158/Volume!D158)</f>
        <v>0.1111111111111111</v>
      </c>
      <c r="K158" s="187">
        <f>IF('Open Int.'!E158=0,0,'Open Int.'!H158/'Open Int.'!E158)</f>
        <v>0.05555555555555555</v>
      </c>
      <c r="N158" s="96"/>
    </row>
    <row r="159" spans="1:14" ht="15">
      <c r="A159" s="177" t="s">
        <v>156</v>
      </c>
      <c r="B159" s="289">
        <f>Margins!B159</f>
        <v>600</v>
      </c>
      <c r="C159" s="289">
        <f>Volume!J159</f>
        <v>397.85</v>
      </c>
      <c r="D159" s="182">
        <f>Volume!M159</f>
        <v>3.1233799896319367</v>
      </c>
      <c r="E159" s="175">
        <f>Volume!C159*100</f>
        <v>74</v>
      </c>
      <c r="F159" s="349">
        <f>'Open Int.'!D159*100</f>
        <v>21</v>
      </c>
      <c r="G159" s="176">
        <f>'Open Int.'!R159</f>
        <v>21.937449</v>
      </c>
      <c r="H159" s="176">
        <f>'Open Int.'!Z159</f>
        <v>4.321821</v>
      </c>
      <c r="I159" s="171">
        <f>'Open Int.'!O159</f>
        <v>0.9956474428726877</v>
      </c>
      <c r="J159" s="185">
        <f>IF(Volume!D159=0,0,Volume!F159/Volume!D159)</f>
        <v>0</v>
      </c>
      <c r="K159" s="187">
        <f>IF('Open Int.'!E159=0,0,'Open Int.'!H159/'Open Int.'!E159)</f>
        <v>0</v>
      </c>
      <c r="N159" s="96"/>
    </row>
    <row r="160" spans="1:14" ht="15">
      <c r="A160" s="177" t="s">
        <v>397</v>
      </c>
      <c r="B160" s="289">
        <f>Margins!B160</f>
        <v>700</v>
      </c>
      <c r="C160" s="289">
        <f>Volume!J160</f>
        <v>250.7</v>
      </c>
      <c r="D160" s="182">
        <f>Volume!M160</f>
        <v>-0.2784407319013592</v>
      </c>
      <c r="E160" s="175">
        <f>Volume!C160*100</f>
        <v>-46</v>
      </c>
      <c r="F160" s="349">
        <f>'Open Int.'!D160*100</f>
        <v>10</v>
      </c>
      <c r="G160" s="176">
        <f>'Open Int.'!R160</f>
        <v>35.413882</v>
      </c>
      <c r="H160" s="176">
        <f>'Open Int.'!Z160</f>
        <v>3.174346</v>
      </c>
      <c r="I160" s="171">
        <f>'Open Int.'!O160</f>
        <v>0.9985133795837463</v>
      </c>
      <c r="J160" s="185">
        <f>IF(Volume!D160=0,0,Volume!F160/Volume!D160)</f>
        <v>0</v>
      </c>
      <c r="K160" s="187">
        <f>IF('Open Int.'!E160=0,0,'Open Int.'!H160/'Open Int.'!E160)</f>
        <v>0</v>
      </c>
      <c r="N160" s="96"/>
    </row>
    <row r="161" spans="6:9" ht="15" hidden="1">
      <c r="F161" s="10"/>
      <c r="G161" s="174">
        <f>'Open Int.'!R161</f>
        <v>38762.02879111497</v>
      </c>
      <c r="H161" s="131">
        <f>'Open Int.'!Z161</f>
        <v>3367.834439374999</v>
      </c>
      <c r="I161" s="100"/>
    </row>
    <row r="162" spans="6:9" ht="15">
      <c r="F162" s="10"/>
      <c r="I162" s="100"/>
    </row>
    <row r="163" spans="6:9" ht="15">
      <c r="F163" s="10"/>
      <c r="I163" s="100"/>
    </row>
    <row r="164" spans="6:9" ht="15">
      <c r="F164" s="10"/>
      <c r="I164" s="100"/>
    </row>
    <row r="165" spans="1:8" ht="15.75">
      <c r="A165" s="13"/>
      <c r="B165" s="13"/>
      <c r="C165" s="13"/>
      <c r="D165" s="14"/>
      <c r="E165" s="15"/>
      <c r="F165" s="8"/>
      <c r="G165" s="73"/>
      <c r="H165" s="73"/>
    </row>
    <row r="166" spans="2:10" ht="15.75" thickBot="1">
      <c r="B166" s="40" t="s">
        <v>53</v>
      </c>
      <c r="C166" s="41"/>
      <c r="D166" s="16"/>
      <c r="E166" s="11"/>
      <c r="F166" s="11"/>
      <c r="G166" s="12"/>
      <c r="H166" s="17"/>
      <c r="I166" s="17"/>
      <c r="J166" s="7"/>
    </row>
    <row r="167" spans="1:11" ht="15.75" thickBot="1">
      <c r="A167" s="29"/>
      <c r="B167" s="130" t="s">
        <v>182</v>
      </c>
      <c r="C167" s="130" t="s">
        <v>74</v>
      </c>
      <c r="D167" s="253" t="s">
        <v>9</v>
      </c>
      <c r="E167" s="130" t="s">
        <v>84</v>
      </c>
      <c r="F167" s="130" t="s">
        <v>49</v>
      </c>
      <c r="G167" s="18"/>
      <c r="I167" s="11"/>
      <c r="K167" s="12"/>
    </row>
    <row r="168" spans="1:11" ht="15">
      <c r="A168" s="192" t="s">
        <v>60</v>
      </c>
      <c r="B168" s="236">
        <f>'Open Int.'!$V$4</f>
        <v>53.456595</v>
      </c>
      <c r="C168" s="236">
        <f>'Open Int.'!$V$5</f>
        <v>2.5644465</v>
      </c>
      <c r="D168" s="236">
        <f>'Open Int.'!$V$6</f>
        <v>12396.726045</v>
      </c>
      <c r="E168" s="250">
        <f>F168-(D168+C168+B168)</f>
        <v>18560.618346805004</v>
      </c>
      <c r="F168" s="250">
        <f>'Open Int.'!$V$161</f>
        <v>31013.365433305004</v>
      </c>
      <c r="G168" s="19"/>
      <c r="H168" s="42" t="s">
        <v>59</v>
      </c>
      <c r="I168" s="43"/>
      <c r="J168" s="65">
        <f>F171</f>
        <v>38762.02879111501</v>
      </c>
      <c r="K168" s="17"/>
    </row>
    <row r="169" spans="1:11" ht="15">
      <c r="A169" s="202" t="s">
        <v>61</v>
      </c>
      <c r="B169" s="237">
        <f>'Open Int.'!$W$4</f>
        <v>0</v>
      </c>
      <c r="C169" s="237">
        <f>'Open Int.'!$W$5</f>
        <v>0</v>
      </c>
      <c r="D169" s="237">
        <f>'Open Int.'!$W$6</f>
        <v>3812.531142</v>
      </c>
      <c r="E169" s="252">
        <f>F169-(D169+C169+B169)</f>
        <v>378.76614727499873</v>
      </c>
      <c r="F169" s="237">
        <f>'Open Int.'!$W$161</f>
        <v>4191.297289274999</v>
      </c>
      <c r="G169" s="20"/>
      <c r="H169" s="42" t="s">
        <v>66</v>
      </c>
      <c r="I169" s="43"/>
      <c r="J169" s="65">
        <f>'Open Int.'!$Z$161</f>
        <v>3367.834439374999</v>
      </c>
      <c r="K169" s="132">
        <f>J169/(J168-J169)</f>
        <v>0.0951521711698301</v>
      </c>
    </row>
    <row r="170" spans="1:11" ht="15.75" thickBot="1">
      <c r="A170" s="204" t="s">
        <v>62</v>
      </c>
      <c r="B170" s="237">
        <f>'Open Int.'!$X$4</f>
        <v>0</v>
      </c>
      <c r="C170" s="237">
        <f>'Open Int.'!$X$5</f>
        <v>0</v>
      </c>
      <c r="D170" s="237">
        <f>'Open Int.'!$X$6</f>
        <v>3484.9096605</v>
      </c>
      <c r="E170" s="252">
        <f>F170-(D170+C170+B170)</f>
        <v>72.45640803500055</v>
      </c>
      <c r="F170" s="237">
        <f>'Open Int.'!$X$161</f>
        <v>3557.3660685350005</v>
      </c>
      <c r="G170" s="19"/>
      <c r="H170" s="350"/>
      <c r="I170" s="350"/>
      <c r="J170" s="351"/>
      <c r="K170" s="352"/>
    </row>
    <row r="171" spans="1:10" ht="15.75" thickBot="1">
      <c r="A171" s="201" t="s">
        <v>11</v>
      </c>
      <c r="B171" s="30">
        <f>SUM(B168:B170)</f>
        <v>53.456595</v>
      </c>
      <c r="C171" s="30">
        <f>SUM(C168:C170)</f>
        <v>2.5644465</v>
      </c>
      <c r="D171" s="254">
        <f>SUM(D168:D170)</f>
        <v>19694.1668475</v>
      </c>
      <c r="E171" s="254">
        <f>SUM(E168:E170)</f>
        <v>19011.840902115004</v>
      </c>
      <c r="F171" s="30">
        <f>SUM(F168:F170)</f>
        <v>38762.02879111501</v>
      </c>
      <c r="G171" s="22"/>
      <c r="H171" s="44" t="s">
        <v>67</v>
      </c>
      <c r="I171" s="45"/>
      <c r="J171" s="21">
        <f>Volume!P162</f>
        <v>0.25989214465426114</v>
      </c>
    </row>
    <row r="172" spans="1:11" ht="15">
      <c r="A172" s="192" t="s">
        <v>54</v>
      </c>
      <c r="B172" s="237">
        <f>'Open Int.'!$S$4</f>
        <v>53.456595</v>
      </c>
      <c r="C172" s="237">
        <f>'Open Int.'!$S$5</f>
        <v>2.5644465</v>
      </c>
      <c r="D172" s="237">
        <f>'Open Int.'!$S$6</f>
        <v>18955.65231</v>
      </c>
      <c r="E172" s="252">
        <f>F172-(D172+C172+B172)</f>
        <v>18936.23238564498</v>
      </c>
      <c r="F172" s="237">
        <f>'Open Int.'!$S$161</f>
        <v>37947.90573714498</v>
      </c>
      <c r="G172" s="20"/>
      <c r="H172" s="44" t="s">
        <v>68</v>
      </c>
      <c r="I172" s="45"/>
      <c r="J172" s="23">
        <f>'Open Int.'!E162</f>
        <v>0.3393626518714631</v>
      </c>
      <c r="K172" s="12"/>
    </row>
    <row r="173" spans="1:10" ht="15.75" thickBot="1">
      <c r="A173" s="204" t="s">
        <v>65</v>
      </c>
      <c r="B173" s="251">
        <f>B171-B172</f>
        <v>0</v>
      </c>
      <c r="C173" s="251">
        <f>C171-C172</f>
        <v>0</v>
      </c>
      <c r="D173" s="255">
        <f>D171-D172</f>
        <v>738.5145374999993</v>
      </c>
      <c r="E173" s="251">
        <f>E171-E172</f>
        <v>75.60851647002346</v>
      </c>
      <c r="F173" s="251">
        <f>F171-F172</f>
        <v>814.1230539700264</v>
      </c>
      <c r="G173" s="20"/>
      <c r="J173" s="66"/>
    </row>
    <row r="174" ht="15">
      <c r="G174" s="90"/>
    </row>
    <row r="175" spans="4:9" ht="15">
      <c r="D175" s="50"/>
      <c r="E175" s="26"/>
      <c r="I175" s="24"/>
    </row>
    <row r="176" spans="3:8" ht="15">
      <c r="C176" s="50"/>
      <c r="D176" s="50"/>
      <c r="E176" s="98"/>
      <c r="F176" s="266"/>
      <c r="H176" s="26"/>
    </row>
    <row r="177" spans="4:7" ht="15">
      <c r="D177" s="50"/>
      <c r="E177" s="26"/>
      <c r="F177" s="26"/>
      <c r="G177" s="26"/>
    </row>
    <row r="178" spans="4:5" ht="15">
      <c r="D178" s="50"/>
      <c r="E178" s="26"/>
    </row>
    <row r="181" ht="15">
      <c r="A181" s="7" t="s">
        <v>120</v>
      </c>
    </row>
    <row r="182" ht="15">
      <c r="A182" s="7" t="s">
        <v>115</v>
      </c>
    </row>
    <row r="196" ht="15">
      <c r="G196"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B67" sqref="B67"/>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5" t="s">
        <v>127</v>
      </c>
      <c r="B1" s="435"/>
      <c r="C1" s="435"/>
      <c r="D1" s="92">
        <f ca="1">NOW()</f>
        <v>39171.871755555556</v>
      </c>
    </row>
    <row r="2" spans="1:3" ht="13.5">
      <c r="A2" s="94" t="s">
        <v>128</v>
      </c>
      <c r="B2" s="94" t="s">
        <v>129</v>
      </c>
      <c r="C2" s="95" t="s">
        <v>130</v>
      </c>
    </row>
    <row r="3" spans="1:3" ht="13.5">
      <c r="A3" s="25" t="s">
        <v>279</v>
      </c>
      <c r="B3" s="92">
        <v>39170</v>
      </c>
      <c r="C3" s="93">
        <f>B3-D1</f>
        <v>-1.8717555555558647</v>
      </c>
    </row>
    <row r="4" spans="1:3" ht="13.5">
      <c r="A4" s="25" t="s">
        <v>393</v>
      </c>
      <c r="B4" s="92">
        <v>39198</v>
      </c>
      <c r="C4" s="93">
        <f>B4-D1</f>
        <v>26.128244444444135</v>
      </c>
    </row>
    <row r="5" spans="1:3" ht="13.5">
      <c r="A5" s="25" t="s">
        <v>396</v>
      </c>
      <c r="B5" s="92">
        <v>39233</v>
      </c>
      <c r="C5" s="93">
        <f>B5-D1</f>
        <v>61.128244444444135</v>
      </c>
    </row>
    <row r="6" spans="1:3" ht="13.5">
      <c r="A6" s="51"/>
      <c r="B6" s="97"/>
      <c r="C6" s="93"/>
    </row>
    <row r="7" spans="1:3" ht="13.5">
      <c r="A7" s="434" t="s">
        <v>131</v>
      </c>
      <c r="B7" s="434"/>
      <c r="C7" s="434"/>
    </row>
    <row r="8" spans="1:3" ht="13.5">
      <c r="A8" s="91" t="s">
        <v>114</v>
      </c>
      <c r="B8" s="91" t="s">
        <v>116</v>
      </c>
      <c r="C8" s="91" t="s">
        <v>125</v>
      </c>
    </row>
    <row r="9" spans="1:3" ht="15">
      <c r="A9" s="379" t="s">
        <v>226</v>
      </c>
      <c r="B9" s="379" t="s">
        <v>413</v>
      </c>
      <c r="C9" s="379" t="s">
        <v>417</v>
      </c>
    </row>
    <row r="10" spans="1:3" ht="15">
      <c r="A10" s="379" t="s">
        <v>409</v>
      </c>
      <c r="B10" s="379" t="s">
        <v>410</v>
      </c>
      <c r="C10" s="379" t="s">
        <v>411</v>
      </c>
    </row>
    <row r="11" spans="1:3" ht="15">
      <c r="A11" s="379" t="s">
        <v>297</v>
      </c>
      <c r="B11" s="379" t="s">
        <v>414</v>
      </c>
      <c r="C11" s="379" t="s">
        <v>402</v>
      </c>
    </row>
    <row r="12" spans="1:3" ht="15">
      <c r="A12" s="379" t="s">
        <v>38</v>
      </c>
      <c r="B12" s="379" t="s">
        <v>414</v>
      </c>
      <c r="C12" s="379" t="s">
        <v>402</v>
      </c>
    </row>
    <row r="13" spans="1:3" ht="15">
      <c r="A13" s="379" t="s">
        <v>287</v>
      </c>
      <c r="B13" s="379" t="s">
        <v>407</v>
      </c>
      <c r="C13" s="379" t="s">
        <v>402</v>
      </c>
    </row>
    <row r="14" spans="1:3" ht="15">
      <c r="A14" s="379" t="s">
        <v>7</v>
      </c>
      <c r="B14" s="379" t="s">
        <v>407</v>
      </c>
      <c r="C14" s="379" t="s">
        <v>402</v>
      </c>
    </row>
    <row r="15" spans="1:3" ht="15">
      <c r="A15" s="379" t="s">
        <v>148</v>
      </c>
      <c r="B15" s="379" t="s">
        <v>407</v>
      </c>
      <c r="C15" s="379" t="s">
        <v>416</v>
      </c>
    </row>
    <row r="16" spans="1:3" ht="15">
      <c r="A16" s="379" t="s">
        <v>170</v>
      </c>
      <c r="B16" s="379" t="s">
        <v>404</v>
      </c>
      <c r="C16" s="379" t="s">
        <v>401</v>
      </c>
    </row>
    <row r="17" spans="1:9" ht="15">
      <c r="A17" s="379" t="s">
        <v>405</v>
      </c>
      <c r="B17" s="379" t="s">
        <v>404</v>
      </c>
      <c r="C17" s="379" t="s">
        <v>406</v>
      </c>
      <c r="D17" t="s">
        <v>412</v>
      </c>
      <c r="E17"/>
      <c r="F17"/>
      <c r="G17"/>
      <c r="H17"/>
      <c r="I17"/>
    </row>
    <row r="18" spans="1:9" ht="15">
      <c r="A18" s="379" t="s">
        <v>408</v>
      </c>
      <c r="B18" s="379" t="s">
        <v>404</v>
      </c>
      <c r="C18" s="379" t="s">
        <v>402</v>
      </c>
      <c r="D18" t="s">
        <v>412</v>
      </c>
      <c r="E18"/>
      <c r="F18"/>
      <c r="G18"/>
      <c r="H18"/>
      <c r="I18"/>
    </row>
    <row r="19" spans="1:8" ht="15">
      <c r="A19" s="379" t="s">
        <v>202</v>
      </c>
      <c r="B19" s="379" t="s">
        <v>404</v>
      </c>
      <c r="C19" s="379" t="s">
        <v>415</v>
      </c>
      <c r="D19" t="s">
        <v>412</v>
      </c>
      <c r="E19"/>
      <c r="G19"/>
      <c r="H19"/>
    </row>
    <row r="20" spans="1:8" ht="15">
      <c r="A20" s="379" t="s">
        <v>156</v>
      </c>
      <c r="B20" s="379" t="s">
        <v>404</v>
      </c>
      <c r="C20" s="379" t="s">
        <v>419</v>
      </c>
      <c r="D20" t="s">
        <v>412</v>
      </c>
      <c r="E20"/>
      <c r="G20"/>
      <c r="H20"/>
    </row>
    <row r="21" spans="1:8" ht="15">
      <c r="A21" s="379" t="s">
        <v>288</v>
      </c>
      <c r="B21" s="379" t="s">
        <v>403</v>
      </c>
      <c r="C21" s="379" t="s">
        <v>401</v>
      </c>
      <c r="D21" t="s">
        <v>412</v>
      </c>
      <c r="E21"/>
      <c r="G21"/>
      <c r="H21" s="378"/>
    </row>
    <row r="22" spans="1:8" ht="15">
      <c r="A22" s="379" t="s">
        <v>35</v>
      </c>
      <c r="B22" s="379" t="s">
        <v>403</v>
      </c>
      <c r="C22" s="379" t="s">
        <v>402</v>
      </c>
      <c r="D22" t="s">
        <v>412</v>
      </c>
      <c r="E22"/>
      <c r="G22"/>
      <c r="H22"/>
    </row>
    <row r="23" spans="1:8" ht="15">
      <c r="A23" s="379" t="s">
        <v>203</v>
      </c>
      <c r="B23" s="379" t="s">
        <v>403</v>
      </c>
      <c r="C23" s="379" t="s">
        <v>402</v>
      </c>
      <c r="D23" t="s">
        <v>412</v>
      </c>
      <c r="E23"/>
      <c r="G23"/>
      <c r="H23"/>
    </row>
    <row r="24" spans="1:8" ht="15">
      <c r="A24" s="379" t="s">
        <v>227</v>
      </c>
      <c r="B24" s="380">
        <v>39176</v>
      </c>
      <c r="C24" s="379" t="s">
        <v>401</v>
      </c>
      <c r="D24" t="s">
        <v>412</v>
      </c>
      <c r="E24"/>
      <c r="G24"/>
      <c r="H24"/>
    </row>
    <row r="25" spans="1:8" ht="15">
      <c r="A25" s="379" t="s">
        <v>37</v>
      </c>
      <c r="B25" s="380">
        <v>39145</v>
      </c>
      <c r="C25" s="379" t="s">
        <v>418</v>
      </c>
      <c r="D25" t="s">
        <v>412</v>
      </c>
      <c r="E25"/>
      <c r="G25"/>
      <c r="H25"/>
    </row>
    <row r="26" spans="1:8" ht="15">
      <c r="A26" s="379" t="s">
        <v>198</v>
      </c>
      <c r="B26" s="379" t="s">
        <v>420</v>
      </c>
      <c r="C26" s="379" t="s">
        <v>421</v>
      </c>
      <c r="D26"/>
      <c r="E26" s="378"/>
      <c r="G26"/>
      <c r="H26"/>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3"/>
  <sheetViews>
    <sheetView workbookViewId="0" topLeftCell="A130">
      <selection activeCell="B161" sqref="B161"/>
    </sheetView>
  </sheetViews>
  <sheetFormatPr defaultColWidth="9.140625" defaultRowHeight="12.75" outlineLevelRow="2"/>
  <cols>
    <col min="1" max="1" width="20.421875" style="359" bestFit="1" customWidth="1"/>
    <col min="2" max="2" width="15.57421875" style="359" customWidth="1"/>
    <col min="3" max="3" width="13.421875" style="359" customWidth="1"/>
    <col min="4" max="4" width="9.421875" style="366" bestFit="1" customWidth="1"/>
    <col min="5" max="16384" width="9.140625" style="359" customWidth="1"/>
  </cols>
  <sheetData>
    <row r="1" spans="1:4" ht="21.75" thickBot="1">
      <c r="A1" s="392" t="s">
        <v>237</v>
      </c>
      <c r="B1" s="393"/>
      <c r="C1" s="393"/>
      <c r="D1" s="393"/>
    </row>
    <row r="2" spans="1:4" ht="17.25" customHeight="1">
      <c r="A2" s="360" t="s">
        <v>238</v>
      </c>
      <c r="B2" s="360" t="s">
        <v>59</v>
      </c>
      <c r="C2" s="361" t="s">
        <v>70</v>
      </c>
      <c r="D2" s="365" t="s">
        <v>239</v>
      </c>
    </row>
    <row r="3" ht="17.25" customHeight="1">
      <c r="D3" s="359"/>
    </row>
    <row r="4" spans="1:4" ht="15" outlineLevel="1">
      <c r="A4" s="360" t="s">
        <v>240</v>
      </c>
      <c r="B4" s="360">
        <f>SUM(B5:B7)</f>
        <v>8969650</v>
      </c>
      <c r="C4" s="360">
        <f>SUM(C5:C7)</f>
        <v>425250</v>
      </c>
      <c r="D4" s="365">
        <f aca="true" t="shared" si="0" ref="D4:D14">C4/(B4-C4)</f>
        <v>0.04976943963297598</v>
      </c>
    </row>
    <row r="5" spans="1:4" ht="14.25" outlineLevel="2">
      <c r="A5" s="362" t="s">
        <v>330</v>
      </c>
      <c r="B5" s="363">
        <f>VLOOKUP(A5,'Open Int.'!$A$4:$O$160,2,FALSE)</f>
        <v>818300</v>
      </c>
      <c r="C5" s="363">
        <f>VLOOKUP(A5,'Open Int.'!$A$4:$O$160,3,FALSE)</f>
        <v>65700</v>
      </c>
      <c r="D5" s="364">
        <f t="shared" si="0"/>
        <v>0.08729736912038268</v>
      </c>
    </row>
    <row r="6" spans="1:4" ht="14.25" outlineLevel="2">
      <c r="A6" s="362" t="s">
        <v>331</v>
      </c>
      <c r="B6" s="363">
        <f>VLOOKUP(A6,'Open Int.'!$A$4:$O$160,2,FALSE)</f>
        <v>1988800</v>
      </c>
      <c r="C6" s="363">
        <f>VLOOKUP(A6,'Open Int.'!$A$4:$O$160,3,FALSE)</f>
        <v>156000</v>
      </c>
      <c r="D6" s="364">
        <f t="shared" si="0"/>
        <v>0.08511567001309472</v>
      </c>
    </row>
    <row r="7" spans="1:4" ht="14.25" outlineLevel="2">
      <c r="A7" s="362" t="s">
        <v>332</v>
      </c>
      <c r="B7" s="363">
        <f>VLOOKUP(A7,'Open Int.'!$A$4:$O$160,2,FALSE)</f>
        <v>6162550</v>
      </c>
      <c r="C7" s="363">
        <f>VLOOKUP(A7,'Open Int.'!$A$4:$O$160,3,FALSE)</f>
        <v>203550</v>
      </c>
      <c r="D7" s="364">
        <f t="shared" si="0"/>
        <v>0.03415841584158416</v>
      </c>
    </row>
    <row r="8" spans="1:4" ht="15">
      <c r="A8" s="360" t="s">
        <v>241</v>
      </c>
      <c r="B8" s="360">
        <f>SUM(B9:B13)</f>
        <v>33452671</v>
      </c>
      <c r="C8" s="360">
        <f>SUM(C9:C13)</f>
        <v>708519</v>
      </c>
      <c r="D8" s="365">
        <f t="shared" si="0"/>
        <v>0.02163803173158981</v>
      </c>
    </row>
    <row r="9" spans="1:4" ht="14.25" outlineLevel="2">
      <c r="A9" s="362" t="s">
        <v>333</v>
      </c>
      <c r="B9" s="363">
        <f>VLOOKUP(A9,'Open Int.'!$A$4:$O$160,2,FALSE)</f>
        <v>22915225</v>
      </c>
      <c r="C9" s="363">
        <f>VLOOKUP(A9,'Open Int.'!$A$4:$O$160,3,FALSE)</f>
        <v>124150</v>
      </c>
      <c r="D9" s="364">
        <f t="shared" si="0"/>
        <v>0.005447307772889169</v>
      </c>
    </row>
    <row r="10" spans="1:4" ht="14.25" outlineLevel="2">
      <c r="A10" s="362" t="s">
        <v>334</v>
      </c>
      <c r="B10" s="363">
        <f>VLOOKUP(A10,'Open Int.'!$A$4:$O$160,2,FALSE)</f>
        <v>3338400</v>
      </c>
      <c r="C10" s="363">
        <f>VLOOKUP(A10,'Open Int.'!$A$4:$O$160,3,FALSE)</f>
        <v>110400</v>
      </c>
      <c r="D10" s="364">
        <f t="shared" si="0"/>
        <v>0.03420074349442379</v>
      </c>
    </row>
    <row r="11" spans="1:4" ht="14.25" outlineLevel="2">
      <c r="A11" s="362" t="s">
        <v>7</v>
      </c>
      <c r="B11" s="363">
        <f>VLOOKUP(A11,'Open Int.'!$A$4:$O$160,2,FALSE)</f>
        <v>1413750</v>
      </c>
      <c r="C11" s="363">
        <f>VLOOKUP(A11,'Open Int.'!$A$4:$O$160,3,FALSE)</f>
        <v>-56875</v>
      </c>
      <c r="D11" s="364">
        <f t="shared" si="0"/>
        <v>-0.03867403314917127</v>
      </c>
    </row>
    <row r="12" spans="1:4" ht="14.25" outlineLevel="2">
      <c r="A12" s="362" t="s">
        <v>44</v>
      </c>
      <c r="B12" s="363">
        <f>VLOOKUP(A12,'Open Int.'!$A$4:$O$160,2,FALSE)</f>
        <v>1703200</v>
      </c>
      <c r="C12" s="363">
        <f>VLOOKUP(A12,'Open Int.'!$A$4:$O$160,3,FALSE)</f>
        <v>350800</v>
      </c>
      <c r="D12" s="364">
        <f t="shared" si="0"/>
        <v>0.2593907128068619</v>
      </c>
    </row>
    <row r="13" spans="1:4" ht="14.25" outlineLevel="2">
      <c r="A13" s="362" t="s">
        <v>307</v>
      </c>
      <c r="B13" s="363">
        <f>VLOOKUP(A13,'Open Int.'!$A$4:$O$160,2,FALSE)</f>
        <v>4082096</v>
      </c>
      <c r="C13" s="363">
        <f>VLOOKUP(A13,'Open Int.'!$A$4:$O$160,3,FALSE)</f>
        <v>180044</v>
      </c>
      <c r="D13" s="364">
        <f t="shared" si="0"/>
        <v>0.0461408510188998</v>
      </c>
    </row>
    <row r="14" spans="1:4" ht="15">
      <c r="A14" s="360" t="s">
        <v>242</v>
      </c>
      <c r="B14" s="360">
        <f>B8+B4</f>
        <v>42422321</v>
      </c>
      <c r="C14" s="360">
        <f>C8+C4</f>
        <v>1133769</v>
      </c>
      <c r="D14" s="365">
        <f t="shared" si="0"/>
        <v>0.027459645472672423</v>
      </c>
    </row>
    <row r="16" spans="1:4" ht="15" outlineLevel="1">
      <c r="A16" s="360" t="s">
        <v>243</v>
      </c>
      <c r="B16" s="360">
        <f>SUM(B17:B20)</f>
        <v>10144100</v>
      </c>
      <c r="C16" s="360">
        <f>SUM(C17:C20)</f>
        <v>59450</v>
      </c>
      <c r="D16" s="365">
        <f aca="true" t="shared" si="1" ref="D16:D21">C16/(B16-C16)</f>
        <v>0.005895097995468361</v>
      </c>
    </row>
    <row r="17" spans="1:4" ht="14.25" outlineLevel="1">
      <c r="A17" s="362" t="s">
        <v>180</v>
      </c>
      <c r="B17" s="363">
        <f>VLOOKUP(A17,'Open Int.'!$A$4:$O$160,2,FALSE)</f>
        <v>5548500</v>
      </c>
      <c r="C17" s="363">
        <f>VLOOKUP(A17,'Open Int.'!$A$4:$O$160,3,FALSE)</f>
        <v>45000</v>
      </c>
      <c r="D17" s="364">
        <f t="shared" si="1"/>
        <v>0.008176614881439084</v>
      </c>
    </row>
    <row r="18" spans="1:4" ht="14.25" outlineLevel="1">
      <c r="A18" s="362" t="s">
        <v>309</v>
      </c>
      <c r="B18" s="363">
        <f>VLOOKUP(A18,'Open Int.'!$A$4:$O$160,2,FALSE)</f>
        <v>1000200</v>
      </c>
      <c r="C18" s="363">
        <f>VLOOKUP(A18,'Open Int.'!$A$4:$O$160,3,FALSE)</f>
        <v>139800</v>
      </c>
      <c r="D18" s="364">
        <f t="shared" si="1"/>
        <v>0.16248256624825663</v>
      </c>
    </row>
    <row r="19" spans="1:4" ht="14.25" outlineLevel="1">
      <c r="A19" s="362" t="s">
        <v>335</v>
      </c>
      <c r="B19" s="363">
        <f>VLOOKUP(A19,'Open Int.'!$A$4:$O$160,2,FALSE)</f>
        <v>2767000</v>
      </c>
      <c r="C19" s="363">
        <f>VLOOKUP(A19,'Open Int.'!$A$4:$O$160,3,FALSE)</f>
        <v>-94000</v>
      </c>
      <c r="D19" s="364">
        <f t="shared" si="1"/>
        <v>-0.032855644879412796</v>
      </c>
    </row>
    <row r="20" spans="1:4" ht="14.25" outlineLevel="1">
      <c r="A20" s="362" t="s">
        <v>336</v>
      </c>
      <c r="B20" s="363">
        <f>VLOOKUP(A20,'Open Int.'!$A$4:$O$160,2,FALSE)</f>
        <v>828400</v>
      </c>
      <c r="C20" s="363">
        <f>VLOOKUP(A20,'Open Int.'!$A$4:$O$160,3,FALSE)</f>
        <v>-31350</v>
      </c>
      <c r="D20" s="364">
        <f t="shared" si="1"/>
        <v>-0.036464088397790057</v>
      </c>
    </row>
    <row r="21" spans="1:4" ht="15" outlineLevel="1">
      <c r="A21" s="360" t="s">
        <v>244</v>
      </c>
      <c r="B21" s="360">
        <f>SUM(B22:B35)</f>
        <v>55743300</v>
      </c>
      <c r="C21" s="360">
        <f>SUM(C22:C35)</f>
        <v>1577600</v>
      </c>
      <c r="D21" s="365">
        <f t="shared" si="1"/>
        <v>0.029125442854057087</v>
      </c>
    </row>
    <row r="22" spans="1:4" ht="14.25" outlineLevel="2">
      <c r="A22" s="362" t="s">
        <v>135</v>
      </c>
      <c r="B22" s="363">
        <f>VLOOKUP(A22,'Open Int.'!$A$4:$O$160,2,FALSE)</f>
        <v>2597000</v>
      </c>
      <c r="C22" s="363">
        <f>VLOOKUP(A22,'Open Int.'!$A$4:$O$160,3,FALSE)</f>
        <v>39200</v>
      </c>
      <c r="D22" s="364">
        <f aca="true" t="shared" si="2" ref="D22:D35">C22/(B22-C22)</f>
        <v>0.01532567049808429</v>
      </c>
    </row>
    <row r="23" spans="1:4" ht="14.25" outlineLevel="2">
      <c r="A23" s="362" t="s">
        <v>337</v>
      </c>
      <c r="B23" s="363">
        <f>VLOOKUP(A23,'Open Int.'!$A$4:$O$160,2,FALSE)</f>
        <v>2557600</v>
      </c>
      <c r="C23" s="363">
        <f>VLOOKUP(A23,'Open Int.'!$A$4:$O$160,3,FALSE)</f>
        <v>64400</v>
      </c>
      <c r="D23" s="364">
        <f t="shared" si="2"/>
        <v>0.025830258302583026</v>
      </c>
    </row>
    <row r="24" spans="1:4" ht="14.25" outlineLevel="2">
      <c r="A24" s="362" t="s">
        <v>338</v>
      </c>
      <c r="B24" s="363">
        <f>VLOOKUP(A24,'Open Int.'!$A$4:$O$160,2,FALSE)</f>
        <v>6462400</v>
      </c>
      <c r="C24" s="363">
        <f>VLOOKUP(A24,'Open Int.'!$A$4:$O$160,3,FALSE)</f>
        <v>175000</v>
      </c>
      <c r="D24" s="364">
        <f t="shared" si="2"/>
        <v>0.027833444667112003</v>
      </c>
    </row>
    <row r="25" spans="1:4" ht="14.25" outlineLevel="2">
      <c r="A25" s="362" t="s">
        <v>339</v>
      </c>
      <c r="B25" s="363">
        <f>VLOOKUP(A25,'Open Int.'!$A$4:$O$160,2,FALSE)</f>
        <v>4024200</v>
      </c>
      <c r="C25" s="363">
        <f>VLOOKUP(A25,'Open Int.'!$A$4:$O$160,3,FALSE)</f>
        <v>-1900</v>
      </c>
      <c r="D25" s="364">
        <f t="shared" si="2"/>
        <v>-0.00047192071731949034</v>
      </c>
    </row>
    <row r="26" spans="1:4" ht="14.25" outlineLevel="2">
      <c r="A26" s="362" t="s">
        <v>340</v>
      </c>
      <c r="B26" s="363">
        <f>VLOOKUP(A26,'Open Int.'!$A$4:$O$160,2,FALSE)</f>
        <v>2608000</v>
      </c>
      <c r="C26" s="363">
        <f>VLOOKUP(A26,'Open Int.'!$A$4:$O$160,3,FALSE)</f>
        <v>25600</v>
      </c>
      <c r="D26" s="364">
        <f t="shared" si="2"/>
        <v>0.009913258983890954</v>
      </c>
    </row>
    <row r="27" spans="1:4" ht="14.25" outlineLevel="2">
      <c r="A27" s="362" t="s">
        <v>341</v>
      </c>
      <c r="B27" s="363">
        <f>VLOOKUP(A27,'Open Int.'!$A$4:$O$160,2,FALSE)</f>
        <v>439200</v>
      </c>
      <c r="C27" s="363">
        <f>VLOOKUP(A27,'Open Int.'!$A$4:$O$160,3,FALSE)</f>
        <v>32400</v>
      </c>
      <c r="D27" s="364">
        <f t="shared" si="2"/>
        <v>0.07964601769911504</v>
      </c>
    </row>
    <row r="28" spans="1:4" ht="14.25" outlineLevel="2">
      <c r="A28" s="362" t="s">
        <v>398</v>
      </c>
      <c r="B28" s="363">
        <f>VLOOKUP(A28,'Open Int.'!$A$4:$O$160,2,FALSE)</f>
        <v>147400</v>
      </c>
      <c r="C28" s="363">
        <f>VLOOKUP(A28,'Open Int.'!$A$4:$O$160,3,FALSE)</f>
        <v>-50600</v>
      </c>
      <c r="D28" s="364">
        <f>C28/(B28-C28)</f>
        <v>-0.25555555555555554</v>
      </c>
    </row>
    <row r="29" spans="1:4" ht="14.25" outlineLevel="2">
      <c r="A29" s="362" t="s">
        <v>143</v>
      </c>
      <c r="B29" s="363">
        <f>VLOOKUP(A29,'Open Int.'!$A$4:$O$160,2,FALSE)</f>
        <v>1165250</v>
      </c>
      <c r="C29" s="363">
        <f>VLOOKUP(A29,'Open Int.'!$A$4:$O$160,3,FALSE)</f>
        <v>206500</v>
      </c>
      <c r="D29" s="364">
        <f t="shared" si="2"/>
        <v>0.2153846153846154</v>
      </c>
    </row>
    <row r="30" spans="1:4" ht="14.25" outlineLevel="2">
      <c r="A30" s="362" t="s">
        <v>342</v>
      </c>
      <c r="B30" s="363">
        <f>VLOOKUP(A30,'Open Int.'!$A$4:$O$160,2,FALSE)</f>
        <v>3327600</v>
      </c>
      <c r="C30" s="363">
        <f>VLOOKUP(A30,'Open Int.'!$A$4:$O$160,3,FALSE)</f>
        <v>74400</v>
      </c>
      <c r="D30" s="364">
        <f t="shared" si="2"/>
        <v>0.022869789745481373</v>
      </c>
    </row>
    <row r="31" spans="1:4" ht="14.25" outlineLevel="2">
      <c r="A31" s="362" t="s">
        <v>81</v>
      </c>
      <c r="B31" s="363">
        <f>VLOOKUP(A31,'Open Int.'!$A$4:$O$160,2,FALSE)</f>
        <v>4755000</v>
      </c>
      <c r="C31" s="363">
        <f>VLOOKUP(A31,'Open Int.'!$A$4:$O$160,3,FALSE)</f>
        <v>81600</v>
      </c>
      <c r="D31" s="364">
        <f t="shared" si="2"/>
        <v>0.017460521247913724</v>
      </c>
    </row>
    <row r="32" spans="1:4" ht="14.25" outlineLevel="2">
      <c r="A32" s="362" t="s">
        <v>205</v>
      </c>
      <c r="B32" s="363">
        <f>VLOOKUP(A32,'Open Int.'!$A$4:$O$160,2,FALSE)</f>
        <v>6023250</v>
      </c>
      <c r="C32" s="363">
        <f>VLOOKUP(A32,'Open Int.'!$A$4:$O$160,3,FALSE)</f>
        <v>260000</v>
      </c>
      <c r="D32" s="364">
        <f t="shared" si="2"/>
        <v>0.045113434260183057</v>
      </c>
    </row>
    <row r="33" spans="1:4" ht="14.25" outlineLevel="2">
      <c r="A33" s="362" t="s">
        <v>343</v>
      </c>
      <c r="B33" s="363">
        <f>VLOOKUP(A33,'Open Int.'!$A$4:$O$160,2,FALSE)</f>
        <v>7349200</v>
      </c>
      <c r="C33" s="363">
        <f>VLOOKUP(A33,'Open Int.'!$A$4:$O$160,3,FALSE)</f>
        <v>528200</v>
      </c>
      <c r="D33" s="364">
        <f t="shared" si="2"/>
        <v>0.07743732590529248</v>
      </c>
    </row>
    <row r="34" spans="1:4" ht="14.25" outlineLevel="2">
      <c r="A34" s="362" t="s">
        <v>344</v>
      </c>
      <c r="B34" s="363">
        <f>VLOOKUP(A34,'Open Int.'!$A$4:$O$160,2,FALSE)</f>
        <v>9615900</v>
      </c>
      <c r="C34" s="363">
        <f>VLOOKUP(A34,'Open Int.'!$A$4:$O$160,3,FALSE)</f>
        <v>142800</v>
      </c>
      <c r="D34" s="364">
        <f t="shared" si="2"/>
        <v>0.015074262912879628</v>
      </c>
    </row>
    <row r="35" spans="1:4" ht="14.25" outlineLevel="2">
      <c r="A35" s="362" t="s">
        <v>345</v>
      </c>
      <c r="B35" s="363">
        <f>VLOOKUP(A35,'Open Int.'!$A$4:$O$160,2,FALSE)</f>
        <v>4671300</v>
      </c>
      <c r="C35" s="363">
        <f>VLOOKUP(A35,'Open Int.'!$A$4:$O$160,3,FALSE)</f>
        <v>0</v>
      </c>
      <c r="D35" s="364">
        <f t="shared" si="2"/>
        <v>0</v>
      </c>
    </row>
    <row r="36" spans="1:4" ht="15">
      <c r="A36" s="360" t="s">
        <v>245</v>
      </c>
      <c r="B36" s="360">
        <f>SUM(B37:B45)</f>
        <v>48485500</v>
      </c>
      <c r="C36" s="360">
        <f>SUM(C37:C45)</f>
        <v>727950</v>
      </c>
      <c r="D36" s="365">
        <f>C36/(B36-C36)</f>
        <v>0.015242616088974413</v>
      </c>
    </row>
    <row r="37" spans="1:4" ht="14.25" outlineLevel="2">
      <c r="A37" s="362" t="s">
        <v>346</v>
      </c>
      <c r="B37" s="363">
        <f>VLOOKUP(A37,'Open Int.'!$A$4:$O$160,2,FALSE)</f>
        <v>261300</v>
      </c>
      <c r="C37" s="363">
        <f>VLOOKUP(A37,'Open Int.'!$A$4:$O$160,3,FALSE)</f>
        <v>22100</v>
      </c>
      <c r="D37" s="364">
        <f aca="true" t="shared" si="3" ref="D37:D45">C37/(B37-C37)</f>
        <v>0.09239130434782608</v>
      </c>
    </row>
    <row r="38" spans="1:4" ht="14.25" outlineLevel="2">
      <c r="A38" s="362" t="s">
        <v>320</v>
      </c>
      <c r="B38" s="363">
        <f>VLOOKUP(A38,'Open Int.'!$A$4:$O$160,2,FALSE)</f>
        <v>680900</v>
      </c>
      <c r="C38" s="363">
        <f>VLOOKUP(A38,'Open Int.'!$A$4:$O$160,3,FALSE)</f>
        <v>-2200</v>
      </c>
      <c r="D38" s="364">
        <f t="shared" si="3"/>
        <v>-0.00322061191626409</v>
      </c>
    </row>
    <row r="39" spans="1:4" ht="14.25" outlineLevel="2">
      <c r="A39" s="362" t="s">
        <v>347</v>
      </c>
      <c r="B39" s="363">
        <f>VLOOKUP(A39,'Open Int.'!$A$4:$O$160,2,FALSE)</f>
        <v>1342200</v>
      </c>
      <c r="C39" s="363">
        <f>VLOOKUP(A39,'Open Int.'!$A$4:$O$160,3,FALSE)</f>
        <v>76400</v>
      </c>
      <c r="D39" s="364">
        <f t="shared" si="3"/>
        <v>0.060357086427555696</v>
      </c>
    </row>
    <row r="40" spans="1:4" ht="14.25" outlineLevel="2">
      <c r="A40" s="362" t="s">
        <v>306</v>
      </c>
      <c r="B40" s="363">
        <f>VLOOKUP(A40,'Open Int.'!$A$4:$O$160,2,FALSE)</f>
        <v>6156150</v>
      </c>
      <c r="C40" s="363">
        <f>VLOOKUP(A40,'Open Int.'!$A$4:$O$160,3,FALSE)</f>
        <v>538300</v>
      </c>
      <c r="D40" s="364">
        <f t="shared" si="3"/>
        <v>0.09581957510435486</v>
      </c>
    </row>
    <row r="41" spans="1:4" ht="14.25" outlineLevel="2">
      <c r="A41" s="362" t="s">
        <v>141</v>
      </c>
      <c r="B41" s="363">
        <f>VLOOKUP(A41,'Open Int.'!$A$4:$O$160,2,FALSE)</f>
        <v>24043200</v>
      </c>
      <c r="C41" s="363">
        <f>VLOOKUP(A41,'Open Int.'!$A$4:$O$160,3,FALSE)</f>
        <v>-98400</v>
      </c>
      <c r="D41" s="364">
        <f t="shared" si="3"/>
        <v>-0.004075951883885078</v>
      </c>
    </row>
    <row r="42" spans="1:4" ht="14.25" outlineLevel="2">
      <c r="A42" s="362" t="s">
        <v>349</v>
      </c>
      <c r="B42" s="363">
        <f>VLOOKUP(A42,'Open Int.'!$A$4:$O$160,2,FALSE)</f>
        <v>13910050</v>
      </c>
      <c r="C42" s="363">
        <f>VLOOKUP(A42,'Open Int.'!$A$4:$O$160,3,FALSE)</f>
        <v>192500</v>
      </c>
      <c r="D42" s="364">
        <f t="shared" si="3"/>
        <v>0.014033118158854897</v>
      </c>
    </row>
    <row r="43" spans="1:4" ht="14.25" outlineLevel="2">
      <c r="A43" s="362" t="s">
        <v>348</v>
      </c>
      <c r="B43" s="363">
        <f>VLOOKUP(A43,'Open Int.'!$A$4:$O$160,2,FALSE)</f>
        <v>71400</v>
      </c>
      <c r="C43" s="363">
        <f>VLOOKUP(A43,'Open Int.'!$A$4:$O$160,3,FALSE)</f>
        <v>18300</v>
      </c>
      <c r="D43" s="364">
        <f t="shared" si="3"/>
        <v>0.3446327683615819</v>
      </c>
    </row>
    <row r="44" spans="1:4" ht="14.25" outlineLevel="2">
      <c r="A44" s="362" t="s">
        <v>350</v>
      </c>
      <c r="B44" s="363">
        <f>VLOOKUP(A44,'Open Int.'!$A$4:$O$160,2,FALSE)</f>
        <v>1251250</v>
      </c>
      <c r="C44" s="363">
        <f>VLOOKUP(A44,'Open Int.'!$A$4:$O$160,3,FALSE)</f>
        <v>-37500</v>
      </c>
      <c r="D44" s="364">
        <f t="shared" si="3"/>
        <v>-0.029097963142580018</v>
      </c>
    </row>
    <row r="45" spans="1:4" ht="14.25" outlineLevel="2">
      <c r="A45" s="362" t="s">
        <v>351</v>
      </c>
      <c r="B45" s="363">
        <f>VLOOKUP(A45,'Open Int.'!$A$4:$O$160,2,FALSE)</f>
        <v>769050</v>
      </c>
      <c r="C45" s="363">
        <f>VLOOKUP(A45,'Open Int.'!$A$4:$O$160,3,FALSE)</f>
        <v>18450</v>
      </c>
      <c r="D45" s="364">
        <f t="shared" si="3"/>
        <v>0.024580335731414868</v>
      </c>
    </row>
    <row r="46" spans="1:4" ht="15">
      <c r="A46" s="360" t="s">
        <v>246</v>
      </c>
      <c r="B46" s="360">
        <f>B36+B21</f>
        <v>104228800</v>
      </c>
      <c r="C46" s="360">
        <f>C36+C21</f>
        <v>2305550</v>
      </c>
      <c r="D46" s="365">
        <f>C46/(B46-C46)</f>
        <v>0.022620452153949172</v>
      </c>
    </row>
    <row r="48" spans="1:4" ht="15" outlineLevel="1">
      <c r="A48" s="360" t="s">
        <v>247</v>
      </c>
      <c r="B48" s="360">
        <f>SUM(B49:B53)</f>
        <v>11284475</v>
      </c>
      <c r="C48" s="360">
        <f>SUM(C49:C53)</f>
        <v>204525</v>
      </c>
      <c r="D48" s="365">
        <f aca="true" t="shared" si="4" ref="D48:D53">C48/(B48-C48)</f>
        <v>0.01845901831686966</v>
      </c>
    </row>
    <row r="49" spans="1:4" ht="14.25">
      <c r="A49" s="362" t="s">
        <v>210</v>
      </c>
      <c r="B49" s="363">
        <f>VLOOKUP(A49,'Open Int.'!$A$4:$O$160,2,FALSE)</f>
        <v>1154800</v>
      </c>
      <c r="C49" s="363">
        <f>VLOOKUP(A49,'Open Int.'!$A$4:$O$160,3,FALSE)</f>
        <v>62200</v>
      </c>
      <c r="D49" s="364">
        <f t="shared" si="4"/>
        <v>0.05692842760388065</v>
      </c>
    </row>
    <row r="50" spans="1:4" ht="14.25">
      <c r="A50" s="362" t="s">
        <v>352</v>
      </c>
      <c r="B50" s="363">
        <f>VLOOKUP(A50,'Open Int.'!$A$4:$O$160,2,FALSE)</f>
        <v>8326500</v>
      </c>
      <c r="C50" s="363">
        <f>VLOOKUP(A50,'Open Int.'!$A$4:$O$160,3,FALSE)</f>
        <v>118500</v>
      </c>
      <c r="D50" s="364">
        <f t="shared" si="4"/>
        <v>0.014437134502923976</v>
      </c>
    </row>
    <row r="51" spans="1:4" ht="14.25" outlineLevel="1">
      <c r="A51" s="362" t="s">
        <v>134</v>
      </c>
      <c r="B51" s="363">
        <f>VLOOKUP(A51,'Open Int.'!$A$4:$O$160,2,FALSE)</f>
        <v>197100</v>
      </c>
      <c r="C51" s="363">
        <f>VLOOKUP(A51,'Open Int.'!$A$4:$O$160,3,FALSE)</f>
        <v>6600</v>
      </c>
      <c r="D51" s="364">
        <f t="shared" si="4"/>
        <v>0.03464566929133858</v>
      </c>
    </row>
    <row r="52" spans="1:4" ht="14.25" outlineLevel="1">
      <c r="A52" s="362" t="s">
        <v>280</v>
      </c>
      <c r="B52" s="363">
        <f>VLOOKUP(A52,'Open Int.'!$A$4:$O$160,2,FALSE)</f>
        <v>332200</v>
      </c>
      <c r="C52" s="363">
        <f>VLOOKUP(A52,'Open Int.'!$A$4:$O$160,3,FALSE)</f>
        <v>2600</v>
      </c>
      <c r="D52" s="364">
        <f t="shared" si="4"/>
        <v>0.007888349514563107</v>
      </c>
    </row>
    <row r="53" spans="1:4" ht="14.25" outlineLevel="1">
      <c r="A53" s="362" t="s">
        <v>248</v>
      </c>
      <c r="B53" s="363">
        <f>VLOOKUP(A53,'Open Int.'!$A$4:$O$160,2,FALSE)</f>
        <v>1273875</v>
      </c>
      <c r="C53" s="363">
        <f>VLOOKUP(A53,'Open Int.'!$A$4:$O$160,3,FALSE)</f>
        <v>14625</v>
      </c>
      <c r="D53" s="364">
        <f t="shared" si="4"/>
        <v>0.011614055985705777</v>
      </c>
    </row>
    <row r="54" spans="1:4" ht="15" outlineLevel="1">
      <c r="A54" s="360" t="s">
        <v>249</v>
      </c>
      <c r="B54" s="360">
        <f>SUM(B55:B59)</f>
        <v>48113493</v>
      </c>
      <c r="C54" s="360">
        <f>SUM(C55:C59)</f>
        <v>3451527</v>
      </c>
      <c r="D54" s="365">
        <f aca="true" t="shared" si="5" ref="D54:D60">C54/(B54-C54)</f>
        <v>0.07728112551068621</v>
      </c>
    </row>
    <row r="55" spans="1:4" ht="14.25">
      <c r="A55" s="362" t="s">
        <v>0</v>
      </c>
      <c r="B55" s="363">
        <f>VLOOKUP(A55,'Open Int.'!$A$4:$O$160,2,FALSE)</f>
        <v>4175625</v>
      </c>
      <c r="C55" s="363">
        <f>VLOOKUP(A55,'Open Int.'!$A$4:$O$160,3,FALSE)</f>
        <v>484875</v>
      </c>
      <c r="D55" s="364">
        <f t="shared" si="5"/>
        <v>0.13137573663889454</v>
      </c>
    </row>
    <row r="56" spans="1:4" ht="14.25">
      <c r="A56" s="362" t="s">
        <v>328</v>
      </c>
      <c r="B56" s="363">
        <f>VLOOKUP(A56,'Open Int.'!$A$4:$O$160,2,FALSE)</f>
        <v>349800</v>
      </c>
      <c r="C56" s="363">
        <f>VLOOKUP(A56,'Open Int.'!$A$4:$O$160,3,FALSE)</f>
        <v>16600</v>
      </c>
      <c r="D56" s="364">
        <f t="shared" si="5"/>
        <v>0.04981992797118848</v>
      </c>
    </row>
    <row r="57" spans="1:4" ht="14.25" outlineLevel="1">
      <c r="A57" s="362" t="s">
        <v>354</v>
      </c>
      <c r="B57" s="363">
        <f>VLOOKUP(A57,'Open Int.'!$A$4:$O$160,2,FALSE)</f>
        <v>14933550</v>
      </c>
      <c r="C57" s="363">
        <f>VLOOKUP(A57,'Open Int.'!$A$4:$O$160,3,FALSE)</f>
        <v>613350</v>
      </c>
      <c r="D57" s="364">
        <f t="shared" si="5"/>
        <v>0.042831105710814096</v>
      </c>
    </row>
    <row r="58" spans="1:4" ht="14.25" outlineLevel="1">
      <c r="A58" s="362" t="s">
        <v>353</v>
      </c>
      <c r="B58" s="363">
        <f>VLOOKUP(A58,'Open Int.'!$A$4:$O$160,2,FALSE)</f>
        <v>27917418</v>
      </c>
      <c r="C58" s="363">
        <f>VLOOKUP(A58,'Open Int.'!$A$4:$O$160,3,FALSE)</f>
        <v>2311502</v>
      </c>
      <c r="D58" s="364">
        <f t="shared" si="5"/>
        <v>0.09027218553712353</v>
      </c>
    </row>
    <row r="59" spans="1:4" ht="14.25" outlineLevel="1">
      <c r="A59" s="362" t="s">
        <v>222</v>
      </c>
      <c r="B59" s="363">
        <f>VLOOKUP(A59,'Open Int.'!$A$4:$O$160,2,FALSE)</f>
        <v>737100</v>
      </c>
      <c r="C59" s="363">
        <f>VLOOKUP(A59,'Open Int.'!$A$4:$O$160,3,FALSE)</f>
        <v>25200</v>
      </c>
      <c r="D59" s="364">
        <f t="shared" si="5"/>
        <v>0.035398230088495575</v>
      </c>
    </row>
    <row r="60" spans="1:4" ht="15" outlineLevel="1">
      <c r="A60" s="360" t="s">
        <v>250</v>
      </c>
      <c r="B60" s="360">
        <f>SUM(B61:B66)</f>
        <v>28299320</v>
      </c>
      <c r="C60" s="360">
        <f>SUM(C61:C66)</f>
        <v>1519225</v>
      </c>
      <c r="D60" s="365">
        <f t="shared" si="5"/>
        <v>0.05672963445424671</v>
      </c>
    </row>
    <row r="61" spans="1:4" ht="14.25">
      <c r="A61" s="362" t="s">
        <v>251</v>
      </c>
      <c r="B61" s="363">
        <f>VLOOKUP(A61,'Open Int.'!$A$4:$O$160,2,FALSE)</f>
        <v>436275</v>
      </c>
      <c r="C61" s="363">
        <f>VLOOKUP(A61,'Open Int.'!$A$4:$O$160,3,FALSE)</f>
        <v>7350</v>
      </c>
      <c r="D61" s="364">
        <f aca="true" t="shared" si="6" ref="D61:D66">C61/(B61-C61)</f>
        <v>0.017135862913096694</v>
      </c>
    </row>
    <row r="62" spans="1:4" ht="14.25" outlineLevel="1">
      <c r="A62" s="362" t="s">
        <v>139</v>
      </c>
      <c r="B62" s="363">
        <f>VLOOKUP(A62,'Open Int.'!$A$4:$O$160,2,FALSE)</f>
        <v>5486400</v>
      </c>
      <c r="C62" s="363">
        <f>VLOOKUP(A62,'Open Int.'!$A$4:$O$160,3,FALSE)</f>
        <v>345600</v>
      </c>
      <c r="D62" s="364">
        <f t="shared" si="6"/>
        <v>0.06722689075630252</v>
      </c>
    </row>
    <row r="63" spans="1:4" ht="14.25" outlineLevel="1">
      <c r="A63" s="362" t="s">
        <v>355</v>
      </c>
      <c r="B63" s="363">
        <f>VLOOKUP(A63,'Open Int.'!$A$4:$O$160,2,FALSE)</f>
        <v>8010000</v>
      </c>
      <c r="C63" s="363">
        <f>VLOOKUP(A63,'Open Int.'!$A$4:$O$160,3,FALSE)</f>
        <v>546000</v>
      </c>
      <c r="D63" s="364">
        <f t="shared" si="6"/>
        <v>0.07315112540192927</v>
      </c>
    </row>
    <row r="64" spans="1:4" ht="14.25" outlineLevel="1">
      <c r="A64" s="362" t="s">
        <v>6</v>
      </c>
      <c r="B64" s="363">
        <f>VLOOKUP(A64,'Open Int.'!$A$4:$O$160,2,FALSE)</f>
        <v>12451500</v>
      </c>
      <c r="C64" s="363">
        <f>VLOOKUP(A64,'Open Int.'!$A$4:$O$160,3,FALSE)</f>
        <v>583875</v>
      </c>
      <c r="D64" s="364">
        <f t="shared" si="6"/>
        <v>0.049198976206275474</v>
      </c>
    </row>
    <row r="65" spans="1:4" ht="14.25" outlineLevel="1">
      <c r="A65" s="362" t="s">
        <v>356</v>
      </c>
      <c r="B65" s="363">
        <f>VLOOKUP(A65,'Open Int.'!$A$4:$O$160,2,FALSE)</f>
        <v>684200</v>
      </c>
      <c r="C65" s="363">
        <f>VLOOKUP(A65,'Open Int.'!$A$4:$O$160,3,FALSE)</f>
        <v>26125</v>
      </c>
      <c r="D65" s="364">
        <f t="shared" si="6"/>
        <v>0.03969912244045132</v>
      </c>
    </row>
    <row r="66" spans="1:4" ht="14.25" outlineLevel="1">
      <c r="A66" s="362" t="s">
        <v>252</v>
      </c>
      <c r="B66" s="363">
        <f>VLOOKUP(A66,'Open Int.'!$A$4:$O$160,2,FALSE)</f>
        <v>1230945</v>
      </c>
      <c r="C66" s="363">
        <f>VLOOKUP(A66,'Open Int.'!$A$4:$O$160,3,FALSE)</f>
        <v>10275</v>
      </c>
      <c r="D66" s="364">
        <f t="shared" si="6"/>
        <v>0.008417508417508417</v>
      </c>
    </row>
    <row r="67" spans="1:4" ht="15" outlineLevel="1">
      <c r="A67" s="360" t="s">
        <v>253</v>
      </c>
      <c r="B67" s="360">
        <f>SUM(B68:B75)</f>
        <v>30077800</v>
      </c>
      <c r="C67" s="360">
        <f>SUM(C68:C75)</f>
        <v>1421650</v>
      </c>
      <c r="D67" s="365">
        <f>C67/(B67-C67)</f>
        <v>0.04961064204367998</v>
      </c>
    </row>
    <row r="68" spans="1:4" ht="14.25">
      <c r="A68" s="362" t="s">
        <v>357</v>
      </c>
      <c r="B68" s="363">
        <f>VLOOKUP(A68,'Open Int.'!$A$4:$O$160,2,FALSE)</f>
        <v>4464200</v>
      </c>
      <c r="C68" s="363">
        <f>VLOOKUP(A68,'Open Int.'!$A$4:$O$160,3,FALSE)</f>
        <v>272350</v>
      </c>
      <c r="D68" s="364">
        <f aca="true" t="shared" si="7" ref="D68:D75">C68/(B68-C68)</f>
        <v>0.06497131338191968</v>
      </c>
    </row>
    <row r="69" spans="1:4" ht="14.25" outlineLevel="1">
      <c r="A69" s="362" t="s">
        <v>358</v>
      </c>
      <c r="B69" s="363">
        <f>VLOOKUP(A69,'Open Int.'!$A$4:$O$160,2,FALSE)</f>
        <v>2838100</v>
      </c>
      <c r="C69" s="363">
        <f>VLOOKUP(A69,'Open Int.'!$A$4:$O$160,3,FALSE)</f>
        <v>-32700</v>
      </c>
      <c r="D69" s="364">
        <f t="shared" si="7"/>
        <v>-0.011390553155914727</v>
      </c>
    </row>
    <row r="70" spans="1:4" ht="14.25" outlineLevel="1">
      <c r="A70" s="362" t="s">
        <v>254</v>
      </c>
      <c r="B70" s="363">
        <f>VLOOKUP(A70,'Open Int.'!$A$4:$O$160,2,FALSE)</f>
        <v>260000</v>
      </c>
      <c r="C70" s="363">
        <f>VLOOKUP(A70,'Open Int.'!$A$4:$O$160,3,FALSE)</f>
        <v>-5850</v>
      </c>
      <c r="D70" s="364">
        <f t="shared" si="7"/>
        <v>-0.022004889975550123</v>
      </c>
    </row>
    <row r="71" spans="1:4" ht="14.25" outlineLevel="1">
      <c r="A71" s="362" t="s">
        <v>255</v>
      </c>
      <c r="B71" s="363">
        <f>VLOOKUP(A71,'Open Int.'!$A$4:$O$160,2,FALSE)</f>
        <v>2867200</v>
      </c>
      <c r="C71" s="363">
        <f>VLOOKUP(A71,'Open Int.'!$A$4:$O$160,3,FALSE)</f>
        <v>4200</v>
      </c>
      <c r="D71" s="364">
        <f t="shared" si="7"/>
        <v>0.001466992665036675</v>
      </c>
    </row>
    <row r="72" spans="1:4" ht="14.25" outlineLevel="1">
      <c r="A72" s="362" t="s">
        <v>359</v>
      </c>
      <c r="B72" s="363">
        <f>VLOOKUP(A72,'Open Int.'!$A$4:$O$160,2,FALSE)</f>
        <v>8514600</v>
      </c>
      <c r="C72" s="363">
        <f>VLOOKUP(A72,'Open Int.'!$A$4:$O$160,3,FALSE)</f>
        <v>513000</v>
      </c>
      <c r="D72" s="364">
        <f t="shared" si="7"/>
        <v>0.0641121775644871</v>
      </c>
    </row>
    <row r="73" spans="1:4" ht="14.25" outlineLevel="1">
      <c r="A73" s="362" t="s">
        <v>118</v>
      </c>
      <c r="B73" s="363">
        <f>VLOOKUP(A73,'Open Int.'!$A$4:$O$160,2,FALSE)</f>
        <v>2896500</v>
      </c>
      <c r="C73" s="363">
        <f>VLOOKUP(A73,'Open Int.'!$A$4:$O$160,3,FALSE)</f>
        <v>248250</v>
      </c>
      <c r="D73" s="364">
        <f t="shared" si="7"/>
        <v>0.09374114981591618</v>
      </c>
    </row>
    <row r="74" spans="1:4" ht="14.25" outlineLevel="1">
      <c r="A74" s="362" t="s">
        <v>256</v>
      </c>
      <c r="B74" s="363">
        <f>VLOOKUP(A74,'Open Int.'!$A$4:$O$160,2,FALSE)</f>
        <v>3740400</v>
      </c>
      <c r="C74" s="363">
        <f>VLOOKUP(A74,'Open Int.'!$A$4:$O$160,3,FALSE)</f>
        <v>376800</v>
      </c>
      <c r="D74" s="364">
        <f t="shared" si="7"/>
        <v>0.11202283267927221</v>
      </c>
    </row>
    <row r="75" spans="1:4" ht="14.25" outlineLevel="1">
      <c r="A75" s="362" t="s">
        <v>278</v>
      </c>
      <c r="B75" s="363">
        <f>VLOOKUP(A75,'Open Int.'!$A$4:$O$160,2,FALSE)</f>
        <v>4496800</v>
      </c>
      <c r="C75" s="363">
        <f>VLOOKUP(A75,'Open Int.'!$A$4:$O$160,3,FALSE)</f>
        <v>45600</v>
      </c>
      <c r="D75" s="364">
        <f t="shared" si="7"/>
        <v>0.010244428468727534</v>
      </c>
    </row>
    <row r="76" spans="1:4" ht="15" outlineLevel="1">
      <c r="A76" s="360" t="s">
        <v>257</v>
      </c>
      <c r="B76" s="360">
        <f>SUM(B77:B89)</f>
        <v>22472060</v>
      </c>
      <c r="C76" s="360">
        <f>SUM(C77:C89)</f>
        <v>905130</v>
      </c>
      <c r="D76" s="365">
        <f>C76/(B76-C76)</f>
        <v>0.04196842109655848</v>
      </c>
    </row>
    <row r="77" spans="1:4" ht="14.25">
      <c r="A77" s="362" t="s">
        <v>360</v>
      </c>
      <c r="B77" s="363">
        <f>VLOOKUP(A77,'Open Int.'!$A$4:$O$160,2,FALSE)</f>
        <v>472850</v>
      </c>
      <c r="C77" s="363">
        <f>VLOOKUP(A77,'Open Int.'!$A$4:$O$160,3,FALSE)</f>
        <v>8750</v>
      </c>
      <c r="D77" s="364">
        <f aca="true" t="shared" si="8" ref="D77:D89">C77/(B77-C77)</f>
        <v>0.01885369532428356</v>
      </c>
    </row>
    <row r="78" spans="1:4" ht="14.25" outlineLevel="1">
      <c r="A78" s="362" t="s">
        <v>258</v>
      </c>
      <c r="B78" s="363">
        <f>VLOOKUP(A78,'Open Int.'!$A$4:$O$160,2,FALSE)</f>
        <v>2126250</v>
      </c>
      <c r="C78" s="363">
        <f>VLOOKUP(A78,'Open Int.'!$A$4:$O$160,3,FALSE)</f>
        <v>300000</v>
      </c>
      <c r="D78" s="364">
        <f t="shared" si="8"/>
        <v>0.16427104722792607</v>
      </c>
    </row>
    <row r="79" spans="1:4" ht="14.25" outlineLevel="1">
      <c r="A79" s="362" t="s">
        <v>305</v>
      </c>
      <c r="B79" s="363">
        <f>VLOOKUP(A79,'Open Int.'!$A$4:$O$160,2,FALSE)</f>
        <v>1430000</v>
      </c>
      <c r="C79" s="363">
        <f>VLOOKUP(A79,'Open Int.'!$A$4:$O$160,3,FALSE)</f>
        <v>25600</v>
      </c>
      <c r="D79" s="364">
        <f t="shared" si="8"/>
        <v>0.01822842495015665</v>
      </c>
    </row>
    <row r="80" spans="1:4" ht="14.25" outlineLevel="1">
      <c r="A80" s="362" t="s">
        <v>361</v>
      </c>
      <c r="B80" s="363">
        <f>VLOOKUP(A80,'Open Int.'!$A$4:$O$160,2,FALSE)</f>
        <v>480000</v>
      </c>
      <c r="C80" s="363">
        <f>VLOOKUP(A80,'Open Int.'!$A$4:$O$160,3,FALSE)</f>
        <v>25750</v>
      </c>
      <c r="D80" s="364">
        <f t="shared" si="8"/>
        <v>0.056686846450192625</v>
      </c>
    </row>
    <row r="81" spans="1:4" ht="14.25" outlineLevel="1">
      <c r="A81" s="362" t="s">
        <v>321</v>
      </c>
      <c r="B81" s="363">
        <f>VLOOKUP(A81,'Open Int.'!$A$4:$O$160,2,FALSE)</f>
        <v>764050</v>
      </c>
      <c r="C81" s="363">
        <f>VLOOKUP(A81,'Open Int.'!$A$4:$O$160,3,FALSE)</f>
        <v>19600</v>
      </c>
      <c r="D81" s="364">
        <f t="shared" si="8"/>
        <v>0.026328161730136343</v>
      </c>
    </row>
    <row r="82" spans="1:4" ht="14.25" outlineLevel="1">
      <c r="A82" s="362" t="s">
        <v>140</v>
      </c>
      <c r="B82" s="363">
        <f>VLOOKUP(A82,'Open Int.'!$A$4:$O$160,2,FALSE)</f>
        <v>347400</v>
      </c>
      <c r="C82" s="363">
        <f>VLOOKUP(A82,'Open Int.'!$A$4:$O$160,3,FALSE)</f>
        <v>21900</v>
      </c>
      <c r="D82" s="364">
        <f t="shared" si="8"/>
        <v>0.06728110599078341</v>
      </c>
    </row>
    <row r="83" spans="1:4" ht="14.25" outlineLevel="1">
      <c r="A83" s="362" t="s">
        <v>362</v>
      </c>
      <c r="B83" s="363">
        <f>VLOOKUP(A83,'Open Int.'!$A$4:$O$160,2,FALSE)</f>
        <v>4166250</v>
      </c>
      <c r="C83" s="363">
        <f>VLOOKUP(A83,'Open Int.'!$A$4:$O$160,3,FALSE)</f>
        <v>-43750</v>
      </c>
      <c r="D83" s="364">
        <f t="shared" si="8"/>
        <v>-0.010391923990498812</v>
      </c>
    </row>
    <row r="84" spans="1:4" ht="14.25" outlineLevel="1">
      <c r="A84" s="362" t="s">
        <v>363</v>
      </c>
      <c r="B84" s="363">
        <f>VLOOKUP(A84,'Open Int.'!$A$4:$O$160,2,FALSE)</f>
        <v>5164950</v>
      </c>
      <c r="C84" s="363">
        <f>VLOOKUP(A84,'Open Int.'!$A$4:$O$160,3,FALSE)</f>
        <v>439950</v>
      </c>
      <c r="D84" s="364">
        <f t="shared" si="8"/>
        <v>0.09311111111111112</v>
      </c>
    </row>
    <row r="85" spans="1:4" ht="14.25" outlineLevel="1">
      <c r="A85" s="362" t="s">
        <v>364</v>
      </c>
      <c r="B85" s="363">
        <f>VLOOKUP(A85,'Open Int.'!$A$4:$O$160,2,FALSE)</f>
        <v>823460</v>
      </c>
      <c r="C85" s="363">
        <f>VLOOKUP(A85,'Open Int.'!$A$4:$O$160,3,FALSE)</f>
        <v>30305</v>
      </c>
      <c r="D85" s="364">
        <f t="shared" si="8"/>
        <v>0.03820816864295125</v>
      </c>
    </row>
    <row r="86" spans="1:4" ht="14.25" outlineLevel="1">
      <c r="A86" s="362" t="s">
        <v>23</v>
      </c>
      <c r="B86" s="363">
        <f>VLOOKUP(A86,'Open Int.'!$A$4:$O$160,2,FALSE)</f>
        <v>4350400</v>
      </c>
      <c r="C86" s="363">
        <f>VLOOKUP(A86,'Open Int.'!$A$4:$O$160,3,FALSE)</f>
        <v>-84800</v>
      </c>
      <c r="D86" s="364">
        <f t="shared" si="8"/>
        <v>-0.01911976911976912</v>
      </c>
    </row>
    <row r="87" spans="1:4" ht="14.25" outlineLevel="1">
      <c r="A87" s="362" t="s">
        <v>181</v>
      </c>
      <c r="B87" s="363">
        <f>VLOOKUP(A87,'Open Int.'!$A$4:$O$160,2,FALSE)</f>
        <v>155550</v>
      </c>
      <c r="C87" s="363">
        <f>VLOOKUP(A87,'Open Int.'!$A$4:$O$160,3,FALSE)</f>
        <v>-3400</v>
      </c>
      <c r="D87" s="364">
        <f t="shared" si="8"/>
        <v>-0.0213903743315508</v>
      </c>
    </row>
    <row r="88" spans="1:4" ht="14.25" outlineLevel="1">
      <c r="A88" s="362" t="s">
        <v>365</v>
      </c>
      <c r="B88" s="363">
        <f>VLOOKUP(A88,'Open Int.'!$A$4:$O$160,2,FALSE)</f>
        <v>1640700</v>
      </c>
      <c r="C88" s="363">
        <f>VLOOKUP(A88,'Open Int.'!$A$4:$O$160,3,FALSE)</f>
        <v>70425</v>
      </c>
      <c r="D88" s="364">
        <f t="shared" si="8"/>
        <v>0.04484883221091847</v>
      </c>
    </row>
    <row r="89" spans="1:4" ht="14.25" outlineLevel="1">
      <c r="A89" s="362" t="s">
        <v>366</v>
      </c>
      <c r="B89" s="363">
        <f>VLOOKUP(A89,'Open Int.'!$A$4:$O$160,2,FALSE)</f>
        <v>550200</v>
      </c>
      <c r="C89" s="363">
        <f>VLOOKUP(A89,'Open Int.'!$A$4:$O$160,3,FALSE)</f>
        <v>94800</v>
      </c>
      <c r="D89" s="364">
        <f t="shared" si="8"/>
        <v>0.20816864295125165</v>
      </c>
    </row>
    <row r="90" spans="1:4" ht="15" outlineLevel="1">
      <c r="A90" s="360" t="s">
        <v>259</v>
      </c>
      <c r="B90" s="360">
        <f>SUM(B91:B94)</f>
        <v>26353350</v>
      </c>
      <c r="C90" s="360">
        <f>SUM(C91:C94)</f>
        <v>1011900</v>
      </c>
      <c r="D90" s="365">
        <f aca="true" t="shared" si="9" ref="D90:D95">C90/(B90-C90)</f>
        <v>0.03993062748974506</v>
      </c>
    </row>
    <row r="91" spans="1:4" ht="14.25">
      <c r="A91" s="362" t="s">
        <v>367</v>
      </c>
      <c r="B91" s="363">
        <f>VLOOKUP(A91,'Open Int.'!$A$4:$O$160,2,FALSE)</f>
        <v>4947950</v>
      </c>
      <c r="C91" s="363">
        <f>VLOOKUP(A91,'Open Int.'!$A$4:$O$160,3,FALSE)</f>
        <v>150750</v>
      </c>
      <c r="D91" s="364">
        <f t="shared" si="9"/>
        <v>0.031424581005586594</v>
      </c>
    </row>
    <row r="92" spans="1:4" ht="14.25">
      <c r="A92" s="362" t="s">
        <v>315</v>
      </c>
      <c r="B92" s="363">
        <f>VLOOKUP(A92,'Open Int.'!$A$4:$O$160,2,FALSE)</f>
        <v>330600</v>
      </c>
      <c r="C92" s="363">
        <f>VLOOKUP(A92,'Open Int.'!$A$4:$O$160,3,FALSE)</f>
        <v>18000</v>
      </c>
      <c r="D92" s="364">
        <f t="shared" si="9"/>
        <v>0.05758157389635317</v>
      </c>
    </row>
    <row r="93" spans="1:4" ht="14.25" outlineLevel="1">
      <c r="A93" s="362" t="s">
        <v>368</v>
      </c>
      <c r="B93" s="363">
        <f>VLOOKUP(A93,'Open Int.'!$A$4:$O$160,2,FALSE)</f>
        <v>15854100</v>
      </c>
      <c r="C93" s="363">
        <f>VLOOKUP(A93,'Open Int.'!$A$4:$O$160,3,FALSE)</f>
        <v>726700</v>
      </c>
      <c r="D93" s="364">
        <f t="shared" si="9"/>
        <v>0.048038658328595794</v>
      </c>
    </row>
    <row r="94" spans="1:4" ht="14.25" outlineLevel="1">
      <c r="A94" s="362" t="s">
        <v>369</v>
      </c>
      <c r="B94" s="363">
        <f>VLOOKUP(A94,'Open Int.'!$A$4:$O$160,2,FALSE)</f>
        <v>5220700</v>
      </c>
      <c r="C94" s="363">
        <f>VLOOKUP(A94,'Open Int.'!$A$4:$O$160,3,FALSE)</f>
        <v>116450</v>
      </c>
      <c r="D94" s="364">
        <f t="shared" si="9"/>
        <v>0.022814321398834304</v>
      </c>
    </row>
    <row r="95" spans="1:4" ht="15" outlineLevel="1">
      <c r="A95" s="360" t="s">
        <v>260</v>
      </c>
      <c r="B95" s="360">
        <f>SUM(B96:B108)</f>
        <v>99122375</v>
      </c>
      <c r="C95" s="360">
        <f>SUM(C96:C108)</f>
        <v>3391750</v>
      </c>
      <c r="D95" s="365">
        <f t="shared" si="9"/>
        <v>0.03543014578668007</v>
      </c>
    </row>
    <row r="96" spans="1:4" ht="14.25">
      <c r="A96" s="362" t="s">
        <v>370</v>
      </c>
      <c r="B96" s="363">
        <f>VLOOKUP(A96,'Open Int.'!$A$4:$O$160,2,FALSE)</f>
        <v>1908000</v>
      </c>
      <c r="C96" s="363">
        <f>VLOOKUP(A96,'Open Int.'!$A$4:$O$160,3,FALSE)</f>
        <v>63000</v>
      </c>
      <c r="D96" s="364">
        <f aca="true" t="shared" si="10" ref="D96:D108">C96/(B96-C96)</f>
        <v>0.03414634146341464</v>
      </c>
    </row>
    <row r="97" spans="1:4" ht="14.25" outlineLevel="1">
      <c r="A97" s="362" t="s">
        <v>2</v>
      </c>
      <c r="B97" s="363">
        <f>VLOOKUP(A97,'Open Int.'!$A$4:$O$160,2,FALSE)</f>
        <v>1644500</v>
      </c>
      <c r="C97" s="363">
        <f>VLOOKUP(A97,'Open Int.'!$A$4:$O$160,3,FALSE)</f>
        <v>103400</v>
      </c>
      <c r="D97" s="364">
        <f t="shared" si="10"/>
        <v>0.06709493219129194</v>
      </c>
    </row>
    <row r="98" spans="1:4" ht="14.25" outlineLevel="1">
      <c r="A98" s="362" t="s">
        <v>392</v>
      </c>
      <c r="B98" s="363">
        <f>VLOOKUP(A98,'Open Int.'!$A$4:$O$160,2,FALSE)</f>
        <v>2622500</v>
      </c>
      <c r="C98" s="363">
        <f>VLOOKUP(A98,'Open Int.'!$A$4:$O$160,3,FALSE)</f>
        <v>51250</v>
      </c>
      <c r="D98" s="364">
        <f t="shared" si="10"/>
        <v>0.019931939718035974</v>
      </c>
    </row>
    <row r="99" spans="1:4" ht="14.25" outlineLevel="1">
      <c r="A99" s="362" t="s">
        <v>394</v>
      </c>
      <c r="B99" s="363">
        <f>VLOOKUP(A99,'Open Int.'!$A$4:$O$160,2,FALSE)</f>
        <v>23400</v>
      </c>
      <c r="C99" s="363">
        <f>VLOOKUP(A99,'Open Int.'!$A$4:$O$160,3,FALSE)</f>
        <v>8100</v>
      </c>
      <c r="D99" s="364">
        <f>C99/(B99-C99)</f>
        <v>0.5294117647058824</v>
      </c>
    </row>
    <row r="100" spans="1:4" ht="14.25" outlineLevel="1">
      <c r="A100" s="362" t="s">
        <v>371</v>
      </c>
      <c r="B100" s="363">
        <f>VLOOKUP(A100,'Open Int.'!$A$4:$O$160,2,FALSE)</f>
        <v>20509500</v>
      </c>
      <c r="C100" s="363">
        <f>VLOOKUP(A100,'Open Int.'!$A$4:$O$160,3,FALSE)</f>
        <v>322050</v>
      </c>
      <c r="D100" s="364">
        <f t="shared" si="10"/>
        <v>0.01595298068849706</v>
      </c>
    </row>
    <row r="101" spans="1:4" ht="14.25" outlineLevel="1">
      <c r="A101" s="362" t="s">
        <v>89</v>
      </c>
      <c r="B101" s="363">
        <f>VLOOKUP(A101,'Open Int.'!$A$4:$O$160,2,FALSE)</f>
        <v>5490000</v>
      </c>
      <c r="C101" s="363">
        <f>VLOOKUP(A101,'Open Int.'!$A$4:$O$160,3,FALSE)</f>
        <v>357000</v>
      </c>
      <c r="D101" s="364">
        <f t="shared" si="10"/>
        <v>0.06954997077732321</v>
      </c>
    </row>
    <row r="102" spans="1:4" ht="14.25" outlineLevel="1">
      <c r="A102" s="362" t="s">
        <v>372</v>
      </c>
      <c r="B102" s="363">
        <f>VLOOKUP(A102,'Open Int.'!$A$4:$O$160,2,FALSE)</f>
        <v>2728700</v>
      </c>
      <c r="C102" s="363">
        <f>VLOOKUP(A102,'Open Int.'!$A$4:$O$160,3,FALSE)</f>
        <v>189800</v>
      </c>
      <c r="D102" s="364">
        <f t="shared" si="10"/>
        <v>0.07475678443420379</v>
      </c>
    </row>
    <row r="103" spans="1:4" ht="14.25" outlineLevel="1">
      <c r="A103" s="362" t="s">
        <v>36</v>
      </c>
      <c r="B103" s="363">
        <f>VLOOKUP(A103,'Open Int.'!$A$4:$O$160,2,FALSE)</f>
        <v>5206725</v>
      </c>
      <c r="C103" s="363">
        <f>VLOOKUP(A103,'Open Int.'!$A$4:$O$160,3,FALSE)</f>
        <v>607050</v>
      </c>
      <c r="D103" s="364">
        <f t="shared" si="10"/>
        <v>0.1319767157462212</v>
      </c>
    </row>
    <row r="104" spans="1:4" ht="14.25" outlineLevel="1">
      <c r="A104" s="362" t="s">
        <v>90</v>
      </c>
      <c r="B104" s="363">
        <f>VLOOKUP(A104,'Open Int.'!$A$4:$O$160,2,FALSE)</f>
        <v>847200</v>
      </c>
      <c r="C104" s="363">
        <f>VLOOKUP(A104,'Open Int.'!$A$4:$O$160,3,FALSE)</f>
        <v>46200</v>
      </c>
      <c r="D104" s="364">
        <f t="shared" si="10"/>
        <v>0.05767790262172284</v>
      </c>
    </row>
    <row r="105" spans="1:4" ht="14.25" outlineLevel="1">
      <c r="A105" s="362" t="s">
        <v>35</v>
      </c>
      <c r="B105" s="363">
        <f>VLOOKUP(A105,'Open Int.'!$A$4:$O$160,2,FALSE)</f>
        <v>4524300</v>
      </c>
      <c r="C105" s="363">
        <f>VLOOKUP(A105,'Open Int.'!$A$4:$O$160,3,FALSE)</f>
        <v>-8800</v>
      </c>
      <c r="D105" s="364">
        <f t="shared" si="10"/>
        <v>-0.001941276389225916</v>
      </c>
    </row>
    <row r="106" spans="1:4" ht="14.25" outlineLevel="1">
      <c r="A106" s="362" t="s">
        <v>146</v>
      </c>
      <c r="B106" s="363">
        <f>VLOOKUP(A106,'Open Int.'!$A$4:$O$160,2,FALSE)</f>
        <v>7235700</v>
      </c>
      <c r="C106" s="363">
        <f>VLOOKUP(A106,'Open Int.'!$A$4:$O$160,3,FALSE)</f>
        <v>151300</v>
      </c>
      <c r="D106" s="364">
        <f t="shared" si="10"/>
        <v>0.02135678391959799</v>
      </c>
    </row>
    <row r="107" spans="1:4" ht="14.25" outlineLevel="1">
      <c r="A107" s="362" t="s">
        <v>261</v>
      </c>
      <c r="B107" s="363">
        <f>VLOOKUP(A107,'Open Int.'!$A$4:$O$160,2,FALSE)</f>
        <v>7937250</v>
      </c>
      <c r="C107" s="363">
        <f>VLOOKUP(A107,'Open Int.'!$A$4:$O$160,3,FALSE)</f>
        <v>432750</v>
      </c>
      <c r="D107" s="364">
        <f t="shared" si="10"/>
        <v>0.05766540075954427</v>
      </c>
    </row>
    <row r="108" spans="1:4" ht="14.25" outlineLevel="1">
      <c r="A108" s="362" t="s">
        <v>216</v>
      </c>
      <c r="B108" s="363">
        <f>VLOOKUP(A108,'Open Int.'!$A$4:$O$160,2,FALSE)</f>
        <v>38444600</v>
      </c>
      <c r="C108" s="363">
        <f>VLOOKUP(A108,'Open Int.'!$A$4:$O$160,3,FALSE)</f>
        <v>1068650</v>
      </c>
      <c r="D108" s="364">
        <f t="shared" si="10"/>
        <v>0.028591915389441606</v>
      </c>
    </row>
    <row r="109" spans="1:4" ht="15" outlineLevel="1">
      <c r="A109" s="360" t="s">
        <v>262</v>
      </c>
      <c r="B109" s="360">
        <f>SUM(B110:B120)</f>
        <v>85659895</v>
      </c>
      <c r="C109" s="360">
        <f>SUM(C110:C120)</f>
        <v>2436430</v>
      </c>
      <c r="D109" s="365">
        <f>C109/(B109-C109)</f>
        <v>0.029275757744525538</v>
      </c>
    </row>
    <row r="110" spans="1:4" ht="14.25">
      <c r="A110" s="362" t="s">
        <v>5</v>
      </c>
      <c r="B110" s="363">
        <f>VLOOKUP(A110,'Open Int.'!$A$4:$O$160,2,FALSE)</f>
        <v>28679695</v>
      </c>
      <c r="C110" s="363">
        <f>VLOOKUP(A110,'Open Int.'!$A$4:$O$160,3,FALSE)</f>
        <v>445005</v>
      </c>
      <c r="D110" s="364">
        <f aca="true" t="shared" si="11" ref="D110:D120">C110/(B110-C110)</f>
        <v>0.015760930968252176</v>
      </c>
    </row>
    <row r="111" spans="1:4" ht="14.25" outlineLevel="1">
      <c r="A111" s="362" t="s">
        <v>373</v>
      </c>
      <c r="B111" s="363">
        <f>VLOOKUP(A111,'Open Int.'!$A$4:$O$160,2,FALSE)</f>
        <v>5210000</v>
      </c>
      <c r="C111" s="363">
        <f>VLOOKUP(A111,'Open Int.'!$A$4:$O$160,3,FALSE)</f>
        <v>72000</v>
      </c>
      <c r="D111" s="364">
        <f t="shared" si="11"/>
        <v>0.014013234721681589</v>
      </c>
    </row>
    <row r="112" spans="1:4" ht="14.25" outlineLevel="1">
      <c r="A112" s="362" t="s">
        <v>326</v>
      </c>
      <c r="B112" s="363">
        <f>VLOOKUP(A112,'Open Int.'!$A$4:$O$160,2,FALSE)</f>
        <v>1767450</v>
      </c>
      <c r="C112" s="363">
        <f>VLOOKUP(A112,'Open Int.'!$A$4:$O$160,3,FALSE)</f>
        <v>100350</v>
      </c>
      <c r="D112" s="364">
        <f t="shared" si="11"/>
        <v>0.06019434946913802</v>
      </c>
    </row>
    <row r="113" spans="1:4" ht="14.25" outlineLevel="1">
      <c r="A113" s="362" t="s">
        <v>319</v>
      </c>
      <c r="B113" s="363">
        <f>VLOOKUP(A113,'Open Int.'!$A$4:$O$160,2,FALSE)</f>
        <v>3440250</v>
      </c>
      <c r="C113" s="363">
        <f>VLOOKUP(A113,'Open Int.'!$A$4:$O$160,3,FALSE)</f>
        <v>-25300</v>
      </c>
      <c r="D113" s="364">
        <f t="shared" si="11"/>
        <v>-0.007300428503412157</v>
      </c>
    </row>
    <row r="114" spans="1:4" ht="14.25" outlineLevel="1">
      <c r="A114" s="362" t="s">
        <v>374</v>
      </c>
      <c r="B114" s="363">
        <f>VLOOKUP(A114,'Open Int.'!$A$4:$O$160,2,FALSE)</f>
        <v>227500</v>
      </c>
      <c r="C114" s="363">
        <f>VLOOKUP(A114,'Open Int.'!$A$4:$O$160,3,FALSE)</f>
        <v>16500</v>
      </c>
      <c r="D114" s="364">
        <f t="shared" si="11"/>
        <v>0.07819905213270142</v>
      </c>
    </row>
    <row r="115" spans="1:4" ht="14.25" outlineLevel="1">
      <c r="A115" s="362" t="s">
        <v>375</v>
      </c>
      <c r="B115" s="363">
        <f>VLOOKUP(A115,'Open Int.'!$A$4:$O$160,2,FALSE)</f>
        <v>1699800</v>
      </c>
      <c r="C115" s="363">
        <f>VLOOKUP(A115,'Open Int.'!$A$4:$O$160,3,FALSE)</f>
        <v>-2400</v>
      </c>
      <c r="D115" s="364">
        <f t="shared" si="11"/>
        <v>-0.0014099400775467042</v>
      </c>
    </row>
    <row r="116" spans="1:4" ht="14.25" outlineLevel="1">
      <c r="A116" s="362" t="s">
        <v>376</v>
      </c>
      <c r="B116" s="363">
        <f>VLOOKUP(A116,'Open Int.'!$A$4:$O$160,2,FALSE)</f>
        <v>2363250</v>
      </c>
      <c r="C116" s="363">
        <f>VLOOKUP(A116,'Open Int.'!$A$4:$O$160,3,FALSE)</f>
        <v>279450</v>
      </c>
      <c r="D116" s="364">
        <f t="shared" si="11"/>
        <v>0.13410596026490065</v>
      </c>
    </row>
    <row r="117" spans="1:4" ht="14.25" outlineLevel="1">
      <c r="A117" s="362" t="s">
        <v>377</v>
      </c>
      <c r="B117" s="363">
        <f>VLOOKUP(A117,'Open Int.'!$A$4:$O$160,2,FALSE)</f>
        <v>3569500</v>
      </c>
      <c r="C117" s="363">
        <f>VLOOKUP(A117,'Open Int.'!$A$4:$O$160,3,FALSE)</f>
        <v>88500</v>
      </c>
      <c r="D117" s="364">
        <f t="shared" si="11"/>
        <v>0.025423728813559324</v>
      </c>
    </row>
    <row r="118" spans="1:4" ht="14.25" outlineLevel="1">
      <c r="A118" s="362" t="s">
        <v>235</v>
      </c>
      <c r="B118" s="363">
        <f>VLOOKUP(A118,'Open Int.'!$A$4:$O$160,2,FALSE)</f>
        <v>18279000</v>
      </c>
      <c r="C118" s="363">
        <f>VLOOKUP(A118,'Open Int.'!$A$4:$O$160,3,FALSE)</f>
        <v>1344600</v>
      </c>
      <c r="D118" s="364">
        <f t="shared" si="11"/>
        <v>0.07940051020408163</v>
      </c>
    </row>
    <row r="119" spans="1:4" ht="14.25" outlineLevel="1">
      <c r="A119" s="362" t="s">
        <v>378</v>
      </c>
      <c r="B119" s="363">
        <f>VLOOKUP(A119,'Open Int.'!$A$4:$O$160,2,FALSE)</f>
        <v>4970000</v>
      </c>
      <c r="C119" s="363">
        <f>VLOOKUP(A119,'Open Int.'!$A$4:$O$160,3,FALSE)</f>
        <v>234500</v>
      </c>
      <c r="D119" s="364">
        <f t="shared" si="11"/>
        <v>0.04951958610495196</v>
      </c>
    </row>
    <row r="120" spans="1:4" ht="14.25" outlineLevel="1">
      <c r="A120" s="362" t="s">
        <v>379</v>
      </c>
      <c r="B120" s="363">
        <f>VLOOKUP(A120,'Open Int.'!$A$4:$O$160,2,FALSE)</f>
        <v>15453450</v>
      </c>
      <c r="C120" s="363">
        <f>VLOOKUP(A120,'Open Int.'!$A$4:$O$160,3,FALSE)</f>
        <v>-116775</v>
      </c>
      <c r="D120" s="364">
        <f t="shared" si="11"/>
        <v>-0.007499891620063294</v>
      </c>
    </row>
    <row r="121" spans="1:4" ht="15" outlineLevel="1">
      <c r="A121" s="360" t="s">
        <v>263</v>
      </c>
      <c r="B121" s="360">
        <f>SUM(B122:B124)</f>
        <v>4585775</v>
      </c>
      <c r="C121" s="360">
        <f>SUM(C122:C124)</f>
        <v>283300</v>
      </c>
      <c r="D121" s="365">
        <f>C121/(B121-C121)</f>
        <v>0.0658458213005305</v>
      </c>
    </row>
    <row r="122" spans="1:4" ht="14.25">
      <c r="A122" s="362" t="s">
        <v>171</v>
      </c>
      <c r="B122" s="363">
        <f>VLOOKUP(A122,'Open Int.'!$A$4:$O$160,2,FALSE)</f>
        <v>2784100</v>
      </c>
      <c r="C122" s="363">
        <f>VLOOKUP(A122,'Open Int.'!$A$4:$O$160,3,FALSE)</f>
        <v>169400</v>
      </c>
      <c r="D122" s="364">
        <f>C122/(B122-C122)</f>
        <v>0.06478754732856541</v>
      </c>
    </row>
    <row r="123" spans="1:4" ht="14.25" outlineLevel="1">
      <c r="A123" s="362" t="s">
        <v>380</v>
      </c>
      <c r="B123" s="363">
        <f>VLOOKUP(A123,'Open Int.'!$A$4:$O$160,2,FALSE)</f>
        <v>391875</v>
      </c>
      <c r="C123" s="363">
        <f>VLOOKUP(A123,'Open Int.'!$A$4:$O$160,3,FALSE)</f>
        <v>-13500</v>
      </c>
      <c r="D123" s="364">
        <f>C123/(B123-C123)</f>
        <v>-0.03330249768732655</v>
      </c>
    </row>
    <row r="124" spans="1:4" ht="14.25" outlineLevel="1">
      <c r="A124" s="362" t="s">
        <v>397</v>
      </c>
      <c r="B124" s="363">
        <f>VLOOKUP(A124,'Open Int.'!$A$4:$O$160,2,FALSE)</f>
        <v>1409800</v>
      </c>
      <c r="C124" s="363">
        <f>VLOOKUP(A124,'Open Int.'!$A$4:$O$160,3,FALSE)</f>
        <v>127400</v>
      </c>
      <c r="D124" s="364">
        <f>C124/(B124-C124)</f>
        <v>0.09934497816593886</v>
      </c>
    </row>
    <row r="125" spans="1:4" ht="15" outlineLevel="1">
      <c r="A125" s="360" t="s">
        <v>264</v>
      </c>
      <c r="B125" s="360">
        <f>SUM(B126:B132)</f>
        <v>30332725</v>
      </c>
      <c r="C125" s="360">
        <f>SUM(C126:C132)</f>
        <v>895150</v>
      </c>
      <c r="D125" s="365">
        <f>C125/(B125-C125)</f>
        <v>0.03040841509533309</v>
      </c>
    </row>
    <row r="126" spans="1:4" ht="14.25">
      <c r="A126" s="362" t="s">
        <v>34</v>
      </c>
      <c r="B126" s="363">
        <f>VLOOKUP(A126,'Open Int.'!$A$4:$O$160,2,FALSE)</f>
        <v>339075</v>
      </c>
      <c r="C126" s="363">
        <f>VLOOKUP(A126,'Open Int.'!$A$4:$O$160,3,FALSE)</f>
        <v>-3850</v>
      </c>
      <c r="D126" s="364">
        <f aca="true" t="shared" si="12" ref="D126:D132">C126/(B126-C126)</f>
        <v>-0.011226944667201283</v>
      </c>
    </row>
    <row r="127" spans="1:4" ht="14.25" outlineLevel="1">
      <c r="A127" s="362" t="s">
        <v>1</v>
      </c>
      <c r="B127" s="363">
        <f>VLOOKUP(A127,'Open Int.'!$A$4:$O$160,2,FALSE)</f>
        <v>807750</v>
      </c>
      <c r="C127" s="363">
        <f>VLOOKUP(A127,'Open Int.'!$A$4:$O$160,3,FALSE)</f>
        <v>73800</v>
      </c>
      <c r="D127" s="364">
        <f t="shared" si="12"/>
        <v>0.10055180870631514</v>
      </c>
    </row>
    <row r="128" spans="1:4" ht="14.25" outlineLevel="1">
      <c r="A128" s="362" t="s">
        <v>160</v>
      </c>
      <c r="B128" s="363">
        <f>VLOOKUP(A128,'Open Int.'!$A$4:$O$160,2,FALSE)</f>
        <v>2316050</v>
      </c>
      <c r="C128" s="363">
        <f>VLOOKUP(A128,'Open Int.'!$A$4:$O$160,3,FALSE)</f>
        <v>319550</v>
      </c>
      <c r="D128" s="364">
        <f t="shared" si="12"/>
        <v>0.16005509641873278</v>
      </c>
    </row>
    <row r="129" spans="1:4" ht="14.25" outlineLevel="1">
      <c r="A129" s="362" t="s">
        <v>98</v>
      </c>
      <c r="B129" s="363">
        <f>VLOOKUP(A129,'Open Int.'!$A$4:$O$160,2,FALSE)</f>
        <v>3568400</v>
      </c>
      <c r="C129" s="363">
        <f>VLOOKUP(A129,'Open Int.'!$A$4:$O$160,3,FALSE)</f>
        <v>23100</v>
      </c>
      <c r="D129" s="364">
        <f t="shared" si="12"/>
        <v>0.006515668631709587</v>
      </c>
    </row>
    <row r="130" spans="1:4" ht="14.25" outlineLevel="1">
      <c r="A130" s="362" t="s">
        <v>381</v>
      </c>
      <c r="B130" s="363">
        <f>VLOOKUP(A130,'Open Int.'!$A$4:$O$160,2,FALSE)</f>
        <v>20956250</v>
      </c>
      <c r="C130" s="363">
        <f>VLOOKUP(A130,'Open Int.'!$A$4:$O$160,3,FALSE)</f>
        <v>343750</v>
      </c>
      <c r="D130" s="364">
        <f t="shared" si="12"/>
        <v>0.016676773802304427</v>
      </c>
    </row>
    <row r="131" spans="1:4" ht="14.25" outlineLevel="1">
      <c r="A131" s="362" t="s">
        <v>265</v>
      </c>
      <c r="B131" s="363">
        <f>VLOOKUP(A131,'Open Int.'!$A$4:$O$160,2,FALSE)</f>
        <v>1470000</v>
      </c>
      <c r="C131" s="363">
        <f>VLOOKUP(A131,'Open Int.'!$A$4:$O$160,3,FALSE)</f>
        <v>44000</v>
      </c>
      <c r="D131" s="364">
        <f t="shared" si="12"/>
        <v>0.030855539971949508</v>
      </c>
    </row>
    <row r="132" spans="1:4" ht="14.25" outlineLevel="1">
      <c r="A132" s="362" t="s">
        <v>308</v>
      </c>
      <c r="B132" s="363">
        <f>VLOOKUP(A132,'Open Int.'!$A$4:$O$160,2,FALSE)</f>
        <v>875200</v>
      </c>
      <c r="C132" s="363">
        <f>VLOOKUP(A132,'Open Int.'!$A$4:$O$160,3,FALSE)</f>
        <v>94800</v>
      </c>
      <c r="D132" s="364">
        <f t="shared" si="12"/>
        <v>0.12147616606868272</v>
      </c>
    </row>
    <row r="133" spans="1:4" ht="15" outlineLevel="1">
      <c r="A133" s="360" t="s">
        <v>266</v>
      </c>
      <c r="B133" s="360">
        <f>SUM(B134:B140)</f>
        <v>86417225</v>
      </c>
      <c r="C133" s="360">
        <f>SUM(C134:C140)</f>
        <v>2042075</v>
      </c>
      <c r="D133" s="365">
        <f>C133/(B133-C133)</f>
        <v>0.02420232734401065</v>
      </c>
    </row>
    <row r="134" spans="1:4" ht="14.25">
      <c r="A134" s="362" t="s">
        <v>382</v>
      </c>
      <c r="B134" s="363">
        <f>VLOOKUP(A134,'Open Int.'!$A$4:$O$160,2,FALSE)</f>
        <v>7683500</v>
      </c>
      <c r="C134" s="363">
        <f>VLOOKUP(A134,'Open Int.'!$A$4:$O$160,3,FALSE)</f>
        <v>622500</v>
      </c>
      <c r="D134" s="364">
        <f>C134/(B134-C134)</f>
        <v>0.08816031723551905</v>
      </c>
    </row>
    <row r="135" spans="1:4" ht="14.25" outlineLevel="1">
      <c r="A135" s="362" t="s">
        <v>8</v>
      </c>
      <c r="B135" s="363">
        <f>VLOOKUP(A135,'Open Int.'!$A$4:$O$160,2,FALSE)</f>
        <v>18296000</v>
      </c>
      <c r="C135" s="363">
        <f>VLOOKUP(A135,'Open Int.'!$A$4:$O$160,3,FALSE)</f>
        <v>169600</v>
      </c>
      <c r="D135" s="364">
        <f aca="true" t="shared" si="13" ref="D135:D140">C135/(B135-C135)</f>
        <v>0.009356518668902816</v>
      </c>
    </row>
    <row r="136" spans="1:4" ht="14.25" outlineLevel="1">
      <c r="A136" s="377" t="s">
        <v>289</v>
      </c>
      <c r="B136" s="363">
        <f>VLOOKUP(A136,'Open Int.'!$A$4:$O$160,2,FALSE)</f>
        <v>1933500</v>
      </c>
      <c r="C136" s="363">
        <f>VLOOKUP(A136,'Open Int.'!$A$4:$O$160,3,FALSE)</f>
        <v>30750</v>
      </c>
      <c r="D136" s="364">
        <f t="shared" si="13"/>
        <v>0.016160819865983445</v>
      </c>
    </row>
    <row r="137" spans="1:4" ht="14.25" outlineLevel="1">
      <c r="A137" s="377" t="s">
        <v>302</v>
      </c>
      <c r="B137" s="363">
        <f>VLOOKUP(A137,'Open Int.'!$A$4:$O$160,2,FALSE)</f>
        <v>32050150</v>
      </c>
      <c r="C137" s="363">
        <f>VLOOKUP(A137,'Open Int.'!$A$4:$O$160,3,FALSE)</f>
        <v>428450</v>
      </c>
      <c r="D137" s="364">
        <f t="shared" si="13"/>
        <v>0.013549239920687376</v>
      </c>
    </row>
    <row r="138" spans="1:4" ht="14.25" outlineLevel="1">
      <c r="A138" s="362" t="s">
        <v>234</v>
      </c>
      <c r="B138" s="363">
        <f>VLOOKUP(A138,'Open Int.'!$A$4:$O$160,2,FALSE)</f>
        <v>12492900</v>
      </c>
      <c r="C138" s="363">
        <f>VLOOKUP(A138,'Open Int.'!$A$4:$O$160,3,FALSE)</f>
        <v>549500</v>
      </c>
      <c r="D138" s="364">
        <f t="shared" si="13"/>
        <v>0.046008674246864376</v>
      </c>
    </row>
    <row r="139" spans="1:4" ht="14.25" outlineLevel="1">
      <c r="A139" s="362" t="s">
        <v>400</v>
      </c>
      <c r="B139" s="363">
        <f>VLOOKUP(A139,'Open Int.'!$A$4:$O$160,2,FALSE)</f>
        <v>12260700</v>
      </c>
      <c r="C139" s="363">
        <f>VLOOKUP(A139,'Open Int.'!$A$4:$O$160,3,FALSE)</f>
        <v>143100</v>
      </c>
      <c r="D139" s="364">
        <f t="shared" si="13"/>
        <v>0.011809269162210338</v>
      </c>
    </row>
    <row r="140" spans="1:4" ht="14.25" outlineLevel="1">
      <c r="A140" s="362" t="s">
        <v>155</v>
      </c>
      <c r="B140" s="363">
        <f>VLOOKUP(A140,'Open Int.'!$A$4:$O$160,2,FALSE)</f>
        <v>1700475</v>
      </c>
      <c r="C140" s="363">
        <f>VLOOKUP(A140,'Open Int.'!$A$4:$O$160,3,FALSE)</f>
        <v>98175</v>
      </c>
      <c r="D140" s="364">
        <f t="shared" si="13"/>
        <v>0.06127129750982962</v>
      </c>
    </row>
    <row r="141" spans="1:4" ht="15" outlineLevel="1">
      <c r="A141" s="360" t="s">
        <v>267</v>
      </c>
      <c r="B141" s="360">
        <f>SUM(B142:B146)</f>
        <v>32551700</v>
      </c>
      <c r="C141" s="360">
        <f>SUM(C142:C146)</f>
        <v>1107700</v>
      </c>
      <c r="D141" s="365">
        <f aca="true" t="shared" si="14" ref="D141:D157">C141/(B141-C141)</f>
        <v>0.03522770639867701</v>
      </c>
    </row>
    <row r="142" spans="1:4" ht="14.25">
      <c r="A142" s="362" t="s">
        <v>383</v>
      </c>
      <c r="B142" s="363">
        <f>VLOOKUP(A142,'Open Int.'!$A$4:$O$160,2,FALSE)</f>
        <v>3726000</v>
      </c>
      <c r="C142" s="363">
        <f>VLOOKUP(A142,'Open Int.'!$A$4:$O$160,3,FALSE)</f>
        <v>103500</v>
      </c>
      <c r="D142" s="364">
        <f t="shared" si="14"/>
        <v>0.02857142857142857</v>
      </c>
    </row>
    <row r="143" spans="1:4" ht="14.25">
      <c r="A143" s="362" t="s">
        <v>317</v>
      </c>
      <c r="B143" s="363">
        <f>VLOOKUP(A143,'Open Int.'!$A$4:$O$160,2,FALSE)</f>
        <v>1421000</v>
      </c>
      <c r="C143" s="363">
        <f>VLOOKUP(A143,'Open Int.'!$A$4:$O$160,3,FALSE)</f>
        <v>99400</v>
      </c>
      <c r="D143" s="364">
        <f t="shared" si="14"/>
        <v>0.07521186440677965</v>
      </c>
    </row>
    <row r="144" spans="1:4" ht="14.25" outlineLevel="1">
      <c r="A144" s="362" t="s">
        <v>166</v>
      </c>
      <c r="B144" s="363">
        <f>VLOOKUP(A144,'Open Int.'!$A$4:$O$160,2,FALSE)</f>
        <v>3363000</v>
      </c>
      <c r="C144" s="363">
        <f>VLOOKUP(A144,'Open Int.'!$A$4:$O$160,3,FALSE)</f>
        <v>91450</v>
      </c>
      <c r="D144" s="364">
        <f t="shared" si="14"/>
        <v>0.027953110910730387</v>
      </c>
    </row>
    <row r="145" spans="1:4" ht="14.25" outlineLevel="1">
      <c r="A145" s="362" t="s">
        <v>384</v>
      </c>
      <c r="B145" s="363">
        <f>VLOOKUP(A145,'Open Int.'!$A$4:$O$160,2,FALSE)</f>
        <v>22932000</v>
      </c>
      <c r="C145" s="363">
        <f>VLOOKUP(A145,'Open Int.'!$A$4:$O$160,3,FALSE)</f>
        <v>812000</v>
      </c>
      <c r="D145" s="364">
        <f t="shared" si="14"/>
        <v>0.03670886075949367</v>
      </c>
    </row>
    <row r="146" spans="1:4" ht="14.25" outlineLevel="1">
      <c r="A146" s="362" t="s">
        <v>385</v>
      </c>
      <c r="B146" s="363">
        <f>VLOOKUP(A146,'Open Int.'!$A$4:$O$160,2,FALSE)</f>
        <v>1109700</v>
      </c>
      <c r="C146" s="363">
        <f>VLOOKUP(A146,'Open Int.'!$A$4:$O$160,3,FALSE)</f>
        <v>1350</v>
      </c>
      <c r="D146" s="364">
        <f t="shared" si="14"/>
        <v>0.001218026796589525</v>
      </c>
    </row>
    <row r="147" spans="1:4" ht="15" outlineLevel="1">
      <c r="A147" s="360" t="s">
        <v>268</v>
      </c>
      <c r="B147" s="360">
        <f>SUM(B148:B153)</f>
        <v>100194925</v>
      </c>
      <c r="C147" s="360">
        <f>SUM(C148:C153)</f>
        <v>1909375</v>
      </c>
      <c r="D147" s="365">
        <f t="shared" si="14"/>
        <v>0.01942681299539963</v>
      </c>
    </row>
    <row r="148" spans="1:4" ht="14.25">
      <c r="A148" s="362" t="s">
        <v>4</v>
      </c>
      <c r="B148" s="363">
        <f>VLOOKUP(A148,'Open Int.'!$A$4:$O$160,2,FALSE)</f>
        <v>852150</v>
      </c>
      <c r="C148" s="363">
        <f>VLOOKUP(A148,'Open Int.'!$A$4:$O$160,3,FALSE)</f>
        <v>69450</v>
      </c>
      <c r="D148" s="364">
        <f t="shared" si="14"/>
        <v>0.088731314679954</v>
      </c>
    </row>
    <row r="149" spans="1:4" ht="14.25" outlineLevel="1">
      <c r="A149" s="362" t="s">
        <v>184</v>
      </c>
      <c r="B149" s="363">
        <f>VLOOKUP(A149,'Open Int.'!$A$4:$O$160,2,FALSE)</f>
        <v>14994850</v>
      </c>
      <c r="C149" s="363">
        <f>VLOOKUP(A149,'Open Int.'!$A$4:$O$160,3,FALSE)</f>
        <v>345150</v>
      </c>
      <c r="D149" s="364">
        <f t="shared" si="14"/>
        <v>0.02356020942408377</v>
      </c>
    </row>
    <row r="150" spans="1:4" ht="14.25" outlineLevel="1">
      <c r="A150" s="362" t="s">
        <v>175</v>
      </c>
      <c r="B150" s="363">
        <f>VLOOKUP(A150,'Open Int.'!$A$4:$O$160,2,FALSE)</f>
        <v>76159125</v>
      </c>
      <c r="C150" s="363">
        <f>VLOOKUP(A150,'Open Int.'!$A$4:$O$160,3,FALSE)</f>
        <v>889875</v>
      </c>
      <c r="D150" s="364">
        <f t="shared" si="14"/>
        <v>0.011822557020297133</v>
      </c>
    </row>
    <row r="151" spans="1:4" ht="14.25" outlineLevel="1">
      <c r="A151" s="362" t="s">
        <v>386</v>
      </c>
      <c r="B151" s="363">
        <f>VLOOKUP(A151,'Open Int.'!$A$4:$O$160,2,FALSE)</f>
        <v>1880200</v>
      </c>
      <c r="C151" s="363">
        <f>VLOOKUP(A151,'Open Int.'!$A$4:$O$160,3,FALSE)</f>
        <v>142800</v>
      </c>
      <c r="D151" s="364">
        <f t="shared" si="14"/>
        <v>0.0821917808219178</v>
      </c>
    </row>
    <row r="152" spans="1:4" ht="14.25" outlineLevel="1">
      <c r="A152" s="362" t="s">
        <v>395</v>
      </c>
      <c r="B152" s="363">
        <f>VLOOKUP(A152,'Open Int.'!$A$4:$O$160,2,FALSE)</f>
        <v>2786400</v>
      </c>
      <c r="C152" s="363">
        <f>VLOOKUP(A152,'Open Int.'!$A$4:$O$160,3,FALSE)</f>
        <v>120000</v>
      </c>
      <c r="D152" s="364">
        <f t="shared" si="14"/>
        <v>0.045004500450045004</v>
      </c>
    </row>
    <row r="153" spans="1:4" ht="14.25" outlineLevel="1">
      <c r="A153" s="362" t="s">
        <v>387</v>
      </c>
      <c r="B153" s="363">
        <f>VLOOKUP(A153,'Open Int.'!$A$4:$O$160,2,FALSE)</f>
        <v>3522200</v>
      </c>
      <c r="C153" s="363">
        <f>VLOOKUP(A153,'Open Int.'!$A$4:$O$160,3,FALSE)</f>
        <v>342100</v>
      </c>
      <c r="D153" s="364">
        <f t="shared" si="14"/>
        <v>0.1075752334832238</v>
      </c>
    </row>
    <row r="154" spans="1:4" ht="15" outlineLevel="1">
      <c r="A154" s="360" t="s">
        <v>313</v>
      </c>
      <c r="B154" s="360">
        <f>SUM(B155:B156)</f>
        <v>1331000</v>
      </c>
      <c r="C154" s="360">
        <f>SUM(C155:C156)</f>
        <v>100000</v>
      </c>
      <c r="D154" s="365">
        <f t="shared" si="14"/>
        <v>0.08123476848090982</v>
      </c>
    </row>
    <row r="155" spans="1:4" ht="14.25">
      <c r="A155" s="362" t="s">
        <v>37</v>
      </c>
      <c r="B155" s="363">
        <f>VLOOKUP(A155,'Open Int.'!$A$4:$O$160,2,FALSE)</f>
        <v>684800</v>
      </c>
      <c r="C155" s="363">
        <f>VLOOKUP(A155,'Open Int.'!$A$4:$O$160,3,FALSE)</f>
        <v>-12800</v>
      </c>
      <c r="D155" s="364">
        <f t="shared" si="14"/>
        <v>-0.01834862385321101</v>
      </c>
    </row>
    <row r="156" spans="1:4" ht="14.25">
      <c r="A156" s="362" t="s">
        <v>271</v>
      </c>
      <c r="B156" s="363">
        <f>VLOOKUP(A156,'Open Int.'!$A$4:$O$160,2,FALSE)</f>
        <v>646200</v>
      </c>
      <c r="C156" s="363">
        <f>VLOOKUP(A156,'Open Int.'!$A$4:$O$160,3,FALSE)</f>
        <v>112800</v>
      </c>
      <c r="D156" s="364">
        <f t="shared" si="14"/>
        <v>0.21147356580427445</v>
      </c>
    </row>
    <row r="157" spans="1:4" ht="15">
      <c r="A157" s="360" t="s">
        <v>269</v>
      </c>
      <c r="B157" s="360">
        <f>SUM(B158:B166)</f>
        <v>15223000</v>
      </c>
      <c r="C157" s="360">
        <f>SUM(C158:C166)</f>
        <v>603300</v>
      </c>
      <c r="D157" s="365">
        <f t="shared" si="14"/>
        <v>0.0412662366532829</v>
      </c>
    </row>
    <row r="158" spans="1:4" ht="14.25">
      <c r="A158" s="362" t="s">
        <v>388</v>
      </c>
      <c r="B158" s="363">
        <f>VLOOKUP(A158,'Open Int.'!$A$4:$O$160,2,FALSE)</f>
        <v>3755500</v>
      </c>
      <c r="C158" s="363">
        <f>VLOOKUP(A158,'Open Int.'!$A$4:$O$160,3,FALSE)</f>
        <v>159250</v>
      </c>
      <c r="D158" s="364">
        <f aca="true" t="shared" si="15" ref="D158:D166">C158/(B158-C158)</f>
        <v>0.044282238442822384</v>
      </c>
    </row>
    <row r="159" spans="1:4" ht="14.25">
      <c r="A159" s="362" t="s">
        <v>329</v>
      </c>
      <c r="B159" s="363">
        <f>VLOOKUP(A159,'Open Int.'!$A$4:$O$160,2,FALSE)</f>
        <v>1632600</v>
      </c>
      <c r="C159" s="363">
        <f>VLOOKUP(A159,'Open Int.'!$A$4:$O$160,3,FALSE)</f>
        <v>120600</v>
      </c>
      <c r="D159" s="364">
        <f t="shared" si="15"/>
        <v>0.07976190476190476</v>
      </c>
    </row>
    <row r="160" spans="1:4" ht="14.25">
      <c r="A160" s="362" t="s">
        <v>316</v>
      </c>
      <c r="B160" s="363">
        <f>VLOOKUP(A160,'Open Int.'!$A$4:$O$160,2,FALSE)</f>
        <v>255000</v>
      </c>
      <c r="C160" s="363">
        <f>VLOOKUP(A160,'Open Int.'!$A$4:$O$160,3,FALSE)</f>
        <v>-28000</v>
      </c>
      <c r="D160" s="364">
        <f t="shared" si="15"/>
        <v>-0.0989399293286219</v>
      </c>
    </row>
    <row r="161" spans="1:4" ht="14.25">
      <c r="A161" s="362" t="s">
        <v>288</v>
      </c>
      <c r="B161" s="363">
        <f>VLOOKUP(A161,'Open Int.'!$A$4:$O$160,2,FALSE)</f>
        <v>945000</v>
      </c>
      <c r="C161" s="363">
        <f>VLOOKUP(A161,'Open Int.'!$A$4:$O$160,3,FALSE)</f>
        <v>-30000</v>
      </c>
      <c r="D161" s="364">
        <f t="shared" si="15"/>
        <v>-0.03076923076923077</v>
      </c>
    </row>
    <row r="162" spans="1:4" ht="14.25">
      <c r="A162" s="362" t="s">
        <v>322</v>
      </c>
      <c r="B162" s="363">
        <f>VLOOKUP(A162,'Open Int.'!$A$4:$O$160,2,FALSE)</f>
        <v>354500</v>
      </c>
      <c r="C162" s="363">
        <f>VLOOKUP(A162,'Open Int.'!$A$4:$O$160,3,FALSE)</f>
        <v>-2000</v>
      </c>
      <c r="D162" s="364">
        <f t="shared" si="15"/>
        <v>-0.005610098176718092</v>
      </c>
    </row>
    <row r="163" spans="1:4" ht="14.25">
      <c r="A163" s="362" t="s">
        <v>318</v>
      </c>
      <c r="B163" s="363">
        <f>VLOOKUP(A163,'Open Int.'!$A$4:$O$160,2,FALSE)</f>
        <v>1057200</v>
      </c>
      <c r="C163" s="363">
        <f>VLOOKUP(A163,'Open Int.'!$A$4:$O$160,3,FALSE)</f>
        <v>58200</v>
      </c>
      <c r="D163" s="364">
        <f t="shared" si="15"/>
        <v>0.058258258258258255</v>
      </c>
    </row>
    <row r="164" spans="1:4" ht="14.25">
      <c r="A164" s="362" t="s">
        <v>324</v>
      </c>
      <c r="B164" s="363">
        <f>VLOOKUP(A164,'Open Int.'!$A$4:$O$160,2,FALSE)</f>
        <v>4700300</v>
      </c>
      <c r="C164" s="363">
        <f>VLOOKUP(A164,'Open Int.'!$A$4:$O$160,3,FALSE)</f>
        <v>136400</v>
      </c>
      <c r="D164" s="364">
        <f t="shared" si="15"/>
        <v>0.029886719691491925</v>
      </c>
    </row>
    <row r="165" spans="1:4" ht="14.25">
      <c r="A165" s="362" t="s">
        <v>389</v>
      </c>
      <c r="B165" s="363">
        <f>VLOOKUP(A165,'Open Int.'!$A$4:$O$160,2,FALSE)</f>
        <v>1386800</v>
      </c>
      <c r="C165" s="363">
        <f>VLOOKUP(A165,'Open Int.'!$A$4:$O$160,3,FALSE)</f>
        <v>133200</v>
      </c>
      <c r="D165" s="364">
        <f t="shared" si="15"/>
        <v>0.10625398851308232</v>
      </c>
    </row>
    <row r="166" spans="1:4" ht="14.25">
      <c r="A166" s="362" t="s">
        <v>314</v>
      </c>
      <c r="B166" s="363">
        <f>VLOOKUP(A166,'Open Int.'!$A$4:$O$160,2,FALSE)</f>
        <v>1136100</v>
      </c>
      <c r="C166" s="363">
        <f>VLOOKUP(A166,'Open Int.'!$A$4:$O$160,3,FALSE)</f>
        <v>55650</v>
      </c>
      <c r="D166" s="364">
        <f t="shared" si="15"/>
        <v>0.05150631681243926</v>
      </c>
    </row>
    <row r="167" spans="1:4" ht="15">
      <c r="A167" s="360" t="s">
        <v>273</v>
      </c>
      <c r="B167" s="360">
        <f>SUM(B168:B174)</f>
        <v>24504500</v>
      </c>
      <c r="C167" s="360">
        <f>SUM(C168:C174)</f>
        <v>787200</v>
      </c>
      <c r="D167" s="365">
        <f>C167/(B167-C167)</f>
        <v>0.033190961871713894</v>
      </c>
    </row>
    <row r="168" spans="1:4" ht="14.25">
      <c r="A168" s="362" t="s">
        <v>390</v>
      </c>
      <c r="B168" s="363">
        <f>VLOOKUP(A168,'Open Int.'!$A$4:$O$160,2,FALSE)</f>
        <v>4692000</v>
      </c>
      <c r="C168" s="363">
        <f>VLOOKUP(A168,'Open Int.'!$A$4:$O$160,3,FALSE)</f>
        <v>-17000</v>
      </c>
      <c r="D168" s="364">
        <f aca="true" t="shared" si="16" ref="D168:D174">C168/(B168-C168)</f>
        <v>-0.0036101083032490976</v>
      </c>
    </row>
    <row r="169" spans="1:4" ht="14.25">
      <c r="A169" s="362" t="s">
        <v>391</v>
      </c>
      <c r="B169" s="363">
        <f>VLOOKUP(A169,'Open Int.'!$A$4:$O$160,2,FALSE)</f>
        <v>2893000</v>
      </c>
      <c r="C169" s="363">
        <f>VLOOKUP(A169,'Open Int.'!$A$4:$O$160,3,FALSE)</f>
        <v>140000</v>
      </c>
      <c r="D169" s="364">
        <f t="shared" si="16"/>
        <v>0.05085361423901199</v>
      </c>
    </row>
    <row r="170" spans="1:4" ht="14.25">
      <c r="A170" s="362" t="s">
        <v>272</v>
      </c>
      <c r="B170" s="363">
        <f>VLOOKUP(A170,'Open Int.'!$A$4:$O$160,2,FALSE)</f>
        <v>2870450</v>
      </c>
      <c r="C170" s="363">
        <f>VLOOKUP(A170,'Open Int.'!$A$4:$O$160,3,FALSE)</f>
        <v>163200</v>
      </c>
      <c r="D170" s="364">
        <f t="shared" si="16"/>
        <v>0.06028257456828885</v>
      </c>
    </row>
    <row r="171" spans="1:4" ht="14.25">
      <c r="A171" s="362" t="s">
        <v>323</v>
      </c>
      <c r="B171" s="363">
        <f>VLOOKUP(A171,'Open Int.'!$A$4:$O$160,2,FALSE)</f>
        <v>1665000</v>
      </c>
      <c r="C171" s="363">
        <f>VLOOKUP(A171,'Open Int.'!$A$4:$O$160,3,FALSE)</f>
        <v>25000</v>
      </c>
      <c r="D171" s="364">
        <f t="shared" si="16"/>
        <v>0.01524390243902439</v>
      </c>
    </row>
    <row r="172" spans="1:4" ht="14.25">
      <c r="A172" s="362" t="s">
        <v>291</v>
      </c>
      <c r="B172" s="363">
        <f>VLOOKUP(A172,'Open Int.'!$A$4:$O$160,2,FALSE)</f>
        <v>6984600</v>
      </c>
      <c r="C172" s="363">
        <f>VLOOKUP(A172,'Open Int.'!$A$4:$O$160,3,FALSE)</f>
        <v>240800</v>
      </c>
      <c r="D172" s="364">
        <f t="shared" si="16"/>
        <v>0.03570687149678223</v>
      </c>
    </row>
    <row r="173" spans="1:4" ht="14.25">
      <c r="A173" s="362" t="s">
        <v>274</v>
      </c>
      <c r="B173" s="363">
        <f>VLOOKUP(A173,'Open Int.'!$A$4:$O$160,2,FALSE)</f>
        <v>4938500</v>
      </c>
      <c r="C173" s="363">
        <f>VLOOKUP(A173,'Open Int.'!$A$4:$O$160,3,FALSE)</f>
        <v>261100</v>
      </c>
      <c r="D173" s="364">
        <f t="shared" si="16"/>
        <v>0.05582161029631847</v>
      </c>
    </row>
    <row r="174" spans="1:4" ht="14.25">
      <c r="A174" s="362" t="s">
        <v>276</v>
      </c>
      <c r="B174" s="363">
        <f>VLOOKUP(A174,'Open Int.'!$A$4:$O$160,2,FALSE)</f>
        <v>460950</v>
      </c>
      <c r="C174" s="363">
        <f>VLOOKUP(A174,'Open Int.'!$A$4:$O$160,3,FALSE)</f>
        <v>-25900</v>
      </c>
      <c r="D174" s="364">
        <f t="shared" si="16"/>
        <v>-0.053199137311286844</v>
      </c>
    </row>
    <row r="175" spans="1:4" ht="15">
      <c r="A175" s="360" t="s">
        <v>310</v>
      </c>
      <c r="B175" s="360">
        <f>SUM(B176:B179)</f>
        <v>11224550</v>
      </c>
      <c r="C175" s="360">
        <f>SUM(C176:C179)</f>
        <v>1276100</v>
      </c>
      <c r="D175" s="365">
        <f aca="true" t="shared" si="17" ref="D175:D183">C175/(B175-C175)</f>
        <v>0.12827123823309158</v>
      </c>
    </row>
    <row r="176" spans="1:4" ht="14.25">
      <c r="A176" s="362" t="s">
        <v>311</v>
      </c>
      <c r="B176" s="363">
        <f>VLOOKUP(A176,'Open Int.'!$A$4:$O$160,2,FALSE)</f>
        <v>2208750</v>
      </c>
      <c r="C176" s="363">
        <f>VLOOKUP(A176,'Open Int.'!$A$4:$O$160,3,FALSE)</f>
        <v>383800</v>
      </c>
      <c r="D176" s="364">
        <f t="shared" si="17"/>
        <v>0.21030713170223841</v>
      </c>
    </row>
    <row r="177" spans="1:4" ht="14.25">
      <c r="A177" s="362" t="s">
        <v>325</v>
      </c>
      <c r="B177" s="363">
        <f>VLOOKUP(A177,'Open Int.'!$A$4:$O$160,2,FALSE)</f>
        <v>450000</v>
      </c>
      <c r="C177" s="363">
        <f>VLOOKUP(A177,'Open Int.'!$A$4:$O$160,3,FALSE)</f>
        <v>134000</v>
      </c>
      <c r="D177" s="364">
        <f t="shared" si="17"/>
        <v>0.4240506329113924</v>
      </c>
    </row>
    <row r="178" spans="1:4" ht="14.25">
      <c r="A178" s="362" t="s">
        <v>327</v>
      </c>
      <c r="B178" s="363">
        <f>VLOOKUP(A178,'Open Int.'!$A$4:$O$160,2,FALSE)</f>
        <v>1370600</v>
      </c>
      <c r="C178" s="363">
        <f>VLOOKUP(A178,'Open Int.'!$A$4:$O$160,3,FALSE)</f>
        <v>-38500</v>
      </c>
      <c r="D178" s="364">
        <f>C178/(B178-C178)</f>
        <v>-0.0273224043715847</v>
      </c>
    </row>
    <row r="179" spans="1:4" ht="14.25">
      <c r="A179" s="362" t="s">
        <v>312</v>
      </c>
      <c r="B179" s="363">
        <f>VLOOKUP(A179,'Open Int.'!$A$4:$O$160,2,FALSE)</f>
        <v>7195200</v>
      </c>
      <c r="C179" s="363">
        <f>VLOOKUP(A179,'Open Int.'!$A$4:$O$160,3,FALSE)</f>
        <v>796800</v>
      </c>
      <c r="D179" s="364">
        <f t="shared" si="17"/>
        <v>0.1245311327831958</v>
      </c>
    </row>
    <row r="180" spans="1:4" ht="15">
      <c r="A180" s="360" t="s">
        <v>270</v>
      </c>
      <c r="B180" s="360">
        <f>SUM(B181:B183)</f>
        <v>32544650</v>
      </c>
      <c r="C180" s="360">
        <f>SUM(C181:C183)</f>
        <v>2042000</v>
      </c>
      <c r="D180" s="365">
        <f t="shared" si="17"/>
        <v>0.06694500313907152</v>
      </c>
    </row>
    <row r="181" spans="1:4" ht="14.25">
      <c r="A181" s="362" t="s">
        <v>182</v>
      </c>
      <c r="B181" s="363">
        <f>VLOOKUP(A181,'Open Int.'!$A$4:$O$160,2,FALSE)</f>
        <v>100700</v>
      </c>
      <c r="C181" s="363">
        <f>VLOOKUP(A181,'Open Int.'!$A$4:$O$160,3,FALSE)</f>
        <v>2550</v>
      </c>
      <c r="D181" s="364">
        <f t="shared" si="17"/>
        <v>0.02598064187468161</v>
      </c>
    </row>
    <row r="182" spans="1:4" ht="14.25">
      <c r="A182" s="362" t="s">
        <v>74</v>
      </c>
      <c r="B182" s="363">
        <f>VLOOKUP(A182,'Open Int.'!$A$4:$O$160,2,FALSE)</f>
        <v>4950</v>
      </c>
      <c r="C182" s="363">
        <f>VLOOKUP(A182,'Open Int.'!$A$4:$O$160,3,FALSE)</f>
        <v>1650</v>
      </c>
      <c r="D182" s="364">
        <f t="shared" si="17"/>
        <v>0.5</v>
      </c>
    </row>
    <row r="183" spans="1:4" ht="14.25">
      <c r="A183" s="362" t="s">
        <v>9</v>
      </c>
      <c r="B183" s="363">
        <f>VLOOKUP(A183,'Open Int.'!$A$4:$O$160,2,FALSE)</f>
        <v>32439000</v>
      </c>
      <c r="C183" s="363">
        <f>VLOOKUP(A183,'Open Int.'!$A$4:$O$160,3,FALSE)</f>
        <v>2037800</v>
      </c>
      <c r="D183" s="364">
        <f t="shared" si="17"/>
        <v>0.06703024880596818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28" sqref="F228"/>
    </sheetView>
  </sheetViews>
  <sheetFormatPr defaultColWidth="9.140625" defaultRowHeight="12.75"/>
  <cols>
    <col min="1" max="1" width="14.8515625" style="3" customWidth="1"/>
    <col min="2" max="2" width="11.57421875" style="6" customWidth="1"/>
    <col min="3" max="3" width="10.421875" style="6" customWidth="1"/>
    <col min="4" max="4" width="10.7109375" style="372" customWidth="1"/>
    <col min="5" max="5" width="10.57421875" style="6" bestFit="1" customWidth="1"/>
    <col min="6" max="6" width="9.8515625" style="6" customWidth="1"/>
    <col min="7" max="7" width="9.28125" style="370" bestFit="1" customWidth="1"/>
    <col min="8" max="8" width="10.57421875" style="6" bestFit="1" customWidth="1"/>
    <col min="9" max="9" width="8.7109375" style="6" customWidth="1"/>
    <col min="10" max="10" width="9.8515625" style="370" customWidth="1"/>
    <col min="11" max="11" width="12.7109375" style="6" customWidth="1"/>
    <col min="12" max="12" width="11.421875" style="6" customWidth="1"/>
    <col min="13" max="13" width="8.421875" style="370"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6" t="s">
        <v>53</v>
      </c>
      <c r="B1" s="396"/>
      <c r="C1" s="396"/>
      <c r="D1" s="397"/>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1" t="s">
        <v>10</v>
      </c>
      <c r="C2" s="402"/>
      <c r="D2" s="403"/>
      <c r="E2" s="399" t="s">
        <v>47</v>
      </c>
      <c r="F2" s="404"/>
      <c r="G2" s="405"/>
      <c r="H2" s="399" t="s">
        <v>48</v>
      </c>
      <c r="I2" s="404"/>
      <c r="J2" s="405"/>
      <c r="K2" s="399" t="s">
        <v>49</v>
      </c>
      <c r="L2" s="406"/>
      <c r="M2" s="381"/>
      <c r="N2" s="399" t="s">
        <v>51</v>
      </c>
      <c r="O2" s="400"/>
      <c r="P2" s="83"/>
      <c r="Q2" s="54"/>
      <c r="R2" s="398"/>
      <c r="S2" s="398"/>
      <c r="T2" s="55"/>
      <c r="U2" s="56"/>
      <c r="V2" s="56"/>
      <c r="W2" s="56"/>
      <c r="X2" s="56"/>
      <c r="Y2" s="85"/>
      <c r="Z2" s="394"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5"/>
      <c r="AA3" s="75"/>
    </row>
    <row r="4" spans="1:28" s="58" customFormat="1" ht="15.75" thickBot="1">
      <c r="A4" s="101" t="s">
        <v>182</v>
      </c>
      <c r="B4" s="280">
        <v>100700</v>
      </c>
      <c r="C4" s="281">
        <v>2550</v>
      </c>
      <c r="D4" s="262">
        <v>0.03</v>
      </c>
      <c r="E4" s="280">
        <v>0</v>
      </c>
      <c r="F4" s="282">
        <v>0</v>
      </c>
      <c r="G4" s="262">
        <v>0</v>
      </c>
      <c r="H4" s="280">
        <v>0</v>
      </c>
      <c r="I4" s="282">
        <v>0</v>
      </c>
      <c r="J4" s="262">
        <v>0</v>
      </c>
      <c r="K4" s="280">
        <v>100700</v>
      </c>
      <c r="L4" s="282">
        <v>2550</v>
      </c>
      <c r="M4" s="353">
        <v>0.03</v>
      </c>
      <c r="N4" s="283">
        <v>100700</v>
      </c>
      <c r="O4" s="173">
        <f>N4/K4</f>
        <v>1</v>
      </c>
      <c r="P4" s="108">
        <f>Volume!K4</f>
        <v>5273.2</v>
      </c>
      <c r="Q4" s="69">
        <f>Volume!J4</f>
        <v>5308.5</v>
      </c>
      <c r="R4" s="236">
        <f>Q4*K4/10000000</f>
        <v>53.456595</v>
      </c>
      <c r="S4" s="103">
        <f>Q4*N4/10000000</f>
        <v>53.456595</v>
      </c>
      <c r="T4" s="109">
        <f>K4-L4</f>
        <v>98150</v>
      </c>
      <c r="U4" s="103">
        <f>L4/T4*100</f>
        <v>2.598064187468161</v>
      </c>
      <c r="V4" s="103">
        <f>Q4*B4/10000000</f>
        <v>53.456595</v>
      </c>
      <c r="W4" s="103">
        <f>Q4*E4/10000000</f>
        <v>0</v>
      </c>
      <c r="X4" s="103">
        <f>Q4*H4/10000000</f>
        <v>0</v>
      </c>
      <c r="Y4" s="103">
        <f>(T4*P4)/10000000</f>
        <v>51.756458</v>
      </c>
      <c r="Z4" s="236">
        <f>R4-Y4</f>
        <v>1.700136999999998</v>
      </c>
      <c r="AA4" s="78"/>
      <c r="AB4" s="77"/>
    </row>
    <row r="5" spans="1:28" s="58" customFormat="1" ht="15.75" thickBot="1">
      <c r="A5" s="193" t="s">
        <v>74</v>
      </c>
      <c r="B5" s="164">
        <v>4950</v>
      </c>
      <c r="C5" s="162">
        <v>1650</v>
      </c>
      <c r="D5" s="170">
        <v>0.5</v>
      </c>
      <c r="E5" s="164">
        <v>0</v>
      </c>
      <c r="F5" s="112">
        <v>0</v>
      </c>
      <c r="G5" s="170">
        <v>0</v>
      </c>
      <c r="H5" s="164">
        <v>0</v>
      </c>
      <c r="I5" s="112">
        <v>0</v>
      </c>
      <c r="J5" s="170">
        <v>0</v>
      </c>
      <c r="K5" s="164">
        <v>4950</v>
      </c>
      <c r="L5" s="112">
        <v>1650</v>
      </c>
      <c r="M5" s="127">
        <v>0.5</v>
      </c>
      <c r="N5" s="283">
        <v>4950</v>
      </c>
      <c r="O5" s="173">
        <f aca="true" t="shared" si="0" ref="O5:O67">N5/K5</f>
        <v>1</v>
      </c>
      <c r="P5" s="108">
        <f>Volume!K5</f>
        <v>5179.8</v>
      </c>
      <c r="Q5" s="69">
        <f>Volume!J5</f>
        <v>5180.7</v>
      </c>
      <c r="R5" s="237">
        <f aca="true" t="shared" si="1" ref="R5:R67">Q5*K5/10000000</f>
        <v>2.5644465</v>
      </c>
      <c r="S5" s="103">
        <f aca="true" t="shared" si="2" ref="S5:S67">Q5*N5/10000000</f>
        <v>2.5644465</v>
      </c>
      <c r="T5" s="109">
        <f aca="true" t="shared" si="3" ref="T5:T67">K5-L5</f>
        <v>3300</v>
      </c>
      <c r="U5" s="103">
        <f aca="true" t="shared" si="4" ref="U5:U67">L5/T5*100</f>
        <v>50</v>
      </c>
      <c r="V5" s="103">
        <f aca="true" t="shared" si="5" ref="V5:V67">Q5*B5/10000000</f>
        <v>2.5644465</v>
      </c>
      <c r="W5" s="103">
        <f aca="true" t="shared" si="6" ref="W5:W67">Q5*E5/10000000</f>
        <v>0</v>
      </c>
      <c r="X5" s="103">
        <f aca="true" t="shared" si="7" ref="X5:X67">Q5*H5/10000000</f>
        <v>0</v>
      </c>
      <c r="Y5" s="103">
        <f aca="true" t="shared" si="8" ref="Y5:Y67">(T5*P5)/10000000</f>
        <v>1.709334</v>
      </c>
      <c r="Z5" s="237">
        <f aca="true" t="shared" si="9" ref="Z5:Z67">R5-Y5</f>
        <v>0.8551124999999999</v>
      </c>
      <c r="AA5" s="78"/>
      <c r="AB5" s="77"/>
    </row>
    <row r="6" spans="1:28" s="58" customFormat="1" ht="15.75" thickBot="1">
      <c r="A6" s="193" t="s">
        <v>9</v>
      </c>
      <c r="B6" s="164">
        <v>32439000</v>
      </c>
      <c r="C6" s="162">
        <v>2037800</v>
      </c>
      <c r="D6" s="170">
        <v>0.07</v>
      </c>
      <c r="E6" s="164">
        <v>9976400</v>
      </c>
      <c r="F6" s="112">
        <v>1677450</v>
      </c>
      <c r="G6" s="170">
        <v>0.2</v>
      </c>
      <c r="H6" s="164">
        <v>9119100</v>
      </c>
      <c r="I6" s="112">
        <v>1567600</v>
      </c>
      <c r="J6" s="170">
        <v>0.21</v>
      </c>
      <c r="K6" s="164">
        <v>51534500</v>
      </c>
      <c r="L6" s="112">
        <v>5282850</v>
      </c>
      <c r="M6" s="127">
        <v>0.11</v>
      </c>
      <c r="N6" s="283">
        <v>49602000</v>
      </c>
      <c r="O6" s="173">
        <f t="shared" si="0"/>
        <v>0.9625008489458519</v>
      </c>
      <c r="P6" s="108">
        <f>Volume!K6</f>
        <v>3798.1</v>
      </c>
      <c r="Q6" s="69">
        <f>Volume!J6</f>
        <v>3821.55</v>
      </c>
      <c r="R6" s="237">
        <f t="shared" si="1"/>
        <v>19694.1668475</v>
      </c>
      <c r="S6" s="103">
        <f t="shared" si="2"/>
        <v>18955.65231</v>
      </c>
      <c r="T6" s="109">
        <f t="shared" si="3"/>
        <v>46251650</v>
      </c>
      <c r="U6" s="103">
        <f t="shared" si="4"/>
        <v>11.421970891849263</v>
      </c>
      <c r="V6" s="103">
        <f t="shared" si="5"/>
        <v>12396.726045</v>
      </c>
      <c r="W6" s="103">
        <f t="shared" si="6"/>
        <v>3812.531142</v>
      </c>
      <c r="X6" s="103">
        <f t="shared" si="7"/>
        <v>3484.9096605</v>
      </c>
      <c r="Y6" s="103">
        <f t="shared" si="8"/>
        <v>17566.8391865</v>
      </c>
      <c r="Z6" s="237">
        <f t="shared" si="9"/>
        <v>2127.3276609999994</v>
      </c>
      <c r="AA6" s="78"/>
      <c r="AB6" s="77"/>
    </row>
    <row r="7" spans="1:28" s="7" customFormat="1" ht="15.75" thickBot="1">
      <c r="A7" s="193" t="s">
        <v>280</v>
      </c>
      <c r="B7" s="164">
        <v>332200</v>
      </c>
      <c r="C7" s="162">
        <v>2600</v>
      </c>
      <c r="D7" s="170">
        <v>0.01</v>
      </c>
      <c r="E7" s="164">
        <v>200</v>
      </c>
      <c r="F7" s="112">
        <v>0</v>
      </c>
      <c r="G7" s="170">
        <v>0</v>
      </c>
      <c r="H7" s="164">
        <v>0</v>
      </c>
      <c r="I7" s="112">
        <v>0</v>
      </c>
      <c r="J7" s="170">
        <v>0</v>
      </c>
      <c r="K7" s="164">
        <v>332400</v>
      </c>
      <c r="L7" s="112">
        <v>2600</v>
      </c>
      <c r="M7" s="127">
        <v>0.01</v>
      </c>
      <c r="N7" s="283">
        <v>331400</v>
      </c>
      <c r="O7" s="173">
        <f t="shared" si="0"/>
        <v>0.9969915764139591</v>
      </c>
      <c r="P7" s="108">
        <f>Volume!K7</f>
        <v>2033.25</v>
      </c>
      <c r="Q7" s="69">
        <f>Volume!J7</f>
        <v>2025.35</v>
      </c>
      <c r="R7" s="237">
        <f t="shared" si="1"/>
        <v>67.322634</v>
      </c>
      <c r="S7" s="103">
        <f t="shared" si="2"/>
        <v>67.120099</v>
      </c>
      <c r="T7" s="109">
        <f t="shared" si="3"/>
        <v>329800</v>
      </c>
      <c r="U7" s="103">
        <f t="shared" si="4"/>
        <v>0.7883565797453002</v>
      </c>
      <c r="V7" s="103">
        <f t="shared" si="5"/>
        <v>67.282127</v>
      </c>
      <c r="W7" s="103">
        <f t="shared" si="6"/>
        <v>0.040507</v>
      </c>
      <c r="X7" s="103">
        <f t="shared" si="7"/>
        <v>0</v>
      </c>
      <c r="Y7" s="103">
        <f t="shared" si="8"/>
        <v>67.056585</v>
      </c>
      <c r="Z7" s="237">
        <f t="shared" si="9"/>
        <v>0.2660489999999953</v>
      </c>
      <c r="AB7" s="77"/>
    </row>
    <row r="8" spans="1:28" s="58" customFormat="1" ht="15.75" thickBot="1">
      <c r="A8" s="193" t="s">
        <v>134</v>
      </c>
      <c r="B8" s="164">
        <v>197100</v>
      </c>
      <c r="C8" s="162">
        <v>6600</v>
      </c>
      <c r="D8" s="170">
        <v>0.03</v>
      </c>
      <c r="E8" s="164">
        <v>2400</v>
      </c>
      <c r="F8" s="112">
        <v>1100</v>
      </c>
      <c r="G8" s="170">
        <v>0.85</v>
      </c>
      <c r="H8" s="164">
        <v>1900</v>
      </c>
      <c r="I8" s="112">
        <v>-11300</v>
      </c>
      <c r="J8" s="170">
        <v>-0.86</v>
      </c>
      <c r="K8" s="164">
        <v>201400</v>
      </c>
      <c r="L8" s="112">
        <v>-3600</v>
      </c>
      <c r="M8" s="127">
        <v>-0.02</v>
      </c>
      <c r="N8" s="283">
        <v>201000</v>
      </c>
      <c r="O8" s="173">
        <f t="shared" si="0"/>
        <v>0.9980139026812314</v>
      </c>
      <c r="P8" s="108">
        <f>Volume!K8</f>
        <v>3505</v>
      </c>
      <c r="Q8" s="69">
        <f>Volume!J8</f>
        <v>3549.7</v>
      </c>
      <c r="R8" s="237">
        <f t="shared" si="1"/>
        <v>71.490958</v>
      </c>
      <c r="S8" s="103">
        <f t="shared" si="2"/>
        <v>71.34897</v>
      </c>
      <c r="T8" s="109">
        <f t="shared" si="3"/>
        <v>205000</v>
      </c>
      <c r="U8" s="103">
        <f t="shared" si="4"/>
        <v>-1.75609756097561</v>
      </c>
      <c r="V8" s="103">
        <f t="shared" si="5"/>
        <v>69.964587</v>
      </c>
      <c r="W8" s="103">
        <f t="shared" si="6"/>
        <v>0.851928</v>
      </c>
      <c r="X8" s="103">
        <f t="shared" si="7"/>
        <v>0.674443</v>
      </c>
      <c r="Y8" s="103">
        <f t="shared" si="8"/>
        <v>71.8525</v>
      </c>
      <c r="Z8" s="237">
        <f t="shared" si="9"/>
        <v>-0.36154200000000003</v>
      </c>
      <c r="AA8" s="78"/>
      <c r="AB8" s="77"/>
    </row>
    <row r="9" spans="1:28" s="7" customFormat="1" ht="15.75" thickBot="1">
      <c r="A9" s="193" t="s">
        <v>0</v>
      </c>
      <c r="B9" s="164">
        <v>4175625</v>
      </c>
      <c r="C9" s="163">
        <v>484875</v>
      </c>
      <c r="D9" s="170">
        <v>0.13</v>
      </c>
      <c r="E9" s="164">
        <v>49125</v>
      </c>
      <c r="F9" s="112">
        <v>21375</v>
      </c>
      <c r="G9" s="170">
        <v>0.77</v>
      </c>
      <c r="H9" s="164">
        <v>9000</v>
      </c>
      <c r="I9" s="112">
        <v>5250</v>
      </c>
      <c r="J9" s="170">
        <v>1.4</v>
      </c>
      <c r="K9" s="164">
        <v>4233750</v>
      </c>
      <c r="L9" s="112">
        <v>511500</v>
      </c>
      <c r="M9" s="127">
        <v>0.14</v>
      </c>
      <c r="N9" s="283">
        <v>4228500</v>
      </c>
      <c r="O9" s="173">
        <f t="shared" si="0"/>
        <v>0.9987599645704163</v>
      </c>
      <c r="P9" s="108">
        <f>Volume!K9</f>
        <v>734.75</v>
      </c>
      <c r="Q9" s="69">
        <f>Volume!J9</f>
        <v>735.25</v>
      </c>
      <c r="R9" s="237">
        <f t="shared" si="1"/>
        <v>311.28646875</v>
      </c>
      <c r="S9" s="103">
        <f t="shared" si="2"/>
        <v>310.9004625</v>
      </c>
      <c r="T9" s="109">
        <f t="shared" si="3"/>
        <v>3722250</v>
      </c>
      <c r="U9" s="103">
        <f t="shared" si="4"/>
        <v>13.741688494861979</v>
      </c>
      <c r="V9" s="103">
        <f t="shared" si="5"/>
        <v>307.012828125</v>
      </c>
      <c r="W9" s="103">
        <f t="shared" si="6"/>
        <v>3.611915625</v>
      </c>
      <c r="X9" s="103">
        <f t="shared" si="7"/>
        <v>0.661725</v>
      </c>
      <c r="Y9" s="103">
        <f t="shared" si="8"/>
        <v>273.49231875</v>
      </c>
      <c r="Z9" s="237">
        <f t="shared" si="9"/>
        <v>37.79415</v>
      </c>
      <c r="AB9" s="77"/>
    </row>
    <row r="10" spans="1:28" s="7" customFormat="1" ht="15.75" thickBot="1">
      <c r="A10" s="193" t="s">
        <v>135</v>
      </c>
      <c r="B10" s="284">
        <v>2597000</v>
      </c>
      <c r="C10" s="163">
        <v>39200</v>
      </c>
      <c r="D10" s="171">
        <v>0.02</v>
      </c>
      <c r="E10" s="172">
        <v>12250</v>
      </c>
      <c r="F10" s="167">
        <v>9800</v>
      </c>
      <c r="G10" s="171">
        <v>4</v>
      </c>
      <c r="H10" s="165">
        <v>0</v>
      </c>
      <c r="I10" s="168">
        <v>0</v>
      </c>
      <c r="J10" s="171">
        <v>0</v>
      </c>
      <c r="K10" s="164">
        <v>2609250</v>
      </c>
      <c r="L10" s="112">
        <v>49000</v>
      </c>
      <c r="M10" s="354">
        <v>0.02</v>
      </c>
      <c r="N10" s="283">
        <v>2604350</v>
      </c>
      <c r="O10" s="173">
        <f t="shared" si="0"/>
        <v>0.9981220657276996</v>
      </c>
      <c r="P10" s="108">
        <f>Volume!K10</f>
        <v>71.55</v>
      </c>
      <c r="Q10" s="69">
        <f>Volume!J10</f>
        <v>72.65</v>
      </c>
      <c r="R10" s="237">
        <f t="shared" si="1"/>
        <v>18.95620125</v>
      </c>
      <c r="S10" s="103">
        <f t="shared" si="2"/>
        <v>18.92060275</v>
      </c>
      <c r="T10" s="109">
        <f t="shared" si="3"/>
        <v>2560250</v>
      </c>
      <c r="U10" s="103">
        <f t="shared" si="4"/>
        <v>1.9138755980861244</v>
      </c>
      <c r="V10" s="103">
        <f t="shared" si="5"/>
        <v>18.867205</v>
      </c>
      <c r="W10" s="103">
        <f t="shared" si="6"/>
        <v>0.08899625000000001</v>
      </c>
      <c r="X10" s="103">
        <f t="shared" si="7"/>
        <v>0</v>
      </c>
      <c r="Y10" s="103">
        <f t="shared" si="8"/>
        <v>18.31858875</v>
      </c>
      <c r="Z10" s="237">
        <f t="shared" si="9"/>
        <v>0.6376124999999995</v>
      </c>
      <c r="AB10" s="77"/>
    </row>
    <row r="11" spans="1:28" s="58" customFormat="1" ht="15.75" thickBot="1">
      <c r="A11" s="193" t="s">
        <v>174</v>
      </c>
      <c r="B11" s="164">
        <v>4947950</v>
      </c>
      <c r="C11" s="162">
        <v>150750</v>
      </c>
      <c r="D11" s="170">
        <v>0.03</v>
      </c>
      <c r="E11" s="164">
        <v>43550</v>
      </c>
      <c r="F11" s="112">
        <v>43550</v>
      </c>
      <c r="G11" s="170">
        <v>0</v>
      </c>
      <c r="H11" s="164">
        <v>3350</v>
      </c>
      <c r="I11" s="112">
        <v>0</v>
      </c>
      <c r="J11" s="170">
        <v>0</v>
      </c>
      <c r="K11" s="164">
        <v>4994850</v>
      </c>
      <c r="L11" s="112">
        <v>194300</v>
      </c>
      <c r="M11" s="127">
        <v>0.04</v>
      </c>
      <c r="N11" s="283">
        <v>4994850</v>
      </c>
      <c r="O11" s="173">
        <f t="shared" si="0"/>
        <v>1</v>
      </c>
      <c r="P11" s="108">
        <f>Volume!K11</f>
        <v>54.9</v>
      </c>
      <c r="Q11" s="69">
        <f>Volume!J11</f>
        <v>57.05</v>
      </c>
      <c r="R11" s="237">
        <f t="shared" si="1"/>
        <v>28.49561925</v>
      </c>
      <c r="S11" s="103">
        <f t="shared" si="2"/>
        <v>28.49561925</v>
      </c>
      <c r="T11" s="109">
        <f t="shared" si="3"/>
        <v>4800550</v>
      </c>
      <c r="U11" s="103">
        <f t="shared" si="4"/>
        <v>4.047452896022331</v>
      </c>
      <c r="V11" s="103">
        <f t="shared" si="5"/>
        <v>28.22805475</v>
      </c>
      <c r="W11" s="103">
        <f t="shared" si="6"/>
        <v>0.24845275</v>
      </c>
      <c r="X11" s="103">
        <f t="shared" si="7"/>
        <v>0.01911175</v>
      </c>
      <c r="Y11" s="103">
        <f t="shared" si="8"/>
        <v>26.3550195</v>
      </c>
      <c r="Z11" s="237">
        <f t="shared" si="9"/>
        <v>2.14059975</v>
      </c>
      <c r="AA11" s="78"/>
      <c r="AB11" s="77"/>
    </row>
    <row r="12" spans="1:28" s="58" customFormat="1" ht="15.75" thickBot="1">
      <c r="A12" s="193" t="s">
        <v>281</v>
      </c>
      <c r="B12" s="164">
        <v>1000200</v>
      </c>
      <c r="C12" s="162">
        <v>139800</v>
      </c>
      <c r="D12" s="170">
        <v>0.16</v>
      </c>
      <c r="E12" s="164">
        <v>0</v>
      </c>
      <c r="F12" s="112">
        <v>0</v>
      </c>
      <c r="G12" s="170">
        <v>0</v>
      </c>
      <c r="H12" s="164">
        <v>0</v>
      </c>
      <c r="I12" s="112">
        <v>0</v>
      </c>
      <c r="J12" s="170">
        <v>0</v>
      </c>
      <c r="K12" s="164">
        <v>1000200</v>
      </c>
      <c r="L12" s="112">
        <v>139800</v>
      </c>
      <c r="M12" s="127">
        <v>0.16</v>
      </c>
      <c r="N12" s="283">
        <v>998400</v>
      </c>
      <c r="O12" s="173">
        <f t="shared" si="0"/>
        <v>0.9982003599280144</v>
      </c>
      <c r="P12" s="108">
        <f>Volume!K12</f>
        <v>368.75</v>
      </c>
      <c r="Q12" s="69">
        <f>Volume!J12</f>
        <v>368.1</v>
      </c>
      <c r="R12" s="237">
        <f t="shared" si="1"/>
        <v>36.817362</v>
      </c>
      <c r="S12" s="103">
        <f t="shared" si="2"/>
        <v>36.751104</v>
      </c>
      <c r="T12" s="109">
        <f t="shared" si="3"/>
        <v>860400</v>
      </c>
      <c r="U12" s="103">
        <f t="shared" si="4"/>
        <v>16.248256624825665</v>
      </c>
      <c r="V12" s="103">
        <f t="shared" si="5"/>
        <v>36.817362</v>
      </c>
      <c r="W12" s="103">
        <f t="shared" si="6"/>
        <v>0</v>
      </c>
      <c r="X12" s="103">
        <f t="shared" si="7"/>
        <v>0</v>
      </c>
      <c r="Y12" s="103">
        <f t="shared" si="8"/>
        <v>31.72725</v>
      </c>
      <c r="Z12" s="237">
        <f t="shared" si="9"/>
        <v>5.090112000000001</v>
      </c>
      <c r="AA12" s="78"/>
      <c r="AB12" s="77"/>
    </row>
    <row r="13" spans="1:28" s="7" customFormat="1" ht="15.75" thickBot="1">
      <c r="A13" s="193" t="s">
        <v>75</v>
      </c>
      <c r="B13" s="164">
        <v>2557600</v>
      </c>
      <c r="C13" s="162">
        <v>64400</v>
      </c>
      <c r="D13" s="170">
        <v>0.03</v>
      </c>
      <c r="E13" s="164">
        <v>13800</v>
      </c>
      <c r="F13" s="112">
        <v>4600</v>
      </c>
      <c r="G13" s="170">
        <v>0.5</v>
      </c>
      <c r="H13" s="164">
        <v>0</v>
      </c>
      <c r="I13" s="112">
        <v>0</v>
      </c>
      <c r="J13" s="170">
        <v>0</v>
      </c>
      <c r="K13" s="164">
        <v>2571400</v>
      </c>
      <c r="L13" s="112">
        <v>69000</v>
      </c>
      <c r="M13" s="127">
        <v>0.03</v>
      </c>
      <c r="N13" s="283">
        <v>2566800</v>
      </c>
      <c r="O13" s="173">
        <f t="shared" si="0"/>
        <v>0.998211091234347</v>
      </c>
      <c r="P13" s="108">
        <f>Volume!K13</f>
        <v>75.7</v>
      </c>
      <c r="Q13" s="69">
        <f>Volume!J13</f>
        <v>76.05</v>
      </c>
      <c r="R13" s="237">
        <f t="shared" si="1"/>
        <v>19.555497</v>
      </c>
      <c r="S13" s="103">
        <f t="shared" si="2"/>
        <v>19.520514</v>
      </c>
      <c r="T13" s="109">
        <f t="shared" si="3"/>
        <v>2502400</v>
      </c>
      <c r="U13" s="103">
        <f t="shared" si="4"/>
        <v>2.7573529411764706</v>
      </c>
      <c r="V13" s="103">
        <f t="shared" si="5"/>
        <v>19.450548</v>
      </c>
      <c r="W13" s="103">
        <f t="shared" si="6"/>
        <v>0.104949</v>
      </c>
      <c r="X13" s="103">
        <f t="shared" si="7"/>
        <v>0</v>
      </c>
      <c r="Y13" s="103">
        <f t="shared" si="8"/>
        <v>18.943168</v>
      </c>
      <c r="Z13" s="237">
        <f t="shared" si="9"/>
        <v>0.612328999999999</v>
      </c>
      <c r="AB13" s="77"/>
    </row>
    <row r="14" spans="1:28" s="7" customFormat="1" ht="15.75" thickBot="1">
      <c r="A14" s="193" t="s">
        <v>88</v>
      </c>
      <c r="B14" s="284">
        <v>15854100</v>
      </c>
      <c r="C14" s="163">
        <v>726700</v>
      </c>
      <c r="D14" s="171">
        <v>0.05</v>
      </c>
      <c r="E14" s="172">
        <v>528900</v>
      </c>
      <c r="F14" s="167">
        <v>240800</v>
      </c>
      <c r="G14" s="171">
        <v>0.84</v>
      </c>
      <c r="H14" s="165">
        <v>90300</v>
      </c>
      <c r="I14" s="168">
        <v>38700</v>
      </c>
      <c r="J14" s="171">
        <v>0.75</v>
      </c>
      <c r="K14" s="164">
        <v>16473300</v>
      </c>
      <c r="L14" s="112">
        <v>1006200</v>
      </c>
      <c r="M14" s="354">
        <v>0.07</v>
      </c>
      <c r="N14" s="283">
        <v>16400200</v>
      </c>
      <c r="O14" s="173">
        <f t="shared" si="0"/>
        <v>0.9955625163142783</v>
      </c>
      <c r="P14" s="108">
        <f>Volume!K14</f>
        <v>43.1</v>
      </c>
      <c r="Q14" s="69">
        <f>Volume!J14</f>
        <v>43.45</v>
      </c>
      <c r="R14" s="237">
        <f t="shared" si="1"/>
        <v>71.5764885</v>
      </c>
      <c r="S14" s="103">
        <f t="shared" si="2"/>
        <v>71.258869</v>
      </c>
      <c r="T14" s="109">
        <f t="shared" si="3"/>
        <v>15467100</v>
      </c>
      <c r="U14" s="103">
        <f t="shared" si="4"/>
        <v>6.505421184320268</v>
      </c>
      <c r="V14" s="103">
        <f t="shared" si="5"/>
        <v>68.8860645</v>
      </c>
      <c r="W14" s="103">
        <f t="shared" si="6"/>
        <v>2.2980705</v>
      </c>
      <c r="X14" s="103">
        <f t="shared" si="7"/>
        <v>0.3923535</v>
      </c>
      <c r="Y14" s="103">
        <f t="shared" si="8"/>
        <v>66.663201</v>
      </c>
      <c r="Z14" s="237">
        <f t="shared" si="9"/>
        <v>4.913287499999996</v>
      </c>
      <c r="AB14" s="77"/>
    </row>
    <row r="15" spans="1:28" s="58" customFormat="1" ht="15.75" thickBot="1">
      <c r="A15" s="193" t="s">
        <v>136</v>
      </c>
      <c r="B15" s="164">
        <v>22915225</v>
      </c>
      <c r="C15" s="162">
        <v>124150</v>
      </c>
      <c r="D15" s="170">
        <v>0.01</v>
      </c>
      <c r="E15" s="164">
        <v>2015050</v>
      </c>
      <c r="F15" s="112">
        <v>787875</v>
      </c>
      <c r="G15" s="170">
        <v>0.64</v>
      </c>
      <c r="H15" s="164">
        <v>410650</v>
      </c>
      <c r="I15" s="112">
        <v>181450</v>
      </c>
      <c r="J15" s="170">
        <v>0.79</v>
      </c>
      <c r="K15" s="164">
        <v>25340925</v>
      </c>
      <c r="L15" s="112">
        <v>1093475</v>
      </c>
      <c r="M15" s="127">
        <v>0.05</v>
      </c>
      <c r="N15" s="283">
        <v>25068750</v>
      </c>
      <c r="O15" s="173">
        <f t="shared" si="0"/>
        <v>0.9892594686263426</v>
      </c>
      <c r="P15" s="108">
        <f>Volume!K15</f>
        <v>37.3</v>
      </c>
      <c r="Q15" s="69">
        <f>Volume!J15</f>
        <v>38.4</v>
      </c>
      <c r="R15" s="237">
        <f t="shared" si="1"/>
        <v>97.309152</v>
      </c>
      <c r="S15" s="103">
        <f t="shared" si="2"/>
        <v>96.264</v>
      </c>
      <c r="T15" s="109">
        <f t="shared" si="3"/>
        <v>24247450</v>
      </c>
      <c r="U15" s="103">
        <f t="shared" si="4"/>
        <v>4.5096494682946044</v>
      </c>
      <c r="V15" s="103">
        <f t="shared" si="5"/>
        <v>87.994464</v>
      </c>
      <c r="W15" s="103">
        <f t="shared" si="6"/>
        <v>7.737792</v>
      </c>
      <c r="X15" s="103">
        <f t="shared" si="7"/>
        <v>1.576896</v>
      </c>
      <c r="Y15" s="103">
        <f t="shared" si="8"/>
        <v>90.44298849999998</v>
      </c>
      <c r="Z15" s="237">
        <f t="shared" si="9"/>
        <v>6.866163500000013</v>
      </c>
      <c r="AA15" s="78"/>
      <c r="AB15" s="77"/>
    </row>
    <row r="16" spans="1:28" s="58" customFormat="1" ht="15.75" thickBot="1">
      <c r="A16" s="193" t="s">
        <v>157</v>
      </c>
      <c r="B16" s="164">
        <v>472850</v>
      </c>
      <c r="C16" s="162">
        <v>8750</v>
      </c>
      <c r="D16" s="170">
        <v>0.02</v>
      </c>
      <c r="E16" s="164">
        <v>6300</v>
      </c>
      <c r="F16" s="112">
        <v>6300</v>
      </c>
      <c r="G16" s="170">
        <v>0</v>
      </c>
      <c r="H16" s="164">
        <v>0</v>
      </c>
      <c r="I16" s="112">
        <v>0</v>
      </c>
      <c r="J16" s="170">
        <v>0</v>
      </c>
      <c r="K16" s="164">
        <v>479150</v>
      </c>
      <c r="L16" s="112">
        <v>15050</v>
      </c>
      <c r="M16" s="127">
        <v>0.03</v>
      </c>
      <c r="N16" s="283">
        <v>478450</v>
      </c>
      <c r="O16" s="173">
        <f t="shared" si="0"/>
        <v>0.9985390796201608</v>
      </c>
      <c r="P16" s="108">
        <f>Volume!K16</f>
        <v>648.15</v>
      </c>
      <c r="Q16" s="69">
        <f>Volume!J16</f>
        <v>678.55</v>
      </c>
      <c r="R16" s="237">
        <f t="shared" si="1"/>
        <v>32.51272325</v>
      </c>
      <c r="S16" s="103">
        <f t="shared" si="2"/>
        <v>32.46522475</v>
      </c>
      <c r="T16" s="109">
        <f t="shared" si="3"/>
        <v>464100</v>
      </c>
      <c r="U16" s="103">
        <f t="shared" si="4"/>
        <v>3.2428355957767727</v>
      </c>
      <c r="V16" s="103">
        <f t="shared" si="5"/>
        <v>32.08523675</v>
      </c>
      <c r="W16" s="103">
        <f t="shared" si="6"/>
        <v>0.4274865</v>
      </c>
      <c r="X16" s="103">
        <f t="shared" si="7"/>
        <v>0</v>
      </c>
      <c r="Y16" s="103">
        <f t="shared" si="8"/>
        <v>30.0806415</v>
      </c>
      <c r="Z16" s="237">
        <f t="shared" si="9"/>
        <v>2.432081750000002</v>
      </c>
      <c r="AA16" s="78"/>
      <c r="AB16" s="77"/>
    </row>
    <row r="17" spans="1:28" s="58" customFormat="1" ht="15.75" thickBot="1">
      <c r="A17" s="193" t="s">
        <v>193</v>
      </c>
      <c r="B17" s="164">
        <v>818300</v>
      </c>
      <c r="C17" s="162">
        <v>65700</v>
      </c>
      <c r="D17" s="170">
        <v>0.09</v>
      </c>
      <c r="E17" s="164">
        <v>1700</v>
      </c>
      <c r="F17" s="112">
        <v>-13300</v>
      </c>
      <c r="G17" s="170">
        <v>-0.89</v>
      </c>
      <c r="H17" s="164">
        <v>0</v>
      </c>
      <c r="I17" s="112">
        <v>-200</v>
      </c>
      <c r="J17" s="170">
        <v>-1</v>
      </c>
      <c r="K17" s="164">
        <v>820000</v>
      </c>
      <c r="L17" s="112">
        <v>52200</v>
      </c>
      <c r="M17" s="127">
        <v>0.07</v>
      </c>
      <c r="N17" s="283">
        <v>819000</v>
      </c>
      <c r="O17" s="173">
        <f t="shared" si="0"/>
        <v>0.998780487804878</v>
      </c>
      <c r="P17" s="108">
        <f>Volume!K17</f>
        <v>2421.4</v>
      </c>
      <c r="Q17" s="69">
        <f>Volume!J17</f>
        <v>2427.6</v>
      </c>
      <c r="R17" s="237">
        <f t="shared" si="1"/>
        <v>199.0632</v>
      </c>
      <c r="S17" s="103">
        <f t="shared" si="2"/>
        <v>198.82044</v>
      </c>
      <c r="T17" s="109">
        <f t="shared" si="3"/>
        <v>767800</v>
      </c>
      <c r="U17" s="103">
        <f t="shared" si="4"/>
        <v>6.798645480593906</v>
      </c>
      <c r="V17" s="103">
        <f t="shared" si="5"/>
        <v>198.650508</v>
      </c>
      <c r="W17" s="103">
        <f t="shared" si="6"/>
        <v>0.412692</v>
      </c>
      <c r="X17" s="103">
        <f t="shared" si="7"/>
        <v>0</v>
      </c>
      <c r="Y17" s="103">
        <f t="shared" si="8"/>
        <v>185.915092</v>
      </c>
      <c r="Z17" s="237">
        <f t="shared" si="9"/>
        <v>13.148108000000008</v>
      </c>
      <c r="AA17" s="78"/>
      <c r="AB17" s="77"/>
    </row>
    <row r="18" spans="1:28" s="58" customFormat="1" ht="15.75" thickBot="1">
      <c r="A18" s="193" t="s">
        <v>282</v>
      </c>
      <c r="B18" s="164">
        <v>2208750</v>
      </c>
      <c r="C18" s="162">
        <v>383800</v>
      </c>
      <c r="D18" s="170">
        <v>0.21</v>
      </c>
      <c r="E18" s="164">
        <v>138700</v>
      </c>
      <c r="F18" s="112">
        <v>89300</v>
      </c>
      <c r="G18" s="170">
        <v>1.81</v>
      </c>
      <c r="H18" s="164">
        <v>16150</v>
      </c>
      <c r="I18" s="112">
        <v>14250</v>
      </c>
      <c r="J18" s="170">
        <v>7.5</v>
      </c>
      <c r="K18" s="164">
        <v>2363600</v>
      </c>
      <c r="L18" s="112">
        <v>487350</v>
      </c>
      <c r="M18" s="127">
        <v>0.26</v>
      </c>
      <c r="N18" s="283">
        <v>2354100</v>
      </c>
      <c r="O18" s="173">
        <f t="shared" si="0"/>
        <v>0.9959807073954984</v>
      </c>
      <c r="P18" s="108">
        <f>Volume!K18</f>
        <v>181.9</v>
      </c>
      <c r="Q18" s="69">
        <f>Volume!J18</f>
        <v>195</v>
      </c>
      <c r="R18" s="237">
        <f t="shared" si="1"/>
        <v>46.0902</v>
      </c>
      <c r="S18" s="103">
        <f t="shared" si="2"/>
        <v>45.90495</v>
      </c>
      <c r="T18" s="109">
        <f t="shared" si="3"/>
        <v>1876250</v>
      </c>
      <c r="U18" s="103">
        <f t="shared" si="4"/>
        <v>25.974683544303794</v>
      </c>
      <c r="V18" s="103">
        <f t="shared" si="5"/>
        <v>43.070625</v>
      </c>
      <c r="W18" s="103">
        <f t="shared" si="6"/>
        <v>2.70465</v>
      </c>
      <c r="X18" s="103">
        <f t="shared" si="7"/>
        <v>0.314925</v>
      </c>
      <c r="Y18" s="103">
        <f t="shared" si="8"/>
        <v>34.1289875</v>
      </c>
      <c r="Z18" s="237">
        <f t="shared" si="9"/>
        <v>11.961212500000002</v>
      </c>
      <c r="AA18" s="78"/>
      <c r="AB18" s="77"/>
    </row>
    <row r="19" spans="1:28" s="8" customFormat="1" ht="15.75" thickBot="1">
      <c r="A19" s="193" t="s">
        <v>283</v>
      </c>
      <c r="B19" s="164">
        <v>7195200</v>
      </c>
      <c r="C19" s="162">
        <v>796800</v>
      </c>
      <c r="D19" s="170">
        <v>0.12</v>
      </c>
      <c r="E19" s="164">
        <v>506400</v>
      </c>
      <c r="F19" s="112">
        <v>211200</v>
      </c>
      <c r="G19" s="170">
        <v>0.72</v>
      </c>
      <c r="H19" s="164">
        <v>16800</v>
      </c>
      <c r="I19" s="112">
        <v>9600</v>
      </c>
      <c r="J19" s="170">
        <v>1.33</v>
      </c>
      <c r="K19" s="164">
        <v>7718400</v>
      </c>
      <c r="L19" s="112">
        <v>1017600</v>
      </c>
      <c r="M19" s="127">
        <v>0.15</v>
      </c>
      <c r="N19" s="283">
        <v>7617600</v>
      </c>
      <c r="O19" s="173">
        <f t="shared" si="0"/>
        <v>0.9869402985074627</v>
      </c>
      <c r="P19" s="108">
        <f>Volume!K19</f>
        <v>64.7</v>
      </c>
      <c r="Q19" s="69">
        <f>Volume!J19</f>
        <v>65.8</v>
      </c>
      <c r="R19" s="237">
        <f t="shared" si="1"/>
        <v>50.787072</v>
      </c>
      <c r="S19" s="103">
        <f t="shared" si="2"/>
        <v>50.123808</v>
      </c>
      <c r="T19" s="109">
        <f t="shared" si="3"/>
        <v>6700800</v>
      </c>
      <c r="U19" s="103">
        <f t="shared" si="4"/>
        <v>15.18624641833811</v>
      </c>
      <c r="V19" s="103">
        <f t="shared" si="5"/>
        <v>47.344416</v>
      </c>
      <c r="W19" s="103">
        <f t="shared" si="6"/>
        <v>3.332112</v>
      </c>
      <c r="X19" s="103">
        <f t="shared" si="7"/>
        <v>0.110544</v>
      </c>
      <c r="Y19" s="103">
        <f t="shared" si="8"/>
        <v>43.354176</v>
      </c>
      <c r="Z19" s="237">
        <f t="shared" si="9"/>
        <v>7.4328959999999995</v>
      </c>
      <c r="AB19" s="77"/>
    </row>
    <row r="20" spans="1:28" s="8" customFormat="1" ht="15.75" thickBot="1">
      <c r="A20" s="193" t="s">
        <v>76</v>
      </c>
      <c r="B20" s="164">
        <v>6462400</v>
      </c>
      <c r="C20" s="162">
        <v>175000</v>
      </c>
      <c r="D20" s="170">
        <v>0.03</v>
      </c>
      <c r="E20" s="164">
        <v>7000</v>
      </c>
      <c r="F20" s="112">
        <v>1400</v>
      </c>
      <c r="G20" s="170">
        <v>0.25</v>
      </c>
      <c r="H20" s="164">
        <v>0</v>
      </c>
      <c r="I20" s="112">
        <v>0</v>
      </c>
      <c r="J20" s="170">
        <v>0</v>
      </c>
      <c r="K20" s="164">
        <v>6469400</v>
      </c>
      <c r="L20" s="112">
        <v>176400</v>
      </c>
      <c r="M20" s="127">
        <v>0.03</v>
      </c>
      <c r="N20" s="283">
        <v>6468000</v>
      </c>
      <c r="O20" s="173">
        <f t="shared" si="0"/>
        <v>0.9997835966241073</v>
      </c>
      <c r="P20" s="108">
        <f>Volume!K20</f>
        <v>212.85</v>
      </c>
      <c r="Q20" s="69">
        <f>Volume!J20</f>
        <v>215.05</v>
      </c>
      <c r="R20" s="237">
        <f t="shared" si="1"/>
        <v>139.124447</v>
      </c>
      <c r="S20" s="103">
        <f t="shared" si="2"/>
        <v>139.09434</v>
      </c>
      <c r="T20" s="109">
        <f t="shared" si="3"/>
        <v>6293000</v>
      </c>
      <c r="U20" s="103">
        <f t="shared" si="4"/>
        <v>2.803114571746385</v>
      </c>
      <c r="V20" s="103">
        <f t="shared" si="5"/>
        <v>138.973912</v>
      </c>
      <c r="W20" s="103">
        <f t="shared" si="6"/>
        <v>0.150535</v>
      </c>
      <c r="X20" s="103">
        <f t="shared" si="7"/>
        <v>0</v>
      </c>
      <c r="Y20" s="103">
        <f t="shared" si="8"/>
        <v>133.946505</v>
      </c>
      <c r="Z20" s="237">
        <f t="shared" si="9"/>
        <v>5.177942000000002</v>
      </c>
      <c r="AB20" s="77"/>
    </row>
    <row r="21" spans="1:28" s="58" customFormat="1" ht="15.75" thickBot="1">
      <c r="A21" s="193" t="s">
        <v>77</v>
      </c>
      <c r="B21" s="164">
        <v>4024200</v>
      </c>
      <c r="C21" s="162">
        <v>-1900</v>
      </c>
      <c r="D21" s="170">
        <v>0</v>
      </c>
      <c r="E21" s="164">
        <v>68400</v>
      </c>
      <c r="F21" s="112">
        <v>17100</v>
      </c>
      <c r="G21" s="170">
        <v>0.33</v>
      </c>
      <c r="H21" s="164">
        <v>1900</v>
      </c>
      <c r="I21" s="112">
        <v>1900</v>
      </c>
      <c r="J21" s="170">
        <v>0</v>
      </c>
      <c r="K21" s="164">
        <v>4094500</v>
      </c>
      <c r="L21" s="112">
        <v>17100</v>
      </c>
      <c r="M21" s="127">
        <v>0</v>
      </c>
      <c r="N21" s="283">
        <v>4090700</v>
      </c>
      <c r="O21" s="173">
        <f t="shared" si="0"/>
        <v>0.9990719257540603</v>
      </c>
      <c r="P21" s="108">
        <f>Volume!K21</f>
        <v>166.35</v>
      </c>
      <c r="Q21" s="69">
        <f>Volume!J21</f>
        <v>167.8</v>
      </c>
      <c r="R21" s="237">
        <f t="shared" si="1"/>
        <v>68.70571</v>
      </c>
      <c r="S21" s="103">
        <f t="shared" si="2"/>
        <v>68.641946</v>
      </c>
      <c r="T21" s="109">
        <f t="shared" si="3"/>
        <v>4077400</v>
      </c>
      <c r="U21" s="103">
        <f t="shared" si="4"/>
        <v>0.4193849021435228</v>
      </c>
      <c r="V21" s="103">
        <f t="shared" si="5"/>
        <v>67.526076</v>
      </c>
      <c r="W21" s="103">
        <f t="shared" si="6"/>
        <v>1.147752</v>
      </c>
      <c r="X21" s="103">
        <f t="shared" si="7"/>
        <v>0.031882</v>
      </c>
      <c r="Y21" s="103">
        <f t="shared" si="8"/>
        <v>67.827549</v>
      </c>
      <c r="Z21" s="237">
        <f t="shared" si="9"/>
        <v>0.8781609999999915</v>
      </c>
      <c r="AA21" s="78"/>
      <c r="AB21" s="77"/>
    </row>
    <row r="22" spans="1:28" s="7" customFormat="1" ht="15.75" thickBot="1">
      <c r="A22" s="193" t="s">
        <v>284</v>
      </c>
      <c r="B22" s="284">
        <v>1136100</v>
      </c>
      <c r="C22" s="163">
        <v>55650</v>
      </c>
      <c r="D22" s="171">
        <v>0.05</v>
      </c>
      <c r="E22" s="172">
        <v>0</v>
      </c>
      <c r="F22" s="167">
        <v>0</v>
      </c>
      <c r="G22" s="171">
        <v>0</v>
      </c>
      <c r="H22" s="165">
        <v>65100</v>
      </c>
      <c r="I22" s="168">
        <v>-42000</v>
      </c>
      <c r="J22" s="171">
        <v>-0.39</v>
      </c>
      <c r="K22" s="164">
        <v>1201200</v>
      </c>
      <c r="L22" s="112">
        <v>13650</v>
      </c>
      <c r="M22" s="354">
        <v>0.01</v>
      </c>
      <c r="N22" s="283">
        <v>1198050</v>
      </c>
      <c r="O22" s="173">
        <f t="shared" si="0"/>
        <v>0.9973776223776224</v>
      </c>
      <c r="P22" s="108">
        <f>Volume!K22</f>
        <v>136.75</v>
      </c>
      <c r="Q22" s="69">
        <f>Volume!J22</f>
        <v>137.9</v>
      </c>
      <c r="R22" s="237">
        <f t="shared" si="1"/>
        <v>16.564548</v>
      </c>
      <c r="S22" s="103">
        <f t="shared" si="2"/>
        <v>16.5211095</v>
      </c>
      <c r="T22" s="109">
        <f t="shared" si="3"/>
        <v>1187550</v>
      </c>
      <c r="U22" s="103">
        <f t="shared" si="4"/>
        <v>1.1494252873563218</v>
      </c>
      <c r="V22" s="103">
        <f t="shared" si="5"/>
        <v>15.666819</v>
      </c>
      <c r="W22" s="103">
        <f t="shared" si="6"/>
        <v>0</v>
      </c>
      <c r="X22" s="103">
        <f t="shared" si="7"/>
        <v>0.897729</v>
      </c>
      <c r="Y22" s="103">
        <f t="shared" si="8"/>
        <v>16.23974625</v>
      </c>
      <c r="Z22" s="237">
        <f t="shared" si="9"/>
        <v>0.3248017499999989</v>
      </c>
      <c r="AB22" s="77"/>
    </row>
    <row r="23" spans="1:28" s="7" customFormat="1" ht="15.75" thickBot="1">
      <c r="A23" s="193" t="s">
        <v>34</v>
      </c>
      <c r="B23" s="284">
        <v>339075</v>
      </c>
      <c r="C23" s="163">
        <v>-3850</v>
      </c>
      <c r="D23" s="171">
        <v>-0.01</v>
      </c>
      <c r="E23" s="172">
        <v>0</v>
      </c>
      <c r="F23" s="167">
        <v>0</v>
      </c>
      <c r="G23" s="171">
        <v>0</v>
      </c>
      <c r="H23" s="165">
        <v>0</v>
      </c>
      <c r="I23" s="168">
        <v>0</v>
      </c>
      <c r="J23" s="171">
        <v>0</v>
      </c>
      <c r="K23" s="164">
        <v>339075</v>
      </c>
      <c r="L23" s="112">
        <v>-3850</v>
      </c>
      <c r="M23" s="354">
        <v>-0.01</v>
      </c>
      <c r="N23" s="283">
        <v>339075</v>
      </c>
      <c r="O23" s="173">
        <f t="shared" si="0"/>
        <v>1</v>
      </c>
      <c r="P23" s="108">
        <f>Volume!K23</f>
        <v>1480.25</v>
      </c>
      <c r="Q23" s="69">
        <f>Volume!J23</f>
        <v>1504</v>
      </c>
      <c r="R23" s="237">
        <f t="shared" si="1"/>
        <v>50.99688</v>
      </c>
      <c r="S23" s="103">
        <f t="shared" si="2"/>
        <v>50.99688</v>
      </c>
      <c r="T23" s="109">
        <f t="shared" si="3"/>
        <v>342925</v>
      </c>
      <c r="U23" s="103">
        <f t="shared" si="4"/>
        <v>-1.1226944667201284</v>
      </c>
      <c r="V23" s="103">
        <f t="shared" si="5"/>
        <v>50.99688</v>
      </c>
      <c r="W23" s="103">
        <f t="shared" si="6"/>
        <v>0</v>
      </c>
      <c r="X23" s="103">
        <f t="shared" si="7"/>
        <v>0</v>
      </c>
      <c r="Y23" s="103">
        <f t="shared" si="8"/>
        <v>50.761473125</v>
      </c>
      <c r="Z23" s="237">
        <f t="shared" si="9"/>
        <v>0.23540687499999535</v>
      </c>
      <c r="AB23" s="77"/>
    </row>
    <row r="24" spans="1:28" s="58" customFormat="1" ht="15.75" thickBot="1">
      <c r="A24" s="193" t="s">
        <v>285</v>
      </c>
      <c r="B24" s="164">
        <v>99750</v>
      </c>
      <c r="C24" s="162">
        <v>21250</v>
      </c>
      <c r="D24" s="170">
        <v>0.27</v>
      </c>
      <c r="E24" s="164">
        <v>0</v>
      </c>
      <c r="F24" s="112">
        <v>0</v>
      </c>
      <c r="G24" s="170">
        <v>0</v>
      </c>
      <c r="H24" s="164">
        <v>0</v>
      </c>
      <c r="I24" s="112">
        <v>0</v>
      </c>
      <c r="J24" s="170">
        <v>0</v>
      </c>
      <c r="K24" s="164">
        <v>99750</v>
      </c>
      <c r="L24" s="112">
        <v>21250</v>
      </c>
      <c r="M24" s="127">
        <v>0.27</v>
      </c>
      <c r="N24" s="283">
        <v>98750</v>
      </c>
      <c r="O24" s="173">
        <f t="shared" si="0"/>
        <v>0.9899749373433584</v>
      </c>
      <c r="P24" s="108">
        <f>Volume!K24</f>
        <v>1040.6</v>
      </c>
      <c r="Q24" s="69">
        <f>Volume!J24</f>
        <v>1082.7</v>
      </c>
      <c r="R24" s="237">
        <f t="shared" si="1"/>
        <v>10.7999325</v>
      </c>
      <c r="S24" s="103">
        <f t="shared" si="2"/>
        <v>10.6916625</v>
      </c>
      <c r="T24" s="109">
        <f t="shared" si="3"/>
        <v>78500</v>
      </c>
      <c r="U24" s="103">
        <f t="shared" si="4"/>
        <v>27.070063694267514</v>
      </c>
      <c r="V24" s="103">
        <f t="shared" si="5"/>
        <v>10.7999325</v>
      </c>
      <c r="W24" s="103">
        <f t="shared" si="6"/>
        <v>0</v>
      </c>
      <c r="X24" s="103">
        <f t="shared" si="7"/>
        <v>0</v>
      </c>
      <c r="Y24" s="103">
        <f t="shared" si="8"/>
        <v>8.16871</v>
      </c>
      <c r="Z24" s="237">
        <f t="shared" si="9"/>
        <v>2.6312225</v>
      </c>
      <c r="AA24" s="78"/>
      <c r="AB24" s="77"/>
    </row>
    <row r="25" spans="1:28" s="58" customFormat="1" ht="15.75" thickBot="1">
      <c r="A25" s="193" t="s">
        <v>137</v>
      </c>
      <c r="B25" s="164">
        <v>2767000</v>
      </c>
      <c r="C25" s="162">
        <v>-94000</v>
      </c>
      <c r="D25" s="170">
        <v>-0.03</v>
      </c>
      <c r="E25" s="164">
        <v>4000</v>
      </c>
      <c r="F25" s="112">
        <v>2000</v>
      </c>
      <c r="G25" s="170">
        <v>1</v>
      </c>
      <c r="H25" s="164">
        <v>0</v>
      </c>
      <c r="I25" s="112">
        <v>0</v>
      </c>
      <c r="J25" s="170">
        <v>0</v>
      </c>
      <c r="K25" s="164">
        <v>2771000</v>
      </c>
      <c r="L25" s="112">
        <v>-92000</v>
      </c>
      <c r="M25" s="127">
        <v>-0.03</v>
      </c>
      <c r="N25" s="283">
        <v>2771000</v>
      </c>
      <c r="O25" s="173">
        <f t="shared" si="0"/>
        <v>1</v>
      </c>
      <c r="P25" s="108">
        <f>Volume!K25</f>
        <v>306.55</v>
      </c>
      <c r="Q25" s="69">
        <f>Volume!J25</f>
        <v>315.55</v>
      </c>
      <c r="R25" s="237">
        <f t="shared" si="1"/>
        <v>87.438905</v>
      </c>
      <c r="S25" s="103">
        <f t="shared" si="2"/>
        <v>87.438905</v>
      </c>
      <c r="T25" s="109">
        <f t="shared" si="3"/>
        <v>2863000</v>
      </c>
      <c r="U25" s="103">
        <f t="shared" si="4"/>
        <v>-3.2134125043660497</v>
      </c>
      <c r="V25" s="103">
        <f t="shared" si="5"/>
        <v>87.312685</v>
      </c>
      <c r="W25" s="103">
        <f t="shared" si="6"/>
        <v>0.12622</v>
      </c>
      <c r="X25" s="103">
        <f t="shared" si="7"/>
        <v>0</v>
      </c>
      <c r="Y25" s="103">
        <f t="shared" si="8"/>
        <v>87.765265</v>
      </c>
      <c r="Z25" s="237">
        <f t="shared" si="9"/>
        <v>-0.326359999999994</v>
      </c>
      <c r="AA25" s="78"/>
      <c r="AB25" s="77"/>
    </row>
    <row r="26" spans="1:28" s="7" customFormat="1" ht="15.75" thickBot="1">
      <c r="A26" s="193" t="s">
        <v>232</v>
      </c>
      <c r="B26" s="164">
        <v>7683500</v>
      </c>
      <c r="C26" s="162">
        <v>622500</v>
      </c>
      <c r="D26" s="170">
        <v>0.09</v>
      </c>
      <c r="E26" s="164">
        <v>38500</v>
      </c>
      <c r="F26" s="112">
        <v>12000</v>
      </c>
      <c r="G26" s="170">
        <v>0.45</v>
      </c>
      <c r="H26" s="164">
        <v>1000</v>
      </c>
      <c r="I26" s="112">
        <v>1000</v>
      </c>
      <c r="J26" s="170">
        <v>0</v>
      </c>
      <c r="K26" s="164">
        <v>7723000</v>
      </c>
      <c r="L26" s="112">
        <v>635500</v>
      </c>
      <c r="M26" s="127">
        <v>0.09</v>
      </c>
      <c r="N26" s="283">
        <v>7710500</v>
      </c>
      <c r="O26" s="173">
        <f t="shared" si="0"/>
        <v>0.9983814579826492</v>
      </c>
      <c r="P26" s="108">
        <f>Volume!K26</f>
        <v>763.5</v>
      </c>
      <c r="Q26" s="69">
        <f>Volume!J26</f>
        <v>763.9</v>
      </c>
      <c r="R26" s="237">
        <f t="shared" si="1"/>
        <v>589.95997</v>
      </c>
      <c r="S26" s="103">
        <f t="shared" si="2"/>
        <v>589.005095</v>
      </c>
      <c r="T26" s="109">
        <f t="shared" si="3"/>
        <v>7087500</v>
      </c>
      <c r="U26" s="103">
        <f t="shared" si="4"/>
        <v>8.966490299823633</v>
      </c>
      <c r="V26" s="103">
        <f t="shared" si="5"/>
        <v>586.942565</v>
      </c>
      <c r="W26" s="103">
        <f t="shared" si="6"/>
        <v>2.941015</v>
      </c>
      <c r="X26" s="103">
        <f t="shared" si="7"/>
        <v>0.07639</v>
      </c>
      <c r="Y26" s="103">
        <f t="shared" si="8"/>
        <v>541.130625</v>
      </c>
      <c r="Z26" s="237">
        <f t="shared" si="9"/>
        <v>48.82934499999999</v>
      </c>
      <c r="AB26" s="77"/>
    </row>
    <row r="27" spans="1:28" s="7" customFormat="1" ht="15.75" thickBot="1">
      <c r="A27" s="193" t="s">
        <v>1</v>
      </c>
      <c r="B27" s="284">
        <v>807750</v>
      </c>
      <c r="C27" s="163">
        <v>73800</v>
      </c>
      <c r="D27" s="171">
        <v>0.1</v>
      </c>
      <c r="E27" s="172">
        <v>4800</v>
      </c>
      <c r="F27" s="167">
        <v>2100</v>
      </c>
      <c r="G27" s="171">
        <v>0.78</v>
      </c>
      <c r="H27" s="165">
        <v>0</v>
      </c>
      <c r="I27" s="168">
        <v>0</v>
      </c>
      <c r="J27" s="171">
        <v>0</v>
      </c>
      <c r="K27" s="164">
        <v>812550</v>
      </c>
      <c r="L27" s="112">
        <v>75900</v>
      </c>
      <c r="M27" s="354">
        <v>0.1</v>
      </c>
      <c r="N27" s="283">
        <v>810450</v>
      </c>
      <c r="O27" s="173">
        <f t="shared" si="0"/>
        <v>0.9974155436588518</v>
      </c>
      <c r="P27" s="108">
        <f>Volume!K27</f>
        <v>2277.65</v>
      </c>
      <c r="Q27" s="69">
        <f>Volume!J27</f>
        <v>2261.35</v>
      </c>
      <c r="R27" s="237">
        <f t="shared" si="1"/>
        <v>183.74599425</v>
      </c>
      <c r="S27" s="103">
        <f t="shared" si="2"/>
        <v>183.27111075</v>
      </c>
      <c r="T27" s="109">
        <f t="shared" si="3"/>
        <v>736650</v>
      </c>
      <c r="U27" s="103">
        <f t="shared" si="4"/>
        <v>10.303400529423742</v>
      </c>
      <c r="V27" s="103">
        <f t="shared" si="5"/>
        <v>182.66054625</v>
      </c>
      <c r="W27" s="103">
        <f t="shared" si="6"/>
        <v>1.085448</v>
      </c>
      <c r="X27" s="103">
        <f t="shared" si="7"/>
        <v>0</v>
      </c>
      <c r="Y27" s="103">
        <f t="shared" si="8"/>
        <v>167.78308725</v>
      </c>
      <c r="Z27" s="237">
        <f t="shared" si="9"/>
        <v>15.962907000000001</v>
      </c>
      <c r="AB27" s="77"/>
    </row>
    <row r="28" spans="1:28" s="7" customFormat="1" ht="15.75" thickBot="1">
      <c r="A28" s="193" t="s">
        <v>158</v>
      </c>
      <c r="B28" s="284">
        <v>1556100</v>
      </c>
      <c r="C28" s="163">
        <v>-13300</v>
      </c>
      <c r="D28" s="171">
        <v>-0.01</v>
      </c>
      <c r="E28" s="172">
        <v>17100</v>
      </c>
      <c r="F28" s="167">
        <v>11400</v>
      </c>
      <c r="G28" s="171">
        <v>2</v>
      </c>
      <c r="H28" s="165">
        <v>19000</v>
      </c>
      <c r="I28" s="168">
        <v>0</v>
      </c>
      <c r="J28" s="171">
        <v>0</v>
      </c>
      <c r="K28" s="164">
        <v>1592200</v>
      </c>
      <c r="L28" s="112">
        <v>-1900</v>
      </c>
      <c r="M28" s="354">
        <v>0</v>
      </c>
      <c r="N28" s="283">
        <v>1592200</v>
      </c>
      <c r="O28" s="173">
        <f t="shared" si="0"/>
        <v>1</v>
      </c>
      <c r="P28" s="108">
        <f>Volume!K28</f>
        <v>104.95</v>
      </c>
      <c r="Q28" s="69">
        <f>Volume!J28</f>
        <v>107.25</v>
      </c>
      <c r="R28" s="237">
        <f t="shared" si="1"/>
        <v>17.076345</v>
      </c>
      <c r="S28" s="103">
        <f t="shared" si="2"/>
        <v>17.076345</v>
      </c>
      <c r="T28" s="109">
        <f t="shared" si="3"/>
        <v>1594100</v>
      </c>
      <c r="U28" s="103">
        <f t="shared" si="4"/>
        <v>-0.11918951132300357</v>
      </c>
      <c r="V28" s="103">
        <f t="shared" si="5"/>
        <v>16.6891725</v>
      </c>
      <c r="W28" s="103">
        <f t="shared" si="6"/>
        <v>0.1833975</v>
      </c>
      <c r="X28" s="103">
        <f t="shared" si="7"/>
        <v>0.203775</v>
      </c>
      <c r="Y28" s="103">
        <f t="shared" si="8"/>
        <v>16.7300795</v>
      </c>
      <c r="Z28" s="237">
        <f t="shared" si="9"/>
        <v>0.3462655000000012</v>
      </c>
      <c r="AB28" s="77"/>
    </row>
    <row r="29" spans="1:28" s="58" customFormat="1" ht="15.75" thickBot="1">
      <c r="A29" s="193" t="s">
        <v>286</v>
      </c>
      <c r="B29" s="164">
        <v>330600</v>
      </c>
      <c r="C29" s="162">
        <v>18000</v>
      </c>
      <c r="D29" s="170">
        <v>0.06</v>
      </c>
      <c r="E29" s="164">
        <v>600</v>
      </c>
      <c r="F29" s="112">
        <v>300</v>
      </c>
      <c r="G29" s="170">
        <v>1</v>
      </c>
      <c r="H29" s="164">
        <v>0</v>
      </c>
      <c r="I29" s="112">
        <v>0</v>
      </c>
      <c r="J29" s="170">
        <v>0</v>
      </c>
      <c r="K29" s="164">
        <v>331200</v>
      </c>
      <c r="L29" s="112">
        <v>18300</v>
      </c>
      <c r="M29" s="127">
        <v>0.06</v>
      </c>
      <c r="N29" s="283">
        <v>330300</v>
      </c>
      <c r="O29" s="173">
        <f t="shared" si="0"/>
        <v>0.9972826086956522</v>
      </c>
      <c r="P29" s="108">
        <f>Volume!K29</f>
        <v>530.6</v>
      </c>
      <c r="Q29" s="69">
        <f>Volume!J29</f>
        <v>541.15</v>
      </c>
      <c r="R29" s="237">
        <f t="shared" si="1"/>
        <v>17.922888</v>
      </c>
      <c r="S29" s="103">
        <f t="shared" si="2"/>
        <v>17.8741845</v>
      </c>
      <c r="T29" s="109">
        <f t="shared" si="3"/>
        <v>312900</v>
      </c>
      <c r="U29" s="103">
        <f t="shared" si="4"/>
        <v>5.848513902205178</v>
      </c>
      <c r="V29" s="103">
        <f t="shared" si="5"/>
        <v>17.890419</v>
      </c>
      <c r="W29" s="103">
        <f t="shared" si="6"/>
        <v>0.032469</v>
      </c>
      <c r="X29" s="103">
        <f t="shared" si="7"/>
        <v>0</v>
      </c>
      <c r="Y29" s="103">
        <f t="shared" si="8"/>
        <v>16.602474</v>
      </c>
      <c r="Z29" s="237">
        <f t="shared" si="9"/>
        <v>1.3204139999999995</v>
      </c>
      <c r="AA29" s="78"/>
      <c r="AB29" s="77"/>
    </row>
    <row r="30" spans="1:28" s="7" customFormat="1" ht="15.75" thickBot="1">
      <c r="A30" s="193" t="s">
        <v>159</v>
      </c>
      <c r="B30" s="164">
        <v>1908000</v>
      </c>
      <c r="C30" s="162">
        <v>63000</v>
      </c>
      <c r="D30" s="170">
        <v>0.03</v>
      </c>
      <c r="E30" s="164">
        <v>31500</v>
      </c>
      <c r="F30" s="112">
        <v>4500</v>
      </c>
      <c r="G30" s="170">
        <v>0.17</v>
      </c>
      <c r="H30" s="164">
        <v>13500</v>
      </c>
      <c r="I30" s="112">
        <v>0</v>
      </c>
      <c r="J30" s="170">
        <v>0</v>
      </c>
      <c r="K30" s="164">
        <v>1953000</v>
      </c>
      <c r="L30" s="112">
        <v>67500</v>
      </c>
      <c r="M30" s="127">
        <v>0.04</v>
      </c>
      <c r="N30" s="283">
        <v>1926000</v>
      </c>
      <c r="O30" s="173">
        <f t="shared" si="0"/>
        <v>0.9861751152073732</v>
      </c>
      <c r="P30" s="108">
        <f>Volume!K30</f>
        <v>40.85</v>
      </c>
      <c r="Q30" s="69">
        <f>Volume!J30</f>
        <v>40.65</v>
      </c>
      <c r="R30" s="237">
        <f t="shared" si="1"/>
        <v>7.938945</v>
      </c>
      <c r="S30" s="103">
        <f t="shared" si="2"/>
        <v>7.82919</v>
      </c>
      <c r="T30" s="109">
        <f t="shared" si="3"/>
        <v>1885500</v>
      </c>
      <c r="U30" s="103">
        <f t="shared" si="4"/>
        <v>3.579952267303103</v>
      </c>
      <c r="V30" s="103">
        <f t="shared" si="5"/>
        <v>7.75602</v>
      </c>
      <c r="W30" s="103">
        <f t="shared" si="6"/>
        <v>0.1280475</v>
      </c>
      <c r="X30" s="103">
        <f t="shared" si="7"/>
        <v>0.0548775</v>
      </c>
      <c r="Y30" s="103">
        <f t="shared" si="8"/>
        <v>7.7022675</v>
      </c>
      <c r="Z30" s="237">
        <f t="shared" si="9"/>
        <v>0.23667750000000076</v>
      </c>
      <c r="AB30" s="77"/>
    </row>
    <row r="31" spans="1:28" s="7" customFormat="1" ht="15.75" thickBot="1">
      <c r="A31" s="193" t="s">
        <v>2</v>
      </c>
      <c r="B31" s="284">
        <v>1644500</v>
      </c>
      <c r="C31" s="163">
        <v>103400</v>
      </c>
      <c r="D31" s="171">
        <v>0.07</v>
      </c>
      <c r="E31" s="172">
        <v>5500</v>
      </c>
      <c r="F31" s="167">
        <v>4400</v>
      </c>
      <c r="G31" s="171">
        <v>4</v>
      </c>
      <c r="H31" s="165">
        <v>0</v>
      </c>
      <c r="I31" s="168">
        <v>0</v>
      </c>
      <c r="J31" s="171">
        <v>0</v>
      </c>
      <c r="K31" s="164">
        <v>1650000</v>
      </c>
      <c r="L31" s="112">
        <v>107800</v>
      </c>
      <c r="M31" s="354">
        <v>0.07</v>
      </c>
      <c r="N31" s="283">
        <v>1640100</v>
      </c>
      <c r="O31" s="173">
        <f t="shared" si="0"/>
        <v>0.994</v>
      </c>
      <c r="P31" s="108">
        <f>Volume!K31</f>
        <v>312.65</v>
      </c>
      <c r="Q31" s="69">
        <f>Volume!J31</f>
        <v>302.75</v>
      </c>
      <c r="R31" s="237">
        <f t="shared" si="1"/>
        <v>49.95375</v>
      </c>
      <c r="S31" s="103">
        <f t="shared" si="2"/>
        <v>49.6540275</v>
      </c>
      <c r="T31" s="109">
        <f t="shared" si="3"/>
        <v>1542200</v>
      </c>
      <c r="U31" s="103">
        <f t="shared" si="4"/>
        <v>6.990014265335236</v>
      </c>
      <c r="V31" s="103">
        <f t="shared" si="5"/>
        <v>49.7872375</v>
      </c>
      <c r="W31" s="103">
        <f t="shared" si="6"/>
        <v>0.1665125</v>
      </c>
      <c r="X31" s="103">
        <f t="shared" si="7"/>
        <v>0</v>
      </c>
      <c r="Y31" s="103">
        <f t="shared" si="8"/>
        <v>48.216882999999996</v>
      </c>
      <c r="Z31" s="237">
        <f t="shared" si="9"/>
        <v>1.7368670000000037</v>
      </c>
      <c r="AB31" s="77"/>
    </row>
    <row r="32" spans="1:28" s="7" customFormat="1" ht="15.75" thickBot="1">
      <c r="A32" s="193" t="s">
        <v>392</v>
      </c>
      <c r="B32" s="284">
        <v>2622500</v>
      </c>
      <c r="C32" s="163">
        <v>51250</v>
      </c>
      <c r="D32" s="171">
        <v>0.02</v>
      </c>
      <c r="E32" s="172">
        <v>66250</v>
      </c>
      <c r="F32" s="167">
        <v>53750</v>
      </c>
      <c r="G32" s="171">
        <v>4.3</v>
      </c>
      <c r="H32" s="165">
        <v>8750</v>
      </c>
      <c r="I32" s="168">
        <v>8750</v>
      </c>
      <c r="J32" s="171">
        <v>0</v>
      </c>
      <c r="K32" s="164">
        <v>2697500</v>
      </c>
      <c r="L32" s="112">
        <v>113750</v>
      </c>
      <c r="M32" s="354">
        <v>0.04</v>
      </c>
      <c r="N32" s="283">
        <v>2697500</v>
      </c>
      <c r="O32" s="173">
        <f t="shared" si="0"/>
        <v>1</v>
      </c>
      <c r="P32" s="108">
        <f>Volume!K32</f>
        <v>127.1</v>
      </c>
      <c r="Q32" s="69">
        <f>Volume!J32</f>
        <v>132.15</v>
      </c>
      <c r="R32" s="237">
        <f t="shared" si="1"/>
        <v>35.6474625</v>
      </c>
      <c r="S32" s="103">
        <f t="shared" si="2"/>
        <v>35.6474625</v>
      </c>
      <c r="T32" s="109">
        <f t="shared" si="3"/>
        <v>2583750</v>
      </c>
      <c r="U32" s="103">
        <f t="shared" si="4"/>
        <v>4.40251572327044</v>
      </c>
      <c r="V32" s="103">
        <f t="shared" si="5"/>
        <v>34.6563375</v>
      </c>
      <c r="W32" s="103">
        <f t="shared" si="6"/>
        <v>0.87549375</v>
      </c>
      <c r="X32" s="103">
        <f t="shared" si="7"/>
        <v>0.11563125</v>
      </c>
      <c r="Y32" s="103">
        <f t="shared" si="8"/>
        <v>32.8394625</v>
      </c>
      <c r="Z32" s="237">
        <f t="shared" si="9"/>
        <v>2.808</v>
      </c>
      <c r="AB32" s="77"/>
    </row>
    <row r="33" spans="1:28" s="7" customFormat="1" ht="15.75" thickBot="1">
      <c r="A33" s="193" t="s">
        <v>78</v>
      </c>
      <c r="B33" s="164">
        <v>2608000</v>
      </c>
      <c r="C33" s="162">
        <v>25600</v>
      </c>
      <c r="D33" s="170">
        <v>0.01</v>
      </c>
      <c r="E33" s="164">
        <v>4800</v>
      </c>
      <c r="F33" s="112">
        <v>3200</v>
      </c>
      <c r="G33" s="170">
        <v>2</v>
      </c>
      <c r="H33" s="164">
        <v>0</v>
      </c>
      <c r="I33" s="112">
        <v>0</v>
      </c>
      <c r="J33" s="170">
        <v>0</v>
      </c>
      <c r="K33" s="164">
        <v>2612800</v>
      </c>
      <c r="L33" s="112">
        <v>28800</v>
      </c>
      <c r="M33" s="127">
        <v>0.01</v>
      </c>
      <c r="N33" s="283">
        <v>2608000</v>
      </c>
      <c r="O33" s="173">
        <f t="shared" si="0"/>
        <v>0.998162890385793</v>
      </c>
      <c r="P33" s="108">
        <f>Volume!K33</f>
        <v>192.35</v>
      </c>
      <c r="Q33" s="69">
        <f>Volume!J33</f>
        <v>194.75</v>
      </c>
      <c r="R33" s="237">
        <f t="shared" si="1"/>
        <v>50.88428</v>
      </c>
      <c r="S33" s="103">
        <f t="shared" si="2"/>
        <v>50.7908</v>
      </c>
      <c r="T33" s="109">
        <f t="shared" si="3"/>
        <v>2584000</v>
      </c>
      <c r="U33" s="103">
        <f t="shared" si="4"/>
        <v>1.1145510835913313</v>
      </c>
      <c r="V33" s="103">
        <f t="shared" si="5"/>
        <v>50.7908</v>
      </c>
      <c r="W33" s="103">
        <f t="shared" si="6"/>
        <v>0.09348</v>
      </c>
      <c r="X33" s="103">
        <f t="shared" si="7"/>
        <v>0</v>
      </c>
      <c r="Y33" s="103">
        <f t="shared" si="8"/>
        <v>49.70324</v>
      </c>
      <c r="Z33" s="237">
        <f t="shared" si="9"/>
        <v>1.1810399999999959</v>
      </c>
      <c r="AB33" s="77"/>
    </row>
    <row r="34" spans="1:28" s="7" customFormat="1" ht="15.75" thickBot="1">
      <c r="A34" s="193" t="s">
        <v>138</v>
      </c>
      <c r="B34" s="164">
        <v>5220700</v>
      </c>
      <c r="C34" s="162">
        <v>116450</v>
      </c>
      <c r="D34" s="170">
        <v>0.02</v>
      </c>
      <c r="E34" s="164">
        <v>13600</v>
      </c>
      <c r="F34" s="112">
        <v>8925</v>
      </c>
      <c r="G34" s="170">
        <v>1.91</v>
      </c>
      <c r="H34" s="164">
        <v>850</v>
      </c>
      <c r="I34" s="112">
        <v>850</v>
      </c>
      <c r="J34" s="170">
        <v>0</v>
      </c>
      <c r="K34" s="164">
        <v>5235150</v>
      </c>
      <c r="L34" s="112">
        <v>126225</v>
      </c>
      <c r="M34" s="127">
        <v>0.02</v>
      </c>
      <c r="N34" s="283">
        <v>5223250</v>
      </c>
      <c r="O34" s="173">
        <f t="shared" si="0"/>
        <v>0.9977269037181361</v>
      </c>
      <c r="P34" s="108">
        <f>Volume!K34</f>
        <v>531.8</v>
      </c>
      <c r="Q34" s="69">
        <f>Volume!J34</f>
        <v>545.55</v>
      </c>
      <c r="R34" s="237">
        <f t="shared" si="1"/>
        <v>285.60360825</v>
      </c>
      <c r="S34" s="103">
        <f t="shared" si="2"/>
        <v>284.95440375</v>
      </c>
      <c r="T34" s="109">
        <f t="shared" si="3"/>
        <v>5108925</v>
      </c>
      <c r="U34" s="103">
        <f t="shared" si="4"/>
        <v>2.470676316446219</v>
      </c>
      <c r="V34" s="103">
        <f t="shared" si="5"/>
        <v>284.8152885</v>
      </c>
      <c r="W34" s="103">
        <f t="shared" si="6"/>
        <v>0.7419479999999999</v>
      </c>
      <c r="X34" s="103">
        <f t="shared" si="7"/>
        <v>0.046371749999999996</v>
      </c>
      <c r="Y34" s="103">
        <f t="shared" si="8"/>
        <v>271.6926315</v>
      </c>
      <c r="Z34" s="237">
        <f t="shared" si="9"/>
        <v>13.910976749999975</v>
      </c>
      <c r="AB34" s="77"/>
    </row>
    <row r="35" spans="1:28" s="7" customFormat="1" ht="15.75" thickBot="1">
      <c r="A35" s="193" t="s">
        <v>160</v>
      </c>
      <c r="B35" s="284">
        <v>2316050</v>
      </c>
      <c r="C35" s="163">
        <v>319550</v>
      </c>
      <c r="D35" s="171">
        <v>0.16</v>
      </c>
      <c r="E35" s="172">
        <v>6600</v>
      </c>
      <c r="F35" s="167">
        <v>6050</v>
      </c>
      <c r="G35" s="171">
        <v>11</v>
      </c>
      <c r="H35" s="165">
        <v>0</v>
      </c>
      <c r="I35" s="168">
        <v>0</v>
      </c>
      <c r="J35" s="171">
        <v>0</v>
      </c>
      <c r="K35" s="164">
        <v>2322650</v>
      </c>
      <c r="L35" s="112">
        <v>325600</v>
      </c>
      <c r="M35" s="354">
        <v>0.16</v>
      </c>
      <c r="N35" s="283">
        <v>2321550</v>
      </c>
      <c r="O35" s="173">
        <f t="shared" si="0"/>
        <v>0.9995264030310206</v>
      </c>
      <c r="P35" s="108">
        <f>Volume!K35</f>
        <v>364.75</v>
      </c>
      <c r="Q35" s="69">
        <f>Volume!J35</f>
        <v>376.95</v>
      </c>
      <c r="R35" s="237">
        <f t="shared" si="1"/>
        <v>87.55229175</v>
      </c>
      <c r="S35" s="103">
        <f t="shared" si="2"/>
        <v>87.51082725</v>
      </c>
      <c r="T35" s="109">
        <f t="shared" si="3"/>
        <v>1997050</v>
      </c>
      <c r="U35" s="103">
        <f t="shared" si="4"/>
        <v>16.304048471495456</v>
      </c>
      <c r="V35" s="103">
        <f t="shared" si="5"/>
        <v>87.30350475</v>
      </c>
      <c r="W35" s="103">
        <f t="shared" si="6"/>
        <v>0.248787</v>
      </c>
      <c r="X35" s="103">
        <f t="shared" si="7"/>
        <v>0</v>
      </c>
      <c r="Y35" s="103">
        <f t="shared" si="8"/>
        <v>72.84239875</v>
      </c>
      <c r="Z35" s="237">
        <f t="shared" si="9"/>
        <v>14.709892999999994</v>
      </c>
      <c r="AB35" s="77"/>
    </row>
    <row r="36" spans="1:28" s="58" customFormat="1" ht="15.75" thickBot="1">
      <c r="A36" s="193" t="s">
        <v>161</v>
      </c>
      <c r="B36" s="164">
        <v>3726000</v>
      </c>
      <c r="C36" s="162">
        <v>103500</v>
      </c>
      <c r="D36" s="170">
        <v>0.03</v>
      </c>
      <c r="E36" s="164">
        <v>6900</v>
      </c>
      <c r="F36" s="112">
        <v>6900</v>
      </c>
      <c r="G36" s="170">
        <v>0</v>
      </c>
      <c r="H36" s="164">
        <v>0</v>
      </c>
      <c r="I36" s="112">
        <v>0</v>
      </c>
      <c r="J36" s="170">
        <v>0</v>
      </c>
      <c r="K36" s="164">
        <v>3732900</v>
      </c>
      <c r="L36" s="112">
        <v>110400</v>
      </c>
      <c r="M36" s="127">
        <v>0.03</v>
      </c>
      <c r="N36" s="283">
        <v>3732900</v>
      </c>
      <c r="O36" s="173">
        <f t="shared" si="0"/>
        <v>1</v>
      </c>
      <c r="P36" s="108">
        <f>Volume!K36</f>
        <v>31</v>
      </c>
      <c r="Q36" s="69">
        <f>Volume!J36</f>
        <v>31.3</v>
      </c>
      <c r="R36" s="237">
        <f t="shared" si="1"/>
        <v>11.683977</v>
      </c>
      <c r="S36" s="103">
        <f t="shared" si="2"/>
        <v>11.683977</v>
      </c>
      <c r="T36" s="109">
        <f t="shared" si="3"/>
        <v>3622500</v>
      </c>
      <c r="U36" s="103">
        <f t="shared" si="4"/>
        <v>3.0476190476190474</v>
      </c>
      <c r="V36" s="103">
        <f t="shared" si="5"/>
        <v>11.66238</v>
      </c>
      <c r="W36" s="103">
        <f t="shared" si="6"/>
        <v>0.021597</v>
      </c>
      <c r="X36" s="103">
        <f t="shared" si="7"/>
        <v>0</v>
      </c>
      <c r="Y36" s="103">
        <f t="shared" si="8"/>
        <v>11.22975</v>
      </c>
      <c r="Z36" s="237">
        <f t="shared" si="9"/>
        <v>0.45422700000000127</v>
      </c>
      <c r="AA36" s="78"/>
      <c r="AB36" s="77"/>
    </row>
    <row r="37" spans="1:28" s="58" customFormat="1" ht="15.75" thickBot="1">
      <c r="A37" s="193" t="s">
        <v>394</v>
      </c>
      <c r="B37" s="164">
        <v>23400</v>
      </c>
      <c r="C37" s="162">
        <v>8100</v>
      </c>
      <c r="D37" s="170">
        <v>0.53</v>
      </c>
      <c r="E37" s="164">
        <v>0</v>
      </c>
      <c r="F37" s="112">
        <v>0</v>
      </c>
      <c r="G37" s="170">
        <v>0</v>
      </c>
      <c r="H37" s="164">
        <v>0</v>
      </c>
      <c r="I37" s="112">
        <v>0</v>
      </c>
      <c r="J37" s="170">
        <v>0</v>
      </c>
      <c r="K37" s="164">
        <v>23400</v>
      </c>
      <c r="L37" s="112">
        <v>8100</v>
      </c>
      <c r="M37" s="127">
        <v>0.53</v>
      </c>
      <c r="N37" s="283">
        <v>22500</v>
      </c>
      <c r="O37" s="173">
        <f t="shared" si="0"/>
        <v>0.9615384615384616</v>
      </c>
      <c r="P37" s="108">
        <f>Volume!K37</f>
        <v>179.45</v>
      </c>
      <c r="Q37" s="69">
        <f>Volume!J37</f>
        <v>187.7</v>
      </c>
      <c r="R37" s="237">
        <f t="shared" si="1"/>
        <v>0.439218</v>
      </c>
      <c r="S37" s="103">
        <f t="shared" si="2"/>
        <v>0.422325</v>
      </c>
      <c r="T37" s="109">
        <f t="shared" si="3"/>
        <v>15300</v>
      </c>
      <c r="U37" s="103">
        <f t="shared" si="4"/>
        <v>52.94117647058824</v>
      </c>
      <c r="V37" s="103">
        <f t="shared" si="5"/>
        <v>0.439218</v>
      </c>
      <c r="W37" s="103">
        <f t="shared" si="6"/>
        <v>0</v>
      </c>
      <c r="X37" s="103">
        <f t="shared" si="7"/>
        <v>0</v>
      </c>
      <c r="Y37" s="103">
        <f t="shared" si="8"/>
        <v>0.2745585</v>
      </c>
      <c r="Z37" s="237">
        <f t="shared" si="9"/>
        <v>0.16465950000000001</v>
      </c>
      <c r="AA37" s="78"/>
      <c r="AB37" s="77"/>
    </row>
    <row r="38" spans="1:28" s="7" customFormat="1" ht="15.75" thickBot="1">
      <c r="A38" s="193" t="s">
        <v>3</v>
      </c>
      <c r="B38" s="284">
        <v>2126250</v>
      </c>
      <c r="C38" s="163">
        <v>300000</v>
      </c>
      <c r="D38" s="171">
        <v>0.16</v>
      </c>
      <c r="E38" s="172">
        <v>2500</v>
      </c>
      <c r="F38" s="167">
        <v>1250</v>
      </c>
      <c r="G38" s="171">
        <v>1</v>
      </c>
      <c r="H38" s="165">
        <v>0</v>
      </c>
      <c r="I38" s="168">
        <v>0</v>
      </c>
      <c r="J38" s="171">
        <v>0</v>
      </c>
      <c r="K38" s="164">
        <v>2128750</v>
      </c>
      <c r="L38" s="112">
        <v>301250</v>
      </c>
      <c r="M38" s="354">
        <v>0.16</v>
      </c>
      <c r="N38" s="283">
        <v>2126250</v>
      </c>
      <c r="O38" s="173">
        <f t="shared" si="0"/>
        <v>0.998825601879037</v>
      </c>
      <c r="P38" s="108">
        <f>Volume!K38</f>
        <v>236.4</v>
      </c>
      <c r="Q38" s="69">
        <f>Volume!J38</f>
        <v>236.8</v>
      </c>
      <c r="R38" s="237">
        <f t="shared" si="1"/>
        <v>50.4088</v>
      </c>
      <c r="S38" s="103">
        <f t="shared" si="2"/>
        <v>50.3496</v>
      </c>
      <c r="T38" s="109">
        <f t="shared" si="3"/>
        <v>1827500</v>
      </c>
      <c r="U38" s="103">
        <f t="shared" si="4"/>
        <v>16.484268125854992</v>
      </c>
      <c r="V38" s="103">
        <f t="shared" si="5"/>
        <v>50.3496</v>
      </c>
      <c r="W38" s="103">
        <f t="shared" si="6"/>
        <v>0.0592</v>
      </c>
      <c r="X38" s="103">
        <f t="shared" si="7"/>
        <v>0</v>
      </c>
      <c r="Y38" s="103">
        <f t="shared" si="8"/>
        <v>43.2021</v>
      </c>
      <c r="Z38" s="237">
        <f t="shared" si="9"/>
        <v>7.206699999999998</v>
      </c>
      <c r="AB38" s="77"/>
    </row>
    <row r="39" spans="1:28" s="7" customFormat="1" ht="15.75" thickBot="1">
      <c r="A39" s="193" t="s">
        <v>218</v>
      </c>
      <c r="B39" s="284">
        <v>436275</v>
      </c>
      <c r="C39" s="163">
        <v>7350</v>
      </c>
      <c r="D39" s="171">
        <v>0.02</v>
      </c>
      <c r="E39" s="172">
        <v>16275</v>
      </c>
      <c r="F39" s="167">
        <v>16275</v>
      </c>
      <c r="G39" s="171">
        <v>0</v>
      </c>
      <c r="H39" s="165">
        <v>0</v>
      </c>
      <c r="I39" s="168">
        <v>0</v>
      </c>
      <c r="J39" s="171">
        <v>0</v>
      </c>
      <c r="K39" s="164">
        <v>452550</v>
      </c>
      <c r="L39" s="112">
        <v>23625</v>
      </c>
      <c r="M39" s="354">
        <v>0.06</v>
      </c>
      <c r="N39" s="283">
        <v>450975</v>
      </c>
      <c r="O39" s="173">
        <f t="shared" si="0"/>
        <v>0.9965197215777262</v>
      </c>
      <c r="P39" s="108">
        <f>Volume!K39</f>
        <v>328.9</v>
      </c>
      <c r="Q39" s="69">
        <f>Volume!J39</f>
        <v>332.65</v>
      </c>
      <c r="R39" s="237">
        <f t="shared" si="1"/>
        <v>15.05407575</v>
      </c>
      <c r="S39" s="103">
        <f t="shared" si="2"/>
        <v>15.001683375</v>
      </c>
      <c r="T39" s="109">
        <f t="shared" si="3"/>
        <v>428925</v>
      </c>
      <c r="U39" s="103">
        <f t="shared" si="4"/>
        <v>5.507955936352509</v>
      </c>
      <c r="V39" s="103">
        <f t="shared" si="5"/>
        <v>14.512687875</v>
      </c>
      <c r="W39" s="103">
        <f t="shared" si="6"/>
        <v>0.541387875</v>
      </c>
      <c r="X39" s="103">
        <f t="shared" si="7"/>
        <v>0</v>
      </c>
      <c r="Y39" s="103">
        <f t="shared" si="8"/>
        <v>14.10734325</v>
      </c>
      <c r="Z39" s="237">
        <f t="shared" si="9"/>
        <v>0.9467325000000013</v>
      </c>
      <c r="AB39" s="77"/>
    </row>
    <row r="40" spans="1:28" s="7" customFormat="1" ht="15.75" thickBot="1">
      <c r="A40" s="193" t="s">
        <v>162</v>
      </c>
      <c r="B40" s="284">
        <v>439200</v>
      </c>
      <c r="C40" s="163">
        <v>32400</v>
      </c>
      <c r="D40" s="171">
        <v>0.08</v>
      </c>
      <c r="E40" s="172">
        <v>0</v>
      </c>
      <c r="F40" s="167">
        <v>0</v>
      </c>
      <c r="G40" s="171">
        <v>0</v>
      </c>
      <c r="H40" s="165">
        <v>0</v>
      </c>
      <c r="I40" s="168">
        <v>0</v>
      </c>
      <c r="J40" s="171">
        <v>0</v>
      </c>
      <c r="K40" s="164">
        <v>439200</v>
      </c>
      <c r="L40" s="112">
        <v>32400</v>
      </c>
      <c r="M40" s="354">
        <v>0.08</v>
      </c>
      <c r="N40" s="283">
        <v>435600</v>
      </c>
      <c r="O40" s="173">
        <f t="shared" si="0"/>
        <v>0.9918032786885246</v>
      </c>
      <c r="P40" s="108">
        <f>Volume!K40</f>
        <v>289.95</v>
      </c>
      <c r="Q40" s="69">
        <f>Volume!J40</f>
        <v>289.25</v>
      </c>
      <c r="R40" s="237">
        <f t="shared" si="1"/>
        <v>12.70386</v>
      </c>
      <c r="S40" s="103">
        <f t="shared" si="2"/>
        <v>12.59973</v>
      </c>
      <c r="T40" s="109">
        <f t="shared" si="3"/>
        <v>406800</v>
      </c>
      <c r="U40" s="103">
        <f t="shared" si="4"/>
        <v>7.964601769911504</v>
      </c>
      <c r="V40" s="103">
        <f t="shared" si="5"/>
        <v>12.70386</v>
      </c>
      <c r="W40" s="103">
        <f t="shared" si="6"/>
        <v>0</v>
      </c>
      <c r="X40" s="103">
        <f t="shared" si="7"/>
        <v>0</v>
      </c>
      <c r="Y40" s="103">
        <f t="shared" si="8"/>
        <v>11.795166</v>
      </c>
      <c r="Z40" s="237">
        <f t="shared" si="9"/>
        <v>0.9086940000000006</v>
      </c>
      <c r="AB40" s="77"/>
    </row>
    <row r="41" spans="1:28" s="58" customFormat="1" ht="15.75" thickBot="1">
      <c r="A41" s="193" t="s">
        <v>287</v>
      </c>
      <c r="B41" s="164">
        <v>255000</v>
      </c>
      <c r="C41" s="162">
        <v>-28000</v>
      </c>
      <c r="D41" s="170">
        <v>-0.1</v>
      </c>
      <c r="E41" s="164">
        <v>3000</v>
      </c>
      <c r="F41" s="112">
        <v>3000</v>
      </c>
      <c r="G41" s="170">
        <v>0</v>
      </c>
      <c r="H41" s="164">
        <v>0</v>
      </c>
      <c r="I41" s="112">
        <v>0</v>
      </c>
      <c r="J41" s="170">
        <v>0</v>
      </c>
      <c r="K41" s="164">
        <v>258000</v>
      </c>
      <c r="L41" s="112">
        <v>-25000</v>
      </c>
      <c r="M41" s="127">
        <v>-0.09</v>
      </c>
      <c r="N41" s="283">
        <v>258000</v>
      </c>
      <c r="O41" s="173">
        <f t="shared" si="0"/>
        <v>1</v>
      </c>
      <c r="P41" s="108">
        <f>Volume!K41</f>
        <v>194</v>
      </c>
      <c r="Q41" s="69">
        <f>Volume!J41</f>
        <v>199.55</v>
      </c>
      <c r="R41" s="237">
        <f t="shared" si="1"/>
        <v>5.14839</v>
      </c>
      <c r="S41" s="103">
        <f t="shared" si="2"/>
        <v>5.14839</v>
      </c>
      <c r="T41" s="109">
        <f t="shared" si="3"/>
        <v>283000</v>
      </c>
      <c r="U41" s="103">
        <f t="shared" si="4"/>
        <v>-8.8339222614841</v>
      </c>
      <c r="V41" s="103">
        <f t="shared" si="5"/>
        <v>5.088525</v>
      </c>
      <c r="W41" s="103">
        <f t="shared" si="6"/>
        <v>0.059865</v>
      </c>
      <c r="X41" s="103">
        <f t="shared" si="7"/>
        <v>0</v>
      </c>
      <c r="Y41" s="103">
        <f t="shared" si="8"/>
        <v>5.4902</v>
      </c>
      <c r="Z41" s="237">
        <f t="shared" si="9"/>
        <v>-0.3418099999999997</v>
      </c>
      <c r="AA41" s="78"/>
      <c r="AB41" s="77"/>
    </row>
    <row r="42" spans="1:28" s="58" customFormat="1" ht="15.75" thickBot="1">
      <c r="A42" s="193" t="s">
        <v>183</v>
      </c>
      <c r="B42" s="164">
        <v>828400</v>
      </c>
      <c r="C42" s="162">
        <v>-31350</v>
      </c>
      <c r="D42" s="170">
        <v>-0.04</v>
      </c>
      <c r="E42" s="164">
        <v>950</v>
      </c>
      <c r="F42" s="112">
        <v>950</v>
      </c>
      <c r="G42" s="170">
        <v>0</v>
      </c>
      <c r="H42" s="164">
        <v>0</v>
      </c>
      <c r="I42" s="112">
        <v>0</v>
      </c>
      <c r="J42" s="170">
        <v>0</v>
      </c>
      <c r="K42" s="164">
        <v>829350</v>
      </c>
      <c r="L42" s="112">
        <v>-30400</v>
      </c>
      <c r="M42" s="127">
        <v>-0.04</v>
      </c>
      <c r="N42" s="283">
        <v>829350</v>
      </c>
      <c r="O42" s="173">
        <f t="shared" si="0"/>
        <v>1</v>
      </c>
      <c r="P42" s="108">
        <f>Volume!K42</f>
        <v>256.15</v>
      </c>
      <c r="Q42" s="69">
        <f>Volume!J42</f>
        <v>264.8</v>
      </c>
      <c r="R42" s="237">
        <f t="shared" si="1"/>
        <v>21.961188</v>
      </c>
      <c r="S42" s="103">
        <f t="shared" si="2"/>
        <v>21.961188</v>
      </c>
      <c r="T42" s="109">
        <f t="shared" si="3"/>
        <v>859750</v>
      </c>
      <c r="U42" s="103">
        <f t="shared" si="4"/>
        <v>-3.535911602209945</v>
      </c>
      <c r="V42" s="103">
        <f t="shared" si="5"/>
        <v>21.936032</v>
      </c>
      <c r="W42" s="103">
        <f t="shared" si="6"/>
        <v>0.025156</v>
      </c>
      <c r="X42" s="103">
        <f t="shared" si="7"/>
        <v>0</v>
      </c>
      <c r="Y42" s="103">
        <f t="shared" si="8"/>
        <v>22.022496249999996</v>
      </c>
      <c r="Z42" s="237">
        <f t="shared" si="9"/>
        <v>-0.06130824999999618</v>
      </c>
      <c r="AA42" s="78"/>
      <c r="AB42" s="77"/>
    </row>
    <row r="43" spans="1:28" s="7" customFormat="1" ht="15.75" thickBot="1">
      <c r="A43" s="193" t="s">
        <v>219</v>
      </c>
      <c r="B43" s="164">
        <v>5486400</v>
      </c>
      <c r="C43" s="162">
        <v>345600</v>
      </c>
      <c r="D43" s="170">
        <v>0.07</v>
      </c>
      <c r="E43" s="164">
        <v>10800</v>
      </c>
      <c r="F43" s="112">
        <v>8100</v>
      </c>
      <c r="G43" s="170">
        <v>3</v>
      </c>
      <c r="H43" s="164">
        <v>0</v>
      </c>
      <c r="I43" s="112">
        <v>0</v>
      </c>
      <c r="J43" s="170">
        <v>0</v>
      </c>
      <c r="K43" s="164">
        <v>5497200</v>
      </c>
      <c r="L43" s="112">
        <v>353700</v>
      </c>
      <c r="M43" s="127">
        <v>0.07</v>
      </c>
      <c r="N43" s="283">
        <v>5464800</v>
      </c>
      <c r="O43" s="173">
        <f t="shared" si="0"/>
        <v>0.9941060903732809</v>
      </c>
      <c r="P43" s="108">
        <f>Volume!K43</f>
        <v>90.65</v>
      </c>
      <c r="Q43" s="69">
        <f>Volume!J43</f>
        <v>95</v>
      </c>
      <c r="R43" s="237">
        <f t="shared" si="1"/>
        <v>52.2234</v>
      </c>
      <c r="S43" s="103">
        <f t="shared" si="2"/>
        <v>51.9156</v>
      </c>
      <c r="T43" s="109">
        <f t="shared" si="3"/>
        <v>5143500</v>
      </c>
      <c r="U43" s="103">
        <f t="shared" si="4"/>
        <v>6.876640419947506</v>
      </c>
      <c r="V43" s="103">
        <f t="shared" si="5"/>
        <v>52.1208</v>
      </c>
      <c r="W43" s="103">
        <f t="shared" si="6"/>
        <v>0.1026</v>
      </c>
      <c r="X43" s="103">
        <f t="shared" si="7"/>
        <v>0</v>
      </c>
      <c r="Y43" s="103">
        <f t="shared" si="8"/>
        <v>46.6258275</v>
      </c>
      <c r="Z43" s="237">
        <f t="shared" si="9"/>
        <v>5.597572499999998</v>
      </c>
      <c r="AB43" s="77"/>
    </row>
    <row r="44" spans="1:28" s="7" customFormat="1" ht="15.75" thickBot="1">
      <c r="A44" s="193" t="s">
        <v>163</v>
      </c>
      <c r="B44" s="164">
        <v>480000</v>
      </c>
      <c r="C44" s="162">
        <v>25750</v>
      </c>
      <c r="D44" s="170">
        <v>0.06</v>
      </c>
      <c r="E44" s="164">
        <v>2000</v>
      </c>
      <c r="F44" s="112">
        <v>750</v>
      </c>
      <c r="G44" s="170">
        <v>0.6</v>
      </c>
      <c r="H44" s="164">
        <v>250</v>
      </c>
      <c r="I44" s="112">
        <v>0</v>
      </c>
      <c r="J44" s="170">
        <v>0</v>
      </c>
      <c r="K44" s="164">
        <v>482250</v>
      </c>
      <c r="L44" s="112">
        <v>26500</v>
      </c>
      <c r="M44" s="127">
        <v>0.06</v>
      </c>
      <c r="N44" s="283">
        <v>470500</v>
      </c>
      <c r="O44" s="173">
        <f t="shared" si="0"/>
        <v>0.975635044064282</v>
      </c>
      <c r="P44" s="108">
        <f>Volume!K44</f>
        <v>2987.25</v>
      </c>
      <c r="Q44" s="69">
        <f>Volume!J44</f>
        <v>3074.8</v>
      </c>
      <c r="R44" s="237">
        <f t="shared" si="1"/>
        <v>148.28223</v>
      </c>
      <c r="S44" s="103">
        <f t="shared" si="2"/>
        <v>144.66934</v>
      </c>
      <c r="T44" s="109">
        <f t="shared" si="3"/>
        <v>455750</v>
      </c>
      <c r="U44" s="103">
        <f t="shared" si="4"/>
        <v>5.814591332967636</v>
      </c>
      <c r="V44" s="103">
        <f t="shared" si="5"/>
        <v>147.5904</v>
      </c>
      <c r="W44" s="103">
        <f t="shared" si="6"/>
        <v>0.61496</v>
      </c>
      <c r="X44" s="103">
        <f t="shared" si="7"/>
        <v>0.07687</v>
      </c>
      <c r="Y44" s="103">
        <f t="shared" si="8"/>
        <v>136.14391875</v>
      </c>
      <c r="Z44" s="237">
        <f t="shared" si="9"/>
        <v>12.138311249999987</v>
      </c>
      <c r="AB44" s="77"/>
    </row>
    <row r="45" spans="1:28" s="7" customFormat="1" ht="15.75" thickBot="1">
      <c r="A45" s="193" t="s">
        <v>194</v>
      </c>
      <c r="B45" s="164">
        <v>1430000</v>
      </c>
      <c r="C45" s="162">
        <v>25600</v>
      </c>
      <c r="D45" s="170">
        <v>0.02</v>
      </c>
      <c r="E45" s="164">
        <v>16800</v>
      </c>
      <c r="F45" s="112">
        <v>9200</v>
      </c>
      <c r="G45" s="170">
        <v>1.21</v>
      </c>
      <c r="H45" s="164">
        <v>400</v>
      </c>
      <c r="I45" s="112">
        <v>400</v>
      </c>
      <c r="J45" s="170">
        <v>0</v>
      </c>
      <c r="K45" s="164">
        <v>1447200</v>
      </c>
      <c r="L45" s="112">
        <v>35200</v>
      </c>
      <c r="M45" s="127">
        <v>0.02</v>
      </c>
      <c r="N45" s="283">
        <v>1446000</v>
      </c>
      <c r="O45" s="173">
        <f t="shared" si="0"/>
        <v>0.9991708126036484</v>
      </c>
      <c r="P45" s="108">
        <f>Volume!K45</f>
        <v>706.5</v>
      </c>
      <c r="Q45" s="69">
        <f>Volume!J45</f>
        <v>728.25</v>
      </c>
      <c r="R45" s="237">
        <f t="shared" si="1"/>
        <v>105.39234</v>
      </c>
      <c r="S45" s="103">
        <f t="shared" si="2"/>
        <v>105.30495</v>
      </c>
      <c r="T45" s="109">
        <f t="shared" si="3"/>
        <v>1412000</v>
      </c>
      <c r="U45" s="103">
        <f t="shared" si="4"/>
        <v>2.492917847025496</v>
      </c>
      <c r="V45" s="103">
        <f t="shared" si="5"/>
        <v>104.13975</v>
      </c>
      <c r="W45" s="103">
        <f t="shared" si="6"/>
        <v>1.22346</v>
      </c>
      <c r="X45" s="103">
        <f t="shared" si="7"/>
        <v>0.02913</v>
      </c>
      <c r="Y45" s="103">
        <f t="shared" si="8"/>
        <v>99.7578</v>
      </c>
      <c r="Z45" s="237">
        <f t="shared" si="9"/>
        <v>5.634540000000001</v>
      </c>
      <c r="AB45" s="77"/>
    </row>
    <row r="46" spans="1:28" s="58" customFormat="1" ht="15.75" thickBot="1">
      <c r="A46" s="193" t="s">
        <v>220</v>
      </c>
      <c r="B46" s="164">
        <v>3338400</v>
      </c>
      <c r="C46" s="162">
        <v>110400</v>
      </c>
      <c r="D46" s="170">
        <v>0.03</v>
      </c>
      <c r="E46" s="164">
        <v>28800</v>
      </c>
      <c r="F46" s="112">
        <v>7200</v>
      </c>
      <c r="G46" s="170">
        <v>0.33</v>
      </c>
      <c r="H46" s="164">
        <v>4800</v>
      </c>
      <c r="I46" s="112">
        <v>0</v>
      </c>
      <c r="J46" s="170">
        <v>0</v>
      </c>
      <c r="K46" s="164">
        <v>3372000</v>
      </c>
      <c r="L46" s="112">
        <v>117600</v>
      </c>
      <c r="M46" s="127">
        <v>0.04</v>
      </c>
      <c r="N46" s="283">
        <v>3369600</v>
      </c>
      <c r="O46" s="173">
        <f t="shared" si="0"/>
        <v>0.999288256227758</v>
      </c>
      <c r="P46" s="108">
        <f>Volume!K46</f>
        <v>114.35</v>
      </c>
      <c r="Q46" s="69">
        <f>Volume!J46</f>
        <v>115.6</v>
      </c>
      <c r="R46" s="237">
        <f t="shared" si="1"/>
        <v>38.98032</v>
      </c>
      <c r="S46" s="103">
        <f t="shared" si="2"/>
        <v>38.952576</v>
      </c>
      <c r="T46" s="109">
        <f t="shared" si="3"/>
        <v>3254400</v>
      </c>
      <c r="U46" s="103">
        <f t="shared" si="4"/>
        <v>3.6135693215339235</v>
      </c>
      <c r="V46" s="103">
        <f t="shared" si="5"/>
        <v>38.591904</v>
      </c>
      <c r="W46" s="103">
        <f t="shared" si="6"/>
        <v>0.332928</v>
      </c>
      <c r="X46" s="103">
        <f t="shared" si="7"/>
        <v>0.055488</v>
      </c>
      <c r="Y46" s="103">
        <f t="shared" si="8"/>
        <v>37.214064</v>
      </c>
      <c r="Z46" s="237">
        <f t="shared" si="9"/>
        <v>1.7662559999999985</v>
      </c>
      <c r="AA46" s="78"/>
      <c r="AB46" s="77"/>
    </row>
    <row r="47" spans="1:28" s="58" customFormat="1" ht="15.75" thickBot="1">
      <c r="A47" s="193" t="s">
        <v>164</v>
      </c>
      <c r="B47" s="164">
        <v>20509500</v>
      </c>
      <c r="C47" s="162">
        <v>322050</v>
      </c>
      <c r="D47" s="170">
        <v>0.02</v>
      </c>
      <c r="E47" s="164">
        <v>67800</v>
      </c>
      <c r="F47" s="112">
        <v>39550</v>
      </c>
      <c r="G47" s="170">
        <v>1.4</v>
      </c>
      <c r="H47" s="164">
        <v>11300</v>
      </c>
      <c r="I47" s="112">
        <v>11300</v>
      </c>
      <c r="J47" s="170">
        <v>0</v>
      </c>
      <c r="K47" s="164">
        <v>20588600</v>
      </c>
      <c r="L47" s="112">
        <v>372900</v>
      </c>
      <c r="M47" s="127">
        <v>0.02</v>
      </c>
      <c r="N47" s="283">
        <v>20588600</v>
      </c>
      <c r="O47" s="173">
        <f t="shared" si="0"/>
        <v>1</v>
      </c>
      <c r="P47" s="108">
        <f>Volume!K47</f>
        <v>51.4</v>
      </c>
      <c r="Q47" s="69">
        <f>Volume!J47</f>
        <v>51.8</v>
      </c>
      <c r="R47" s="237">
        <f t="shared" si="1"/>
        <v>106.648948</v>
      </c>
      <c r="S47" s="103">
        <f t="shared" si="2"/>
        <v>106.648948</v>
      </c>
      <c r="T47" s="109">
        <f t="shared" si="3"/>
        <v>20215700</v>
      </c>
      <c r="U47" s="103">
        <f t="shared" si="4"/>
        <v>1.8446059250978202</v>
      </c>
      <c r="V47" s="103">
        <f t="shared" si="5"/>
        <v>106.23921</v>
      </c>
      <c r="W47" s="103">
        <f t="shared" si="6"/>
        <v>0.351204</v>
      </c>
      <c r="X47" s="103">
        <f t="shared" si="7"/>
        <v>0.058534</v>
      </c>
      <c r="Y47" s="103">
        <f t="shared" si="8"/>
        <v>103.908698</v>
      </c>
      <c r="Z47" s="237">
        <f t="shared" si="9"/>
        <v>2.740250000000003</v>
      </c>
      <c r="AA47" s="78"/>
      <c r="AB47" s="77"/>
    </row>
    <row r="48" spans="1:28" s="58" customFormat="1" ht="15.75" thickBot="1">
      <c r="A48" s="193" t="s">
        <v>165</v>
      </c>
      <c r="B48" s="164">
        <v>261300</v>
      </c>
      <c r="C48" s="162">
        <v>22100</v>
      </c>
      <c r="D48" s="170">
        <v>0.09</v>
      </c>
      <c r="E48" s="164">
        <v>19500</v>
      </c>
      <c r="F48" s="112">
        <v>19500</v>
      </c>
      <c r="G48" s="170">
        <v>0</v>
      </c>
      <c r="H48" s="164">
        <v>0</v>
      </c>
      <c r="I48" s="112">
        <v>0</v>
      </c>
      <c r="J48" s="170">
        <v>0</v>
      </c>
      <c r="K48" s="164">
        <v>280800</v>
      </c>
      <c r="L48" s="112">
        <v>41600</v>
      </c>
      <c r="M48" s="127">
        <v>0.17</v>
      </c>
      <c r="N48" s="283">
        <v>280800</v>
      </c>
      <c r="O48" s="173">
        <f t="shared" si="0"/>
        <v>1</v>
      </c>
      <c r="P48" s="108">
        <f>Volume!K48</f>
        <v>216.9</v>
      </c>
      <c r="Q48" s="69">
        <f>Volume!J48</f>
        <v>216.25</v>
      </c>
      <c r="R48" s="237">
        <f t="shared" si="1"/>
        <v>6.0723</v>
      </c>
      <c r="S48" s="103">
        <f t="shared" si="2"/>
        <v>6.0723</v>
      </c>
      <c r="T48" s="109">
        <f t="shared" si="3"/>
        <v>239200</v>
      </c>
      <c r="U48" s="103">
        <f t="shared" si="4"/>
        <v>17.391304347826086</v>
      </c>
      <c r="V48" s="103">
        <f t="shared" si="5"/>
        <v>5.6506125</v>
      </c>
      <c r="W48" s="103">
        <f t="shared" si="6"/>
        <v>0.4216875</v>
      </c>
      <c r="X48" s="103">
        <f t="shared" si="7"/>
        <v>0</v>
      </c>
      <c r="Y48" s="103">
        <f t="shared" si="8"/>
        <v>5.188248</v>
      </c>
      <c r="Z48" s="237">
        <f t="shared" si="9"/>
        <v>0.8840520000000005</v>
      </c>
      <c r="AA48" s="78"/>
      <c r="AB48" s="77"/>
    </row>
    <row r="49" spans="1:28" s="58" customFormat="1" ht="15.75" thickBot="1">
      <c r="A49" s="193" t="s">
        <v>89</v>
      </c>
      <c r="B49" s="164">
        <v>5490000</v>
      </c>
      <c r="C49" s="162">
        <v>357000</v>
      </c>
      <c r="D49" s="170">
        <v>0.07</v>
      </c>
      <c r="E49" s="164">
        <v>54000</v>
      </c>
      <c r="F49" s="112">
        <v>45000</v>
      </c>
      <c r="G49" s="170">
        <v>5</v>
      </c>
      <c r="H49" s="164">
        <v>1500</v>
      </c>
      <c r="I49" s="112">
        <v>1500</v>
      </c>
      <c r="J49" s="170">
        <v>0</v>
      </c>
      <c r="K49" s="164">
        <v>5545500</v>
      </c>
      <c r="L49" s="112">
        <v>403500</v>
      </c>
      <c r="M49" s="127">
        <v>0.08</v>
      </c>
      <c r="N49" s="283">
        <v>5518500</v>
      </c>
      <c r="O49" s="173">
        <f t="shared" si="0"/>
        <v>0.9951311874492832</v>
      </c>
      <c r="P49" s="108">
        <f>Volume!K49</f>
        <v>263.9</v>
      </c>
      <c r="Q49" s="69">
        <f>Volume!J49</f>
        <v>264.55</v>
      </c>
      <c r="R49" s="237">
        <f t="shared" si="1"/>
        <v>146.7062025</v>
      </c>
      <c r="S49" s="103">
        <f t="shared" si="2"/>
        <v>145.9919175</v>
      </c>
      <c r="T49" s="109">
        <f t="shared" si="3"/>
        <v>5142000</v>
      </c>
      <c r="U49" s="103">
        <f t="shared" si="4"/>
        <v>7.847141190198366</v>
      </c>
      <c r="V49" s="103">
        <f t="shared" si="5"/>
        <v>145.23795</v>
      </c>
      <c r="W49" s="103">
        <f t="shared" si="6"/>
        <v>1.42857</v>
      </c>
      <c r="X49" s="103">
        <f t="shared" si="7"/>
        <v>0.0396825</v>
      </c>
      <c r="Y49" s="103">
        <f t="shared" si="8"/>
        <v>135.69738</v>
      </c>
      <c r="Z49" s="237">
        <f t="shared" si="9"/>
        <v>11.00882249999998</v>
      </c>
      <c r="AA49" s="78"/>
      <c r="AB49" s="77"/>
    </row>
    <row r="50" spans="1:28" s="58" customFormat="1" ht="15.75" thickBot="1">
      <c r="A50" s="193" t="s">
        <v>288</v>
      </c>
      <c r="B50" s="164">
        <v>945000</v>
      </c>
      <c r="C50" s="162">
        <v>-30000</v>
      </c>
      <c r="D50" s="170">
        <v>-0.03</v>
      </c>
      <c r="E50" s="164">
        <v>2000</v>
      </c>
      <c r="F50" s="112">
        <v>2000</v>
      </c>
      <c r="G50" s="170">
        <v>0</v>
      </c>
      <c r="H50" s="164">
        <v>0</v>
      </c>
      <c r="I50" s="112">
        <v>0</v>
      </c>
      <c r="J50" s="170">
        <v>0</v>
      </c>
      <c r="K50" s="164">
        <v>947000</v>
      </c>
      <c r="L50" s="112">
        <v>-28000</v>
      </c>
      <c r="M50" s="127">
        <v>-0.03</v>
      </c>
      <c r="N50" s="283">
        <v>944000</v>
      </c>
      <c r="O50" s="173">
        <f t="shared" si="0"/>
        <v>0.996832101372756</v>
      </c>
      <c r="P50" s="108">
        <f>Volume!K50</f>
        <v>159.05</v>
      </c>
      <c r="Q50" s="69">
        <f>Volume!J50</f>
        <v>165</v>
      </c>
      <c r="R50" s="237">
        <f t="shared" si="1"/>
        <v>15.6255</v>
      </c>
      <c r="S50" s="103">
        <f t="shared" si="2"/>
        <v>15.576</v>
      </c>
      <c r="T50" s="109">
        <f t="shared" si="3"/>
        <v>975000</v>
      </c>
      <c r="U50" s="103">
        <f t="shared" si="4"/>
        <v>-2.871794871794872</v>
      </c>
      <c r="V50" s="103">
        <f t="shared" si="5"/>
        <v>15.5925</v>
      </c>
      <c r="W50" s="103">
        <f t="shared" si="6"/>
        <v>0.033</v>
      </c>
      <c r="X50" s="103">
        <f t="shared" si="7"/>
        <v>0</v>
      </c>
      <c r="Y50" s="103">
        <f t="shared" si="8"/>
        <v>15.507375</v>
      </c>
      <c r="Z50" s="237">
        <f t="shared" si="9"/>
        <v>0.11812500000000092</v>
      </c>
      <c r="AA50" s="78"/>
      <c r="AB50" s="77"/>
    </row>
    <row r="51" spans="1:28" s="58" customFormat="1" ht="15.75" thickBot="1">
      <c r="A51" s="193" t="s">
        <v>271</v>
      </c>
      <c r="B51" s="164">
        <v>646200</v>
      </c>
      <c r="C51" s="162">
        <v>112800</v>
      </c>
      <c r="D51" s="170">
        <v>0.21</v>
      </c>
      <c r="E51" s="164">
        <v>5400</v>
      </c>
      <c r="F51" s="112">
        <v>600</v>
      </c>
      <c r="G51" s="170">
        <v>0.13</v>
      </c>
      <c r="H51" s="164">
        <v>0</v>
      </c>
      <c r="I51" s="112">
        <v>0</v>
      </c>
      <c r="J51" s="170">
        <v>0</v>
      </c>
      <c r="K51" s="164">
        <v>651600</v>
      </c>
      <c r="L51" s="112">
        <v>113400</v>
      </c>
      <c r="M51" s="127">
        <v>0.21</v>
      </c>
      <c r="N51" s="283">
        <v>651600</v>
      </c>
      <c r="O51" s="173">
        <f t="shared" si="0"/>
        <v>1</v>
      </c>
      <c r="P51" s="108">
        <f>Volume!K51</f>
        <v>201.75</v>
      </c>
      <c r="Q51" s="69">
        <f>Volume!J51</f>
        <v>202.95</v>
      </c>
      <c r="R51" s="237">
        <f t="shared" si="1"/>
        <v>13.224222</v>
      </c>
      <c r="S51" s="103">
        <f t="shared" si="2"/>
        <v>13.224222</v>
      </c>
      <c r="T51" s="109">
        <f t="shared" si="3"/>
        <v>538200</v>
      </c>
      <c r="U51" s="103">
        <f t="shared" si="4"/>
        <v>21.070234113712374</v>
      </c>
      <c r="V51" s="103">
        <f t="shared" si="5"/>
        <v>13.114629</v>
      </c>
      <c r="W51" s="103">
        <f t="shared" si="6"/>
        <v>0.109593</v>
      </c>
      <c r="X51" s="103">
        <f t="shared" si="7"/>
        <v>0</v>
      </c>
      <c r="Y51" s="103">
        <f t="shared" si="8"/>
        <v>10.858185</v>
      </c>
      <c r="Z51" s="237">
        <f t="shared" si="9"/>
        <v>2.3660369999999986</v>
      </c>
      <c r="AA51" s="78"/>
      <c r="AB51" s="77"/>
    </row>
    <row r="52" spans="1:28" s="58" customFormat="1" ht="15.75" thickBot="1">
      <c r="A52" s="193" t="s">
        <v>221</v>
      </c>
      <c r="B52" s="164">
        <v>347400</v>
      </c>
      <c r="C52" s="162">
        <v>21900</v>
      </c>
      <c r="D52" s="170">
        <v>0.07</v>
      </c>
      <c r="E52" s="164">
        <v>5100</v>
      </c>
      <c r="F52" s="112">
        <v>5100</v>
      </c>
      <c r="G52" s="170">
        <v>0</v>
      </c>
      <c r="H52" s="164">
        <v>1500</v>
      </c>
      <c r="I52" s="112">
        <v>1500</v>
      </c>
      <c r="J52" s="170">
        <v>0</v>
      </c>
      <c r="K52" s="164">
        <v>354000</v>
      </c>
      <c r="L52" s="112">
        <v>28500</v>
      </c>
      <c r="M52" s="127">
        <v>0.09</v>
      </c>
      <c r="N52" s="283">
        <v>354000</v>
      </c>
      <c r="O52" s="173">
        <f t="shared" si="0"/>
        <v>1</v>
      </c>
      <c r="P52" s="108">
        <f>Volume!K52</f>
        <v>1081.6</v>
      </c>
      <c r="Q52" s="69">
        <f>Volume!J52</f>
        <v>1119.9</v>
      </c>
      <c r="R52" s="237">
        <f t="shared" si="1"/>
        <v>39.64446000000001</v>
      </c>
      <c r="S52" s="103">
        <f t="shared" si="2"/>
        <v>39.64446000000001</v>
      </c>
      <c r="T52" s="109">
        <f t="shared" si="3"/>
        <v>325500</v>
      </c>
      <c r="U52" s="103">
        <f t="shared" si="4"/>
        <v>8.755760368663594</v>
      </c>
      <c r="V52" s="103">
        <f t="shared" si="5"/>
        <v>38.90532600000001</v>
      </c>
      <c r="W52" s="103">
        <f t="shared" si="6"/>
        <v>0.571149</v>
      </c>
      <c r="X52" s="103">
        <f t="shared" si="7"/>
        <v>0.16798500000000002</v>
      </c>
      <c r="Y52" s="103">
        <f t="shared" si="8"/>
        <v>35.20608</v>
      </c>
      <c r="Z52" s="237">
        <f t="shared" si="9"/>
        <v>4.438380000000009</v>
      </c>
      <c r="AA52" s="78"/>
      <c r="AB52" s="77"/>
    </row>
    <row r="53" spans="1:28" s="58" customFormat="1" ht="15.75" thickBot="1">
      <c r="A53" s="193" t="s">
        <v>233</v>
      </c>
      <c r="B53" s="164">
        <v>2893000</v>
      </c>
      <c r="C53" s="162">
        <v>140000</v>
      </c>
      <c r="D53" s="170">
        <v>0.05</v>
      </c>
      <c r="E53" s="164">
        <v>3000</v>
      </c>
      <c r="F53" s="112">
        <v>0</v>
      </c>
      <c r="G53" s="170">
        <v>0</v>
      </c>
      <c r="H53" s="164">
        <v>1000</v>
      </c>
      <c r="I53" s="112">
        <v>0</v>
      </c>
      <c r="J53" s="170">
        <v>0</v>
      </c>
      <c r="K53" s="164">
        <v>2897000</v>
      </c>
      <c r="L53" s="112">
        <v>140000</v>
      </c>
      <c r="M53" s="127">
        <v>0.05</v>
      </c>
      <c r="N53" s="283">
        <v>2892000</v>
      </c>
      <c r="O53" s="173">
        <f t="shared" si="0"/>
        <v>0.9982740766309975</v>
      </c>
      <c r="P53" s="108">
        <f>Volume!K53</f>
        <v>356.25</v>
      </c>
      <c r="Q53" s="69">
        <f>Volume!J53</f>
        <v>360.3</v>
      </c>
      <c r="R53" s="237">
        <f t="shared" si="1"/>
        <v>104.37891</v>
      </c>
      <c r="S53" s="103">
        <f t="shared" si="2"/>
        <v>104.19876</v>
      </c>
      <c r="T53" s="109">
        <f t="shared" si="3"/>
        <v>2757000</v>
      </c>
      <c r="U53" s="103">
        <f t="shared" si="4"/>
        <v>5.077983315197679</v>
      </c>
      <c r="V53" s="103">
        <f t="shared" si="5"/>
        <v>104.23479</v>
      </c>
      <c r="W53" s="103">
        <f t="shared" si="6"/>
        <v>0.10809</v>
      </c>
      <c r="X53" s="103">
        <f t="shared" si="7"/>
        <v>0.03603</v>
      </c>
      <c r="Y53" s="103">
        <f t="shared" si="8"/>
        <v>98.218125</v>
      </c>
      <c r="Z53" s="237">
        <f t="shared" si="9"/>
        <v>6.160785000000004</v>
      </c>
      <c r="AA53" s="78"/>
      <c r="AB53" s="77"/>
    </row>
    <row r="54" spans="1:28" s="58" customFormat="1" ht="15.75" thickBot="1">
      <c r="A54" s="193" t="s">
        <v>166</v>
      </c>
      <c r="B54" s="164">
        <v>3363000</v>
      </c>
      <c r="C54" s="162">
        <v>91450</v>
      </c>
      <c r="D54" s="170">
        <v>0.03</v>
      </c>
      <c r="E54" s="164">
        <v>5900</v>
      </c>
      <c r="F54" s="112">
        <v>0</v>
      </c>
      <c r="G54" s="170">
        <v>0</v>
      </c>
      <c r="H54" s="164">
        <v>0</v>
      </c>
      <c r="I54" s="112">
        <v>0</v>
      </c>
      <c r="J54" s="170">
        <v>0</v>
      </c>
      <c r="K54" s="164">
        <v>3368900</v>
      </c>
      <c r="L54" s="112">
        <v>91450</v>
      </c>
      <c r="M54" s="127">
        <v>0.03</v>
      </c>
      <c r="N54" s="283">
        <v>3368900</v>
      </c>
      <c r="O54" s="173">
        <f t="shared" si="0"/>
        <v>1</v>
      </c>
      <c r="P54" s="108">
        <f>Volume!K54</f>
        <v>93.6</v>
      </c>
      <c r="Q54" s="69">
        <f>Volume!J54</f>
        <v>92.95</v>
      </c>
      <c r="R54" s="237">
        <f t="shared" si="1"/>
        <v>31.3139255</v>
      </c>
      <c r="S54" s="103">
        <f t="shared" si="2"/>
        <v>31.3139255</v>
      </c>
      <c r="T54" s="109">
        <f t="shared" si="3"/>
        <v>3277450</v>
      </c>
      <c r="U54" s="103">
        <f t="shared" si="4"/>
        <v>2.7902790279027903</v>
      </c>
      <c r="V54" s="103">
        <f t="shared" si="5"/>
        <v>31.259085</v>
      </c>
      <c r="W54" s="103">
        <f t="shared" si="6"/>
        <v>0.0548405</v>
      </c>
      <c r="X54" s="103">
        <f t="shared" si="7"/>
        <v>0</v>
      </c>
      <c r="Y54" s="103">
        <f t="shared" si="8"/>
        <v>30.676932</v>
      </c>
      <c r="Z54" s="237">
        <f t="shared" si="9"/>
        <v>0.6369934999999991</v>
      </c>
      <c r="AA54" s="78"/>
      <c r="AB54" s="77"/>
    </row>
    <row r="55" spans="1:28" s="58" customFormat="1" ht="15.75" thickBot="1">
      <c r="A55" s="193" t="s">
        <v>222</v>
      </c>
      <c r="B55" s="164">
        <v>737100</v>
      </c>
      <c r="C55" s="162">
        <v>25200</v>
      </c>
      <c r="D55" s="170">
        <v>0.04</v>
      </c>
      <c r="E55" s="164">
        <v>0</v>
      </c>
      <c r="F55" s="112">
        <v>0</v>
      </c>
      <c r="G55" s="170">
        <v>0</v>
      </c>
      <c r="H55" s="164">
        <v>700</v>
      </c>
      <c r="I55" s="112">
        <v>700</v>
      </c>
      <c r="J55" s="170">
        <v>0</v>
      </c>
      <c r="K55" s="164">
        <v>737800</v>
      </c>
      <c r="L55" s="112">
        <v>25900</v>
      </c>
      <c r="M55" s="127">
        <v>0.04</v>
      </c>
      <c r="N55" s="283">
        <v>737275</v>
      </c>
      <c r="O55" s="173">
        <f t="shared" si="0"/>
        <v>0.9992884250474383</v>
      </c>
      <c r="P55" s="108">
        <f>Volume!K55</f>
        <v>2052.55</v>
      </c>
      <c r="Q55" s="69">
        <f>Volume!J55</f>
        <v>2092.9</v>
      </c>
      <c r="R55" s="237">
        <f t="shared" si="1"/>
        <v>154.414162</v>
      </c>
      <c r="S55" s="103">
        <f t="shared" si="2"/>
        <v>154.30428475</v>
      </c>
      <c r="T55" s="109">
        <f t="shared" si="3"/>
        <v>711900</v>
      </c>
      <c r="U55" s="103">
        <f t="shared" si="4"/>
        <v>3.638151425762045</v>
      </c>
      <c r="V55" s="103">
        <f t="shared" si="5"/>
        <v>154.267659</v>
      </c>
      <c r="W55" s="103">
        <f t="shared" si="6"/>
        <v>0</v>
      </c>
      <c r="X55" s="103">
        <f t="shared" si="7"/>
        <v>0.146503</v>
      </c>
      <c r="Y55" s="103">
        <f t="shared" si="8"/>
        <v>146.12103450000004</v>
      </c>
      <c r="Z55" s="237">
        <f t="shared" si="9"/>
        <v>8.293127499999969</v>
      </c>
      <c r="AA55" s="78"/>
      <c r="AB55" s="77"/>
    </row>
    <row r="56" spans="1:28" s="58" customFormat="1" ht="15.75" thickBot="1">
      <c r="A56" s="193" t="s">
        <v>289</v>
      </c>
      <c r="B56" s="164">
        <v>1933500</v>
      </c>
      <c r="C56" s="162">
        <v>30750</v>
      </c>
      <c r="D56" s="170">
        <v>0.02</v>
      </c>
      <c r="E56" s="164">
        <v>25500</v>
      </c>
      <c r="F56" s="112">
        <v>15750</v>
      </c>
      <c r="G56" s="170">
        <v>1.62</v>
      </c>
      <c r="H56" s="164">
        <v>750</v>
      </c>
      <c r="I56" s="112">
        <v>0</v>
      </c>
      <c r="J56" s="170">
        <v>0</v>
      </c>
      <c r="K56" s="164">
        <v>1959750</v>
      </c>
      <c r="L56" s="112">
        <v>46500</v>
      </c>
      <c r="M56" s="127">
        <v>0.02</v>
      </c>
      <c r="N56" s="283">
        <v>1959750</v>
      </c>
      <c r="O56" s="173">
        <f t="shared" si="0"/>
        <v>1</v>
      </c>
      <c r="P56" s="108">
        <f>Volume!K56</f>
        <v>131.9</v>
      </c>
      <c r="Q56" s="69">
        <f>Volume!J56</f>
        <v>135.2</v>
      </c>
      <c r="R56" s="237">
        <f t="shared" si="1"/>
        <v>26.49582</v>
      </c>
      <c r="S56" s="103">
        <f t="shared" si="2"/>
        <v>26.49582</v>
      </c>
      <c r="T56" s="109">
        <f t="shared" si="3"/>
        <v>1913250</v>
      </c>
      <c r="U56" s="103">
        <f t="shared" si="4"/>
        <v>2.4304194433555466</v>
      </c>
      <c r="V56" s="103">
        <f t="shared" si="5"/>
        <v>26.140919999999998</v>
      </c>
      <c r="W56" s="103">
        <f t="shared" si="6"/>
        <v>0.34475999999999996</v>
      </c>
      <c r="X56" s="103">
        <f t="shared" si="7"/>
        <v>0.010139999999999998</v>
      </c>
      <c r="Y56" s="103">
        <f t="shared" si="8"/>
        <v>25.2357675</v>
      </c>
      <c r="Z56" s="237">
        <f t="shared" si="9"/>
        <v>1.260052499999997</v>
      </c>
      <c r="AA56" s="78"/>
      <c r="AB56" s="77"/>
    </row>
    <row r="57" spans="1:28" s="7" customFormat="1" ht="15.75" thickBot="1">
      <c r="A57" s="193" t="s">
        <v>290</v>
      </c>
      <c r="B57" s="164">
        <v>1421000</v>
      </c>
      <c r="C57" s="162">
        <v>99400</v>
      </c>
      <c r="D57" s="170">
        <v>0.08</v>
      </c>
      <c r="E57" s="164">
        <v>28000</v>
      </c>
      <c r="F57" s="112">
        <v>0</v>
      </c>
      <c r="G57" s="170">
        <v>0</v>
      </c>
      <c r="H57" s="164">
        <v>84000</v>
      </c>
      <c r="I57" s="112">
        <v>-49000</v>
      </c>
      <c r="J57" s="170">
        <v>-0.37</v>
      </c>
      <c r="K57" s="164">
        <v>1533000</v>
      </c>
      <c r="L57" s="112">
        <v>50400</v>
      </c>
      <c r="M57" s="127">
        <v>0.03</v>
      </c>
      <c r="N57" s="283">
        <v>1526000</v>
      </c>
      <c r="O57" s="173">
        <f t="shared" si="0"/>
        <v>0.9954337899543378</v>
      </c>
      <c r="P57" s="108">
        <f>Volume!K57</f>
        <v>114.2</v>
      </c>
      <c r="Q57" s="69">
        <f>Volume!J57</f>
        <v>116.3</v>
      </c>
      <c r="R57" s="237">
        <f t="shared" si="1"/>
        <v>17.82879</v>
      </c>
      <c r="S57" s="103">
        <f t="shared" si="2"/>
        <v>17.74738</v>
      </c>
      <c r="T57" s="109">
        <f t="shared" si="3"/>
        <v>1482600</v>
      </c>
      <c r="U57" s="103">
        <f t="shared" si="4"/>
        <v>3.39943342776204</v>
      </c>
      <c r="V57" s="103">
        <f t="shared" si="5"/>
        <v>16.52623</v>
      </c>
      <c r="W57" s="103">
        <f t="shared" si="6"/>
        <v>0.32564</v>
      </c>
      <c r="X57" s="103">
        <f t="shared" si="7"/>
        <v>0.97692</v>
      </c>
      <c r="Y57" s="103">
        <f t="shared" si="8"/>
        <v>16.931292</v>
      </c>
      <c r="Z57" s="237">
        <f t="shared" si="9"/>
        <v>0.8974980000000023</v>
      </c>
      <c r="AB57" s="77"/>
    </row>
    <row r="58" spans="1:28" s="7" customFormat="1" ht="15.75" thickBot="1">
      <c r="A58" s="193" t="s">
        <v>195</v>
      </c>
      <c r="B58" s="164">
        <v>27917418</v>
      </c>
      <c r="C58" s="162">
        <v>2311502</v>
      </c>
      <c r="D58" s="170">
        <v>0.09</v>
      </c>
      <c r="E58" s="164">
        <v>529934</v>
      </c>
      <c r="F58" s="112">
        <v>200014</v>
      </c>
      <c r="G58" s="170">
        <v>0.61</v>
      </c>
      <c r="H58" s="164">
        <v>76294</v>
      </c>
      <c r="I58" s="112">
        <v>55674</v>
      </c>
      <c r="J58" s="170">
        <v>2.7</v>
      </c>
      <c r="K58" s="164">
        <v>28523646</v>
      </c>
      <c r="L58" s="112">
        <v>2567190</v>
      </c>
      <c r="M58" s="127">
        <v>0.1</v>
      </c>
      <c r="N58" s="283">
        <v>28470034</v>
      </c>
      <c r="O58" s="173">
        <f t="shared" si="0"/>
        <v>0.9981204366370274</v>
      </c>
      <c r="P58" s="108">
        <f>Volume!K58</f>
        <v>104.5</v>
      </c>
      <c r="Q58" s="69">
        <f>Volume!J58</f>
        <v>106.7</v>
      </c>
      <c r="R58" s="237">
        <f t="shared" si="1"/>
        <v>304.34730282000004</v>
      </c>
      <c r="S58" s="103">
        <f t="shared" si="2"/>
        <v>303.77526278</v>
      </c>
      <c r="T58" s="109">
        <f t="shared" si="3"/>
        <v>25956456</v>
      </c>
      <c r="U58" s="103">
        <f t="shared" si="4"/>
        <v>9.890371782650142</v>
      </c>
      <c r="V58" s="103">
        <f t="shared" si="5"/>
        <v>297.87885006</v>
      </c>
      <c r="W58" s="103">
        <f t="shared" si="6"/>
        <v>5.654395780000001</v>
      </c>
      <c r="X58" s="103">
        <f t="shared" si="7"/>
        <v>0.8140569799999999</v>
      </c>
      <c r="Y58" s="103">
        <f t="shared" si="8"/>
        <v>271.2449652</v>
      </c>
      <c r="Z58" s="237">
        <f t="shared" si="9"/>
        <v>33.102337620000014</v>
      </c>
      <c r="AB58" s="77"/>
    </row>
    <row r="59" spans="1:28" s="7" customFormat="1" ht="15.75" thickBot="1">
      <c r="A59" s="193" t="s">
        <v>291</v>
      </c>
      <c r="B59" s="164">
        <v>6984600</v>
      </c>
      <c r="C59" s="162">
        <v>240800</v>
      </c>
      <c r="D59" s="170">
        <v>0.04</v>
      </c>
      <c r="E59" s="164">
        <v>92400</v>
      </c>
      <c r="F59" s="112">
        <v>25200</v>
      </c>
      <c r="G59" s="170">
        <v>0.38</v>
      </c>
      <c r="H59" s="164">
        <v>22400</v>
      </c>
      <c r="I59" s="112">
        <v>7000</v>
      </c>
      <c r="J59" s="170">
        <v>0.45</v>
      </c>
      <c r="K59" s="164">
        <v>7099400</v>
      </c>
      <c r="L59" s="112">
        <v>273000</v>
      </c>
      <c r="M59" s="127">
        <v>0.04</v>
      </c>
      <c r="N59" s="283">
        <v>7078400</v>
      </c>
      <c r="O59" s="173">
        <f t="shared" si="0"/>
        <v>0.9970420035495957</v>
      </c>
      <c r="P59" s="108">
        <f>Volume!K59</f>
        <v>89.5</v>
      </c>
      <c r="Q59" s="69">
        <f>Volume!J59</f>
        <v>89.5</v>
      </c>
      <c r="R59" s="237">
        <f t="shared" si="1"/>
        <v>63.53963</v>
      </c>
      <c r="S59" s="103">
        <f t="shared" si="2"/>
        <v>63.35168</v>
      </c>
      <c r="T59" s="109">
        <f t="shared" si="3"/>
        <v>6826400</v>
      </c>
      <c r="U59" s="103">
        <f t="shared" si="4"/>
        <v>3.999179655455291</v>
      </c>
      <c r="V59" s="103">
        <f t="shared" si="5"/>
        <v>62.51217</v>
      </c>
      <c r="W59" s="103">
        <f t="shared" si="6"/>
        <v>0.82698</v>
      </c>
      <c r="X59" s="103">
        <f t="shared" si="7"/>
        <v>0.20048</v>
      </c>
      <c r="Y59" s="103">
        <f t="shared" si="8"/>
        <v>61.09628</v>
      </c>
      <c r="Z59" s="237">
        <f t="shared" si="9"/>
        <v>2.4433500000000024</v>
      </c>
      <c r="AB59" s="77"/>
    </row>
    <row r="60" spans="1:28" s="7" customFormat="1" ht="15.75" thickBot="1">
      <c r="A60" s="193" t="s">
        <v>197</v>
      </c>
      <c r="B60" s="164">
        <v>4464200</v>
      </c>
      <c r="C60" s="162">
        <v>272350</v>
      </c>
      <c r="D60" s="170">
        <v>0.06</v>
      </c>
      <c r="E60" s="164">
        <v>10400</v>
      </c>
      <c r="F60" s="112">
        <v>1950</v>
      </c>
      <c r="G60" s="170">
        <v>0.23</v>
      </c>
      <c r="H60" s="164">
        <v>0</v>
      </c>
      <c r="I60" s="112">
        <v>0</v>
      </c>
      <c r="J60" s="170">
        <v>0</v>
      </c>
      <c r="K60" s="164">
        <v>4474600</v>
      </c>
      <c r="L60" s="112">
        <v>274300</v>
      </c>
      <c r="M60" s="127">
        <v>0.07</v>
      </c>
      <c r="N60" s="283">
        <v>4449250</v>
      </c>
      <c r="O60" s="173">
        <f t="shared" si="0"/>
        <v>0.9943346891342243</v>
      </c>
      <c r="P60" s="108">
        <f>Volume!K60</f>
        <v>300.4</v>
      </c>
      <c r="Q60" s="69">
        <f>Volume!J60</f>
        <v>291.4</v>
      </c>
      <c r="R60" s="237">
        <f t="shared" si="1"/>
        <v>130.389844</v>
      </c>
      <c r="S60" s="103">
        <f t="shared" si="2"/>
        <v>129.651145</v>
      </c>
      <c r="T60" s="109">
        <f t="shared" si="3"/>
        <v>4200300</v>
      </c>
      <c r="U60" s="103">
        <f t="shared" si="4"/>
        <v>6.530485917672547</v>
      </c>
      <c r="V60" s="103">
        <f t="shared" si="5"/>
        <v>130.086788</v>
      </c>
      <c r="W60" s="103">
        <f t="shared" si="6"/>
        <v>0.30305599999999994</v>
      </c>
      <c r="X60" s="103">
        <f t="shared" si="7"/>
        <v>0</v>
      </c>
      <c r="Y60" s="103">
        <f t="shared" si="8"/>
        <v>126.177012</v>
      </c>
      <c r="Z60" s="237">
        <f t="shared" si="9"/>
        <v>4.212832000000006</v>
      </c>
      <c r="AB60" s="77"/>
    </row>
    <row r="61" spans="1:28" s="7" customFormat="1" ht="15.75" thickBot="1">
      <c r="A61" s="193" t="s">
        <v>4</v>
      </c>
      <c r="B61" s="164">
        <v>852150</v>
      </c>
      <c r="C61" s="162">
        <v>69450</v>
      </c>
      <c r="D61" s="170">
        <v>0.09</v>
      </c>
      <c r="E61" s="164">
        <v>0</v>
      </c>
      <c r="F61" s="112">
        <v>0</v>
      </c>
      <c r="G61" s="170">
        <v>0</v>
      </c>
      <c r="H61" s="164">
        <v>0</v>
      </c>
      <c r="I61" s="112">
        <v>0</v>
      </c>
      <c r="J61" s="170">
        <v>0</v>
      </c>
      <c r="K61" s="164">
        <v>852150</v>
      </c>
      <c r="L61" s="112">
        <v>69450</v>
      </c>
      <c r="M61" s="127">
        <v>0.09</v>
      </c>
      <c r="N61" s="283">
        <v>849450</v>
      </c>
      <c r="O61" s="173">
        <f t="shared" si="0"/>
        <v>0.9968315437422989</v>
      </c>
      <c r="P61" s="108">
        <f>Volume!K61</f>
        <v>1537.85</v>
      </c>
      <c r="Q61" s="69">
        <f>Volume!J61</f>
        <v>1519.8</v>
      </c>
      <c r="R61" s="237">
        <f t="shared" si="1"/>
        <v>129.509757</v>
      </c>
      <c r="S61" s="103">
        <f t="shared" si="2"/>
        <v>129.099411</v>
      </c>
      <c r="T61" s="109">
        <f t="shared" si="3"/>
        <v>782700</v>
      </c>
      <c r="U61" s="103">
        <f t="shared" si="4"/>
        <v>8.8731314679954</v>
      </c>
      <c r="V61" s="103">
        <f t="shared" si="5"/>
        <v>129.509757</v>
      </c>
      <c r="W61" s="103">
        <f t="shared" si="6"/>
        <v>0</v>
      </c>
      <c r="X61" s="103">
        <f t="shared" si="7"/>
        <v>0</v>
      </c>
      <c r="Y61" s="103">
        <f t="shared" si="8"/>
        <v>120.3675195</v>
      </c>
      <c r="Z61" s="237">
        <f t="shared" si="9"/>
        <v>9.142237500000007</v>
      </c>
      <c r="AB61" s="77"/>
    </row>
    <row r="62" spans="1:28" s="7" customFormat="1" ht="15.75" thickBot="1">
      <c r="A62" s="193" t="s">
        <v>79</v>
      </c>
      <c r="B62" s="164">
        <v>1342200</v>
      </c>
      <c r="C62" s="162">
        <v>76400</v>
      </c>
      <c r="D62" s="170">
        <v>0.06</v>
      </c>
      <c r="E62" s="164">
        <v>0</v>
      </c>
      <c r="F62" s="112">
        <v>0</v>
      </c>
      <c r="G62" s="170">
        <v>0</v>
      </c>
      <c r="H62" s="164">
        <v>0</v>
      </c>
      <c r="I62" s="112">
        <v>0</v>
      </c>
      <c r="J62" s="170">
        <v>0</v>
      </c>
      <c r="K62" s="164">
        <v>1342200</v>
      </c>
      <c r="L62" s="112">
        <v>76400</v>
      </c>
      <c r="M62" s="127">
        <v>0.06</v>
      </c>
      <c r="N62" s="283">
        <v>1338200</v>
      </c>
      <c r="O62" s="173">
        <f t="shared" si="0"/>
        <v>0.9970198182089107</v>
      </c>
      <c r="P62" s="108">
        <f>Volume!K62</f>
        <v>933.75</v>
      </c>
      <c r="Q62" s="69">
        <f>Volume!J62</f>
        <v>954.15</v>
      </c>
      <c r="R62" s="237">
        <f t="shared" si="1"/>
        <v>128.066013</v>
      </c>
      <c r="S62" s="103">
        <f t="shared" si="2"/>
        <v>127.684353</v>
      </c>
      <c r="T62" s="109">
        <f t="shared" si="3"/>
        <v>1265800</v>
      </c>
      <c r="U62" s="103">
        <f t="shared" si="4"/>
        <v>6.035708642755569</v>
      </c>
      <c r="V62" s="103">
        <f t="shared" si="5"/>
        <v>128.066013</v>
      </c>
      <c r="W62" s="103">
        <f t="shared" si="6"/>
        <v>0</v>
      </c>
      <c r="X62" s="103">
        <f t="shared" si="7"/>
        <v>0</v>
      </c>
      <c r="Y62" s="103">
        <f t="shared" si="8"/>
        <v>118.194075</v>
      </c>
      <c r="Z62" s="237">
        <f t="shared" si="9"/>
        <v>9.871938</v>
      </c>
      <c r="AB62" s="77"/>
    </row>
    <row r="63" spans="1:28" s="58" customFormat="1" ht="15.75" thickBot="1">
      <c r="A63" s="193" t="s">
        <v>196</v>
      </c>
      <c r="B63" s="164">
        <v>1988800</v>
      </c>
      <c r="C63" s="162">
        <v>156000</v>
      </c>
      <c r="D63" s="170">
        <v>0.09</v>
      </c>
      <c r="E63" s="164">
        <v>0</v>
      </c>
      <c r="F63" s="112">
        <v>0</v>
      </c>
      <c r="G63" s="170">
        <v>0</v>
      </c>
      <c r="H63" s="164">
        <v>0</v>
      </c>
      <c r="I63" s="112">
        <v>0</v>
      </c>
      <c r="J63" s="170">
        <v>0</v>
      </c>
      <c r="K63" s="164">
        <v>1988800</v>
      </c>
      <c r="L63" s="112">
        <v>156000</v>
      </c>
      <c r="M63" s="127">
        <v>0.09</v>
      </c>
      <c r="N63" s="283">
        <v>1986400</v>
      </c>
      <c r="O63" s="173">
        <f t="shared" si="0"/>
        <v>0.998793242156074</v>
      </c>
      <c r="P63" s="108">
        <f>Volume!K63</f>
        <v>676.6</v>
      </c>
      <c r="Q63" s="69">
        <f>Volume!J63</f>
        <v>688.75</v>
      </c>
      <c r="R63" s="237">
        <f t="shared" si="1"/>
        <v>136.9786</v>
      </c>
      <c r="S63" s="103">
        <f t="shared" si="2"/>
        <v>136.8133</v>
      </c>
      <c r="T63" s="109">
        <f t="shared" si="3"/>
        <v>1832800</v>
      </c>
      <c r="U63" s="103">
        <f t="shared" si="4"/>
        <v>8.511567001309473</v>
      </c>
      <c r="V63" s="103">
        <f t="shared" si="5"/>
        <v>136.9786</v>
      </c>
      <c r="W63" s="103">
        <f t="shared" si="6"/>
        <v>0</v>
      </c>
      <c r="X63" s="103">
        <f t="shared" si="7"/>
        <v>0</v>
      </c>
      <c r="Y63" s="103">
        <f t="shared" si="8"/>
        <v>124.007248</v>
      </c>
      <c r="Z63" s="237">
        <f t="shared" si="9"/>
        <v>12.971351999999996</v>
      </c>
      <c r="AA63" s="78"/>
      <c r="AB63" s="77"/>
    </row>
    <row r="64" spans="1:28" s="7" customFormat="1" ht="15.75" thickBot="1">
      <c r="A64" s="193" t="s">
        <v>5</v>
      </c>
      <c r="B64" s="164">
        <v>28679695</v>
      </c>
      <c r="C64" s="162">
        <v>445005</v>
      </c>
      <c r="D64" s="170">
        <v>0.02</v>
      </c>
      <c r="E64" s="164">
        <v>735295</v>
      </c>
      <c r="F64" s="112">
        <v>326975</v>
      </c>
      <c r="G64" s="170">
        <v>0.8</v>
      </c>
      <c r="H64" s="164">
        <v>78155</v>
      </c>
      <c r="I64" s="112">
        <v>39875</v>
      </c>
      <c r="J64" s="170">
        <v>1.04</v>
      </c>
      <c r="K64" s="164">
        <v>29493145</v>
      </c>
      <c r="L64" s="112">
        <v>811855</v>
      </c>
      <c r="M64" s="127">
        <v>0.03</v>
      </c>
      <c r="N64" s="283">
        <v>29426155</v>
      </c>
      <c r="O64" s="173">
        <f t="shared" si="0"/>
        <v>0.9977286247363583</v>
      </c>
      <c r="P64" s="108">
        <f>Volume!K64</f>
        <v>127.9</v>
      </c>
      <c r="Q64" s="69">
        <f>Volume!J64</f>
        <v>130.3</v>
      </c>
      <c r="R64" s="237">
        <f t="shared" si="1"/>
        <v>384.29567935000006</v>
      </c>
      <c r="S64" s="103">
        <f t="shared" si="2"/>
        <v>383.42279965000006</v>
      </c>
      <c r="T64" s="109">
        <f t="shared" si="3"/>
        <v>28681290</v>
      </c>
      <c r="U64" s="103">
        <f t="shared" si="4"/>
        <v>2.830608386163942</v>
      </c>
      <c r="V64" s="103">
        <f t="shared" si="5"/>
        <v>373.69642585</v>
      </c>
      <c r="W64" s="103">
        <f t="shared" si="6"/>
        <v>9.58089385</v>
      </c>
      <c r="X64" s="103">
        <f t="shared" si="7"/>
        <v>1.01835965</v>
      </c>
      <c r="Y64" s="103">
        <f t="shared" si="8"/>
        <v>366.8336991</v>
      </c>
      <c r="Z64" s="237">
        <f t="shared" si="9"/>
        <v>17.461980250000067</v>
      </c>
      <c r="AB64" s="77"/>
    </row>
    <row r="65" spans="1:28" s="58" customFormat="1" ht="15.75" thickBot="1">
      <c r="A65" s="193" t="s">
        <v>198</v>
      </c>
      <c r="B65" s="164">
        <v>8010000</v>
      </c>
      <c r="C65" s="162">
        <v>546000</v>
      </c>
      <c r="D65" s="170">
        <v>0.07</v>
      </c>
      <c r="E65" s="164">
        <v>448000</v>
      </c>
      <c r="F65" s="112">
        <v>162000</v>
      </c>
      <c r="G65" s="170">
        <v>0.57</v>
      </c>
      <c r="H65" s="164">
        <v>63000</v>
      </c>
      <c r="I65" s="112">
        <v>34000</v>
      </c>
      <c r="J65" s="170">
        <v>1.17</v>
      </c>
      <c r="K65" s="164">
        <v>8521000</v>
      </c>
      <c r="L65" s="112">
        <v>742000</v>
      </c>
      <c r="M65" s="127">
        <v>0.1</v>
      </c>
      <c r="N65" s="283">
        <v>8504000</v>
      </c>
      <c r="O65" s="173">
        <f t="shared" si="0"/>
        <v>0.9980049289989438</v>
      </c>
      <c r="P65" s="108">
        <f>Volume!K65</f>
        <v>205</v>
      </c>
      <c r="Q65" s="69">
        <f>Volume!J65</f>
        <v>205.2</v>
      </c>
      <c r="R65" s="237">
        <f t="shared" si="1"/>
        <v>174.85092</v>
      </c>
      <c r="S65" s="103">
        <f t="shared" si="2"/>
        <v>174.50208</v>
      </c>
      <c r="T65" s="109">
        <f t="shared" si="3"/>
        <v>7779000</v>
      </c>
      <c r="U65" s="103">
        <f t="shared" si="4"/>
        <v>9.538501092685435</v>
      </c>
      <c r="V65" s="103">
        <f t="shared" si="5"/>
        <v>164.3652</v>
      </c>
      <c r="W65" s="103">
        <f t="shared" si="6"/>
        <v>9.19296</v>
      </c>
      <c r="X65" s="103">
        <f t="shared" si="7"/>
        <v>1.29276</v>
      </c>
      <c r="Y65" s="103">
        <f t="shared" si="8"/>
        <v>159.4695</v>
      </c>
      <c r="Z65" s="237">
        <f t="shared" si="9"/>
        <v>15.381419999999991</v>
      </c>
      <c r="AA65" s="78"/>
      <c r="AB65" s="77"/>
    </row>
    <row r="66" spans="1:28" s="58" customFormat="1" ht="15.75" thickBot="1">
      <c r="A66" s="193" t="s">
        <v>199</v>
      </c>
      <c r="B66" s="164">
        <v>2728700</v>
      </c>
      <c r="C66" s="162">
        <v>189800</v>
      </c>
      <c r="D66" s="170">
        <v>0.07</v>
      </c>
      <c r="E66" s="164">
        <v>20800</v>
      </c>
      <c r="F66" s="112">
        <v>11700</v>
      </c>
      <c r="G66" s="170">
        <v>1.29</v>
      </c>
      <c r="H66" s="164">
        <v>5200</v>
      </c>
      <c r="I66" s="112">
        <v>5200</v>
      </c>
      <c r="J66" s="170">
        <v>0</v>
      </c>
      <c r="K66" s="164">
        <v>2754700</v>
      </c>
      <c r="L66" s="112">
        <v>206700</v>
      </c>
      <c r="M66" s="127">
        <v>0.08</v>
      </c>
      <c r="N66" s="283">
        <v>2753400</v>
      </c>
      <c r="O66" s="173">
        <f t="shared" si="0"/>
        <v>0.9995280792826805</v>
      </c>
      <c r="P66" s="108">
        <f>Volume!K66</f>
        <v>249.2</v>
      </c>
      <c r="Q66" s="69">
        <f>Volume!J66</f>
        <v>247.8</v>
      </c>
      <c r="R66" s="237">
        <f t="shared" si="1"/>
        <v>68.261466</v>
      </c>
      <c r="S66" s="103">
        <f t="shared" si="2"/>
        <v>68.229252</v>
      </c>
      <c r="T66" s="109">
        <f t="shared" si="3"/>
        <v>2548000</v>
      </c>
      <c r="U66" s="103">
        <f t="shared" si="4"/>
        <v>8.112244897959183</v>
      </c>
      <c r="V66" s="103">
        <f t="shared" si="5"/>
        <v>67.617186</v>
      </c>
      <c r="W66" s="103">
        <f t="shared" si="6"/>
        <v>0.515424</v>
      </c>
      <c r="X66" s="103">
        <f t="shared" si="7"/>
        <v>0.128856</v>
      </c>
      <c r="Y66" s="103">
        <f t="shared" si="8"/>
        <v>63.49616</v>
      </c>
      <c r="Z66" s="237">
        <f t="shared" si="9"/>
        <v>4.765305999999995</v>
      </c>
      <c r="AA66" s="78"/>
      <c r="AB66" s="77"/>
    </row>
    <row r="67" spans="1:28" s="7" customFormat="1" ht="15.75" thickBot="1">
      <c r="A67" s="193" t="s">
        <v>43</v>
      </c>
      <c r="B67" s="164">
        <v>266550</v>
      </c>
      <c r="C67" s="162">
        <v>25800</v>
      </c>
      <c r="D67" s="170">
        <v>0.11</v>
      </c>
      <c r="E67" s="164">
        <v>150</v>
      </c>
      <c r="F67" s="112">
        <v>150</v>
      </c>
      <c r="G67" s="170">
        <v>0</v>
      </c>
      <c r="H67" s="164">
        <v>0</v>
      </c>
      <c r="I67" s="112">
        <v>0</v>
      </c>
      <c r="J67" s="170">
        <v>0</v>
      </c>
      <c r="K67" s="164">
        <v>266700</v>
      </c>
      <c r="L67" s="112">
        <v>25950</v>
      </c>
      <c r="M67" s="127">
        <v>0.11</v>
      </c>
      <c r="N67" s="283">
        <v>264450</v>
      </c>
      <c r="O67" s="173">
        <f t="shared" si="0"/>
        <v>0.9915635545556806</v>
      </c>
      <c r="P67" s="108">
        <f>Volume!K67</f>
        <v>2001</v>
      </c>
      <c r="Q67" s="69">
        <f>Volume!J67</f>
        <v>2081.65</v>
      </c>
      <c r="R67" s="237">
        <f t="shared" si="1"/>
        <v>55.5176055</v>
      </c>
      <c r="S67" s="103">
        <f t="shared" si="2"/>
        <v>55.04923425</v>
      </c>
      <c r="T67" s="109">
        <f t="shared" si="3"/>
        <v>240750</v>
      </c>
      <c r="U67" s="103">
        <f t="shared" si="4"/>
        <v>10.778816199376948</v>
      </c>
      <c r="V67" s="103">
        <f t="shared" si="5"/>
        <v>55.48638075</v>
      </c>
      <c r="W67" s="103">
        <f t="shared" si="6"/>
        <v>0.03122475</v>
      </c>
      <c r="X67" s="103">
        <f t="shared" si="7"/>
        <v>0</v>
      </c>
      <c r="Y67" s="103">
        <f t="shared" si="8"/>
        <v>48.174075</v>
      </c>
      <c r="Z67" s="237">
        <f t="shared" si="9"/>
        <v>7.3435305</v>
      </c>
      <c r="AB67" s="77"/>
    </row>
    <row r="68" spans="1:28" s="7" customFormat="1" ht="15.75" thickBot="1">
      <c r="A68" s="193" t="s">
        <v>200</v>
      </c>
      <c r="B68" s="164">
        <v>6156150</v>
      </c>
      <c r="C68" s="162">
        <v>538300</v>
      </c>
      <c r="D68" s="170">
        <v>0.1</v>
      </c>
      <c r="E68" s="164">
        <v>53550</v>
      </c>
      <c r="F68" s="112">
        <v>21700</v>
      </c>
      <c r="G68" s="170">
        <v>0.68</v>
      </c>
      <c r="H68" s="164">
        <v>5950</v>
      </c>
      <c r="I68" s="112">
        <v>700</v>
      </c>
      <c r="J68" s="170">
        <v>0.13</v>
      </c>
      <c r="K68" s="164">
        <v>6215650</v>
      </c>
      <c r="L68" s="112">
        <v>560700</v>
      </c>
      <c r="M68" s="127">
        <v>0.1</v>
      </c>
      <c r="N68" s="283">
        <v>6200250</v>
      </c>
      <c r="O68" s="173">
        <f aca="true" t="shared" si="10" ref="O68:O131">N68/K68</f>
        <v>0.9975223830170618</v>
      </c>
      <c r="P68" s="108">
        <f>Volume!K68</f>
        <v>855.3</v>
      </c>
      <c r="Q68" s="69">
        <f>Volume!J68</f>
        <v>853.35</v>
      </c>
      <c r="R68" s="237">
        <f aca="true" t="shared" si="11" ref="R68:R131">Q68*K68/10000000</f>
        <v>530.41249275</v>
      </c>
      <c r="S68" s="103">
        <f aca="true" t="shared" si="12" ref="S68:S131">Q68*N68/10000000</f>
        <v>529.09833375</v>
      </c>
      <c r="T68" s="109">
        <f aca="true" t="shared" si="13" ref="T68:T131">K68-L68</f>
        <v>5654950</v>
      </c>
      <c r="U68" s="103">
        <f aca="true" t="shared" si="14" ref="U68:U131">L68/T68*100</f>
        <v>9.915207031008231</v>
      </c>
      <c r="V68" s="103">
        <f aca="true" t="shared" si="15" ref="V68:V131">Q68*B68/10000000</f>
        <v>525.33506025</v>
      </c>
      <c r="W68" s="103">
        <f aca="true" t="shared" si="16" ref="W68:W131">Q68*E68/10000000</f>
        <v>4.56968925</v>
      </c>
      <c r="X68" s="103">
        <f aca="true" t="shared" si="17" ref="X68:X131">Q68*H68/10000000</f>
        <v>0.50774325</v>
      </c>
      <c r="Y68" s="103">
        <f aca="true" t="shared" si="18" ref="Y68:Y131">(T68*P68)/10000000</f>
        <v>483.6678735</v>
      </c>
      <c r="Z68" s="237">
        <f aca="true" t="shared" si="19" ref="Z68:Z131">R68-Y68</f>
        <v>46.74461924999997</v>
      </c>
      <c r="AB68" s="77"/>
    </row>
    <row r="69" spans="1:28" s="58" customFormat="1" ht="15.75" thickBot="1">
      <c r="A69" s="193" t="s">
        <v>141</v>
      </c>
      <c r="B69" s="164">
        <v>24043200</v>
      </c>
      <c r="C69" s="162">
        <v>-98400</v>
      </c>
      <c r="D69" s="170">
        <v>0</v>
      </c>
      <c r="E69" s="164">
        <v>1250400</v>
      </c>
      <c r="F69" s="112">
        <v>408000</v>
      </c>
      <c r="G69" s="170">
        <v>0.48</v>
      </c>
      <c r="H69" s="164">
        <v>218400</v>
      </c>
      <c r="I69" s="112">
        <v>86400</v>
      </c>
      <c r="J69" s="170">
        <v>0.65</v>
      </c>
      <c r="K69" s="164">
        <v>25512000</v>
      </c>
      <c r="L69" s="112">
        <v>396000</v>
      </c>
      <c r="M69" s="127">
        <v>0.02</v>
      </c>
      <c r="N69" s="283">
        <v>25478400</v>
      </c>
      <c r="O69" s="173">
        <f t="shared" si="10"/>
        <v>0.9986829727187206</v>
      </c>
      <c r="P69" s="108">
        <f>Volume!K69</f>
        <v>75.55</v>
      </c>
      <c r="Q69" s="69">
        <f>Volume!J69</f>
        <v>77.6</v>
      </c>
      <c r="R69" s="237">
        <f t="shared" si="11"/>
        <v>197.97311999999997</v>
      </c>
      <c r="S69" s="103">
        <f t="shared" si="12"/>
        <v>197.712384</v>
      </c>
      <c r="T69" s="109">
        <f t="shared" si="13"/>
        <v>25116000</v>
      </c>
      <c r="U69" s="103">
        <f t="shared" si="14"/>
        <v>1.5766841853798377</v>
      </c>
      <c r="V69" s="103">
        <f t="shared" si="15"/>
        <v>186.57523199999997</v>
      </c>
      <c r="W69" s="103">
        <f t="shared" si="16"/>
        <v>9.703104</v>
      </c>
      <c r="X69" s="103">
        <f t="shared" si="17"/>
        <v>1.694784</v>
      </c>
      <c r="Y69" s="103">
        <f t="shared" si="18"/>
        <v>189.75138</v>
      </c>
      <c r="Z69" s="237">
        <f t="shared" si="19"/>
        <v>8.221739999999954</v>
      </c>
      <c r="AA69" s="78"/>
      <c r="AB69" s="77"/>
    </row>
    <row r="70" spans="1:28" s="58" customFormat="1" ht="15.75" thickBot="1">
      <c r="A70" s="193" t="s">
        <v>400</v>
      </c>
      <c r="B70" s="164">
        <v>12260700</v>
      </c>
      <c r="C70" s="162">
        <v>143100</v>
      </c>
      <c r="D70" s="170">
        <v>0.01</v>
      </c>
      <c r="E70" s="164">
        <v>1252800</v>
      </c>
      <c r="F70" s="112">
        <v>469800</v>
      </c>
      <c r="G70" s="170">
        <v>0.6</v>
      </c>
      <c r="H70" s="164">
        <v>126900</v>
      </c>
      <c r="I70" s="112">
        <v>64800</v>
      </c>
      <c r="J70" s="170">
        <v>1.04</v>
      </c>
      <c r="K70" s="164">
        <v>13640400</v>
      </c>
      <c r="L70" s="112">
        <v>677700</v>
      </c>
      <c r="M70" s="127">
        <v>0.05</v>
      </c>
      <c r="N70" s="283">
        <v>13616100</v>
      </c>
      <c r="O70" s="173">
        <f t="shared" si="10"/>
        <v>0.9982185273159145</v>
      </c>
      <c r="P70" s="108">
        <f>Volume!K70</f>
        <v>96.15</v>
      </c>
      <c r="Q70" s="69">
        <f>Volume!J70</f>
        <v>94.6</v>
      </c>
      <c r="R70" s="237">
        <f t="shared" si="11"/>
        <v>129.038184</v>
      </c>
      <c r="S70" s="103">
        <f t="shared" si="12"/>
        <v>128.808306</v>
      </c>
      <c r="T70" s="109">
        <f t="shared" si="13"/>
        <v>12962700</v>
      </c>
      <c r="U70" s="103">
        <f t="shared" si="14"/>
        <v>5.228077483857529</v>
      </c>
      <c r="V70" s="103">
        <f t="shared" si="15"/>
        <v>115.986222</v>
      </c>
      <c r="W70" s="103">
        <f t="shared" si="16"/>
        <v>11.851488</v>
      </c>
      <c r="X70" s="103">
        <f t="shared" si="17"/>
        <v>1.200474</v>
      </c>
      <c r="Y70" s="103">
        <f t="shared" si="18"/>
        <v>124.6363605</v>
      </c>
      <c r="Z70" s="237">
        <f t="shared" si="19"/>
        <v>4.401823500000006</v>
      </c>
      <c r="AA70" s="78"/>
      <c r="AB70" s="77"/>
    </row>
    <row r="71" spans="1:28" s="7" customFormat="1" ht="15.75" thickBot="1">
      <c r="A71" s="193" t="s">
        <v>184</v>
      </c>
      <c r="B71" s="164">
        <v>14994850</v>
      </c>
      <c r="C71" s="162">
        <v>345150</v>
      </c>
      <c r="D71" s="170">
        <v>0.02</v>
      </c>
      <c r="E71" s="164">
        <v>557550</v>
      </c>
      <c r="F71" s="112">
        <v>256650</v>
      </c>
      <c r="G71" s="170">
        <v>0.85</v>
      </c>
      <c r="H71" s="164">
        <v>38350</v>
      </c>
      <c r="I71" s="112">
        <v>17700</v>
      </c>
      <c r="J71" s="170">
        <v>0.86</v>
      </c>
      <c r="K71" s="164">
        <v>15590750</v>
      </c>
      <c r="L71" s="112">
        <v>619500</v>
      </c>
      <c r="M71" s="127">
        <v>0.04</v>
      </c>
      <c r="N71" s="283">
        <v>15522900</v>
      </c>
      <c r="O71" s="173">
        <f t="shared" si="10"/>
        <v>0.9956480605487228</v>
      </c>
      <c r="P71" s="108">
        <f>Volume!K71</f>
        <v>83.45</v>
      </c>
      <c r="Q71" s="69">
        <f>Volume!J71</f>
        <v>83.7</v>
      </c>
      <c r="R71" s="237">
        <f t="shared" si="11"/>
        <v>130.4945775</v>
      </c>
      <c r="S71" s="103">
        <f t="shared" si="12"/>
        <v>129.926673</v>
      </c>
      <c r="T71" s="109">
        <f t="shared" si="13"/>
        <v>14971250</v>
      </c>
      <c r="U71" s="103">
        <f t="shared" si="14"/>
        <v>4.137931034482759</v>
      </c>
      <c r="V71" s="103">
        <f t="shared" si="15"/>
        <v>125.5068945</v>
      </c>
      <c r="W71" s="103">
        <f t="shared" si="16"/>
        <v>4.6666935</v>
      </c>
      <c r="X71" s="103">
        <f t="shared" si="17"/>
        <v>0.3209895</v>
      </c>
      <c r="Y71" s="103">
        <f t="shared" si="18"/>
        <v>124.93508125</v>
      </c>
      <c r="Z71" s="237">
        <f t="shared" si="19"/>
        <v>5.559496249999995</v>
      </c>
      <c r="AB71" s="77"/>
    </row>
    <row r="72" spans="1:28" s="58" customFormat="1" ht="15.75" thickBot="1">
      <c r="A72" s="193" t="s">
        <v>175</v>
      </c>
      <c r="B72" s="164">
        <v>76159125</v>
      </c>
      <c r="C72" s="162">
        <v>889875</v>
      </c>
      <c r="D72" s="170">
        <v>0.01</v>
      </c>
      <c r="E72" s="164">
        <v>8040375</v>
      </c>
      <c r="F72" s="112">
        <v>2898000</v>
      </c>
      <c r="G72" s="170">
        <v>0.56</v>
      </c>
      <c r="H72" s="164">
        <v>1346625</v>
      </c>
      <c r="I72" s="112">
        <v>826875</v>
      </c>
      <c r="J72" s="170">
        <v>1.59</v>
      </c>
      <c r="K72" s="164">
        <v>85546125</v>
      </c>
      <c r="L72" s="112">
        <v>4614750</v>
      </c>
      <c r="M72" s="127">
        <v>0.06</v>
      </c>
      <c r="N72" s="283">
        <v>85317750</v>
      </c>
      <c r="O72" s="173">
        <f t="shared" si="10"/>
        <v>0.9973303875540827</v>
      </c>
      <c r="P72" s="108">
        <f>Volume!K72</f>
        <v>33.05</v>
      </c>
      <c r="Q72" s="69">
        <f>Volume!J72</f>
        <v>33.6</v>
      </c>
      <c r="R72" s="237">
        <f t="shared" si="11"/>
        <v>287.43498</v>
      </c>
      <c r="S72" s="103">
        <f t="shared" si="12"/>
        <v>286.66764</v>
      </c>
      <c r="T72" s="109">
        <f t="shared" si="13"/>
        <v>80931375</v>
      </c>
      <c r="U72" s="103">
        <f t="shared" si="14"/>
        <v>5.702053128344848</v>
      </c>
      <c r="V72" s="103">
        <f t="shared" si="15"/>
        <v>255.89466</v>
      </c>
      <c r="W72" s="103">
        <f t="shared" si="16"/>
        <v>27.01566</v>
      </c>
      <c r="X72" s="103">
        <f t="shared" si="17"/>
        <v>4.52466</v>
      </c>
      <c r="Y72" s="103">
        <f t="shared" si="18"/>
        <v>267.478194375</v>
      </c>
      <c r="Z72" s="237">
        <f t="shared" si="19"/>
        <v>19.95678562500001</v>
      </c>
      <c r="AA72" s="78"/>
      <c r="AB72" s="77"/>
    </row>
    <row r="73" spans="1:28" s="7" customFormat="1" ht="15.75" thickBot="1">
      <c r="A73" s="193" t="s">
        <v>142</v>
      </c>
      <c r="B73" s="164">
        <v>3755500</v>
      </c>
      <c r="C73" s="162">
        <v>159250</v>
      </c>
      <c r="D73" s="170">
        <v>0.04</v>
      </c>
      <c r="E73" s="164">
        <v>3500</v>
      </c>
      <c r="F73" s="112">
        <v>3500</v>
      </c>
      <c r="G73" s="170">
        <v>0</v>
      </c>
      <c r="H73" s="164">
        <v>0</v>
      </c>
      <c r="I73" s="112">
        <v>0</v>
      </c>
      <c r="J73" s="170">
        <v>0</v>
      </c>
      <c r="K73" s="164">
        <v>3759000</v>
      </c>
      <c r="L73" s="112">
        <v>162750</v>
      </c>
      <c r="M73" s="127">
        <v>0.05</v>
      </c>
      <c r="N73" s="283">
        <v>3746750</v>
      </c>
      <c r="O73" s="173">
        <f t="shared" si="10"/>
        <v>0.9967411545623837</v>
      </c>
      <c r="P73" s="108">
        <f>Volume!K73</f>
        <v>144.65</v>
      </c>
      <c r="Q73" s="69">
        <f>Volume!J73</f>
        <v>145.95</v>
      </c>
      <c r="R73" s="237">
        <f t="shared" si="11"/>
        <v>54.862605</v>
      </c>
      <c r="S73" s="103">
        <f t="shared" si="12"/>
        <v>54.68381625</v>
      </c>
      <c r="T73" s="109">
        <f t="shared" si="13"/>
        <v>3596250</v>
      </c>
      <c r="U73" s="103">
        <f t="shared" si="14"/>
        <v>4.525547445255475</v>
      </c>
      <c r="V73" s="103">
        <f t="shared" si="15"/>
        <v>54.8115225</v>
      </c>
      <c r="W73" s="103">
        <f t="shared" si="16"/>
        <v>0.051082499999999996</v>
      </c>
      <c r="X73" s="103">
        <f t="shared" si="17"/>
        <v>0</v>
      </c>
      <c r="Y73" s="103">
        <f t="shared" si="18"/>
        <v>52.01975625</v>
      </c>
      <c r="Z73" s="237">
        <f t="shared" si="19"/>
        <v>2.8428487500000017</v>
      </c>
      <c r="AB73" s="77"/>
    </row>
    <row r="74" spans="1:28" s="7" customFormat="1" ht="15.75" thickBot="1">
      <c r="A74" s="193" t="s">
        <v>176</v>
      </c>
      <c r="B74" s="164">
        <v>14933550</v>
      </c>
      <c r="C74" s="162">
        <v>613350</v>
      </c>
      <c r="D74" s="170">
        <v>0.04</v>
      </c>
      <c r="E74" s="164">
        <v>308850</v>
      </c>
      <c r="F74" s="112">
        <v>97150</v>
      </c>
      <c r="G74" s="170">
        <v>0.46</v>
      </c>
      <c r="H74" s="164">
        <v>91350</v>
      </c>
      <c r="I74" s="112">
        <v>27550</v>
      </c>
      <c r="J74" s="170">
        <v>0.43</v>
      </c>
      <c r="K74" s="164">
        <v>15333750</v>
      </c>
      <c r="L74" s="112">
        <v>738050</v>
      </c>
      <c r="M74" s="127">
        <v>0.05</v>
      </c>
      <c r="N74" s="283">
        <v>15293150</v>
      </c>
      <c r="O74" s="173">
        <f t="shared" si="10"/>
        <v>0.9973522458628842</v>
      </c>
      <c r="P74" s="108">
        <f>Volume!K74</f>
        <v>159.75</v>
      </c>
      <c r="Q74" s="69">
        <f>Volume!J74</f>
        <v>161.95</v>
      </c>
      <c r="R74" s="237">
        <f t="shared" si="11"/>
        <v>248.33008125</v>
      </c>
      <c r="S74" s="103">
        <f t="shared" si="12"/>
        <v>247.67256425</v>
      </c>
      <c r="T74" s="109">
        <f t="shared" si="13"/>
        <v>14595700</v>
      </c>
      <c r="U74" s="103">
        <f t="shared" si="14"/>
        <v>5.0566262666401744</v>
      </c>
      <c r="V74" s="103">
        <f t="shared" si="15"/>
        <v>241.84884225</v>
      </c>
      <c r="W74" s="103">
        <f t="shared" si="16"/>
        <v>5.00182575</v>
      </c>
      <c r="X74" s="103">
        <f t="shared" si="17"/>
        <v>1.47941325</v>
      </c>
      <c r="Y74" s="103">
        <f t="shared" si="18"/>
        <v>233.1663075</v>
      </c>
      <c r="Z74" s="237">
        <f t="shared" si="19"/>
        <v>15.163773750000018</v>
      </c>
      <c r="AB74" s="77"/>
    </row>
    <row r="75" spans="1:28" s="7" customFormat="1" ht="15.75" thickBot="1">
      <c r="A75" s="193" t="s">
        <v>399</v>
      </c>
      <c r="B75" s="164">
        <v>147400</v>
      </c>
      <c r="C75" s="162">
        <v>-50600</v>
      </c>
      <c r="D75" s="170">
        <v>-0.26</v>
      </c>
      <c r="E75" s="164">
        <v>0</v>
      </c>
      <c r="F75" s="112">
        <v>0</v>
      </c>
      <c r="G75" s="170">
        <v>0</v>
      </c>
      <c r="H75" s="164">
        <v>0</v>
      </c>
      <c r="I75" s="112">
        <v>0</v>
      </c>
      <c r="J75" s="170">
        <v>0</v>
      </c>
      <c r="K75" s="164">
        <v>147400</v>
      </c>
      <c r="L75" s="112">
        <v>-50600</v>
      </c>
      <c r="M75" s="127">
        <v>-0.26</v>
      </c>
      <c r="N75" s="283">
        <v>147400</v>
      </c>
      <c r="O75" s="173">
        <f t="shared" si="10"/>
        <v>1</v>
      </c>
      <c r="P75" s="108">
        <f>Volume!K75</f>
        <v>87</v>
      </c>
      <c r="Q75" s="69">
        <f>Volume!J75</f>
        <v>90.2</v>
      </c>
      <c r="R75" s="237">
        <f t="shared" si="11"/>
        <v>1.329548</v>
      </c>
      <c r="S75" s="103">
        <f t="shared" si="12"/>
        <v>1.329548</v>
      </c>
      <c r="T75" s="109">
        <f t="shared" si="13"/>
        <v>198000</v>
      </c>
      <c r="U75" s="103">
        <f t="shared" si="14"/>
        <v>-25.555555555555554</v>
      </c>
      <c r="V75" s="103">
        <f t="shared" si="15"/>
        <v>1.329548</v>
      </c>
      <c r="W75" s="103">
        <f t="shared" si="16"/>
        <v>0</v>
      </c>
      <c r="X75" s="103">
        <f t="shared" si="17"/>
        <v>0</v>
      </c>
      <c r="Y75" s="103">
        <f t="shared" si="18"/>
        <v>1.7226</v>
      </c>
      <c r="Z75" s="237">
        <f t="shared" si="19"/>
        <v>-0.39305199999999996</v>
      </c>
      <c r="AB75" s="77"/>
    </row>
    <row r="76" spans="1:28" s="7" customFormat="1" ht="15.75" thickBot="1">
      <c r="A76" s="193" t="s">
        <v>167</v>
      </c>
      <c r="B76" s="164">
        <v>13910050</v>
      </c>
      <c r="C76" s="162">
        <v>192500</v>
      </c>
      <c r="D76" s="170">
        <v>0.01</v>
      </c>
      <c r="E76" s="164">
        <v>192500</v>
      </c>
      <c r="F76" s="112">
        <v>107800</v>
      </c>
      <c r="G76" s="170">
        <v>1.27</v>
      </c>
      <c r="H76" s="164">
        <v>3850</v>
      </c>
      <c r="I76" s="112">
        <v>3850</v>
      </c>
      <c r="J76" s="170">
        <v>0</v>
      </c>
      <c r="K76" s="164">
        <v>14106400</v>
      </c>
      <c r="L76" s="112">
        <v>304150</v>
      </c>
      <c r="M76" s="127">
        <v>0.02</v>
      </c>
      <c r="N76" s="283">
        <v>14098700</v>
      </c>
      <c r="O76" s="173">
        <f t="shared" si="10"/>
        <v>0.9994541484716157</v>
      </c>
      <c r="P76" s="108">
        <f>Volume!K76</f>
        <v>39.4</v>
      </c>
      <c r="Q76" s="69">
        <f>Volume!J76</f>
        <v>42</v>
      </c>
      <c r="R76" s="237">
        <f t="shared" si="11"/>
        <v>59.24688</v>
      </c>
      <c r="S76" s="103">
        <f t="shared" si="12"/>
        <v>59.21454</v>
      </c>
      <c r="T76" s="109">
        <f t="shared" si="13"/>
        <v>13802250</v>
      </c>
      <c r="U76" s="103">
        <f t="shared" si="14"/>
        <v>2.2036262203626222</v>
      </c>
      <c r="V76" s="103">
        <f t="shared" si="15"/>
        <v>58.42221</v>
      </c>
      <c r="W76" s="103">
        <f t="shared" si="16"/>
        <v>0.8085</v>
      </c>
      <c r="X76" s="103">
        <f t="shared" si="17"/>
        <v>0.01617</v>
      </c>
      <c r="Y76" s="103">
        <f t="shared" si="18"/>
        <v>54.380865</v>
      </c>
      <c r="Z76" s="237">
        <f t="shared" si="19"/>
        <v>4.866014999999997</v>
      </c>
      <c r="AB76" s="77"/>
    </row>
    <row r="77" spans="1:28" s="7" customFormat="1" ht="15.75" thickBot="1">
      <c r="A77" s="193" t="s">
        <v>201</v>
      </c>
      <c r="B77" s="164">
        <v>2838100</v>
      </c>
      <c r="C77" s="162">
        <v>-32700</v>
      </c>
      <c r="D77" s="170">
        <v>-0.01</v>
      </c>
      <c r="E77" s="164">
        <v>198700</v>
      </c>
      <c r="F77" s="112">
        <v>93800</v>
      </c>
      <c r="G77" s="170">
        <v>0.89</v>
      </c>
      <c r="H77" s="164">
        <v>43100</v>
      </c>
      <c r="I77" s="112">
        <v>19600</v>
      </c>
      <c r="J77" s="170">
        <v>0.83</v>
      </c>
      <c r="K77" s="164">
        <v>3079900</v>
      </c>
      <c r="L77" s="112">
        <v>80700</v>
      </c>
      <c r="M77" s="127">
        <v>0.03</v>
      </c>
      <c r="N77" s="283">
        <v>3055100</v>
      </c>
      <c r="O77" s="173">
        <f t="shared" si="10"/>
        <v>0.991947790512679</v>
      </c>
      <c r="P77" s="108">
        <f>Volume!K77</f>
        <v>1990.7</v>
      </c>
      <c r="Q77" s="69">
        <f>Volume!J77</f>
        <v>2018.65</v>
      </c>
      <c r="R77" s="237">
        <f t="shared" si="11"/>
        <v>621.7240135</v>
      </c>
      <c r="S77" s="103">
        <f t="shared" si="12"/>
        <v>616.7177615</v>
      </c>
      <c r="T77" s="109">
        <f t="shared" si="13"/>
        <v>2999200</v>
      </c>
      <c r="U77" s="103">
        <f t="shared" si="14"/>
        <v>2.6907175246732464</v>
      </c>
      <c r="V77" s="103">
        <f t="shared" si="15"/>
        <v>572.9130565</v>
      </c>
      <c r="W77" s="103">
        <f t="shared" si="16"/>
        <v>40.1105755</v>
      </c>
      <c r="X77" s="103">
        <f t="shared" si="17"/>
        <v>8.7003815</v>
      </c>
      <c r="Y77" s="103">
        <f t="shared" si="18"/>
        <v>597.050744</v>
      </c>
      <c r="Z77" s="237">
        <f t="shared" si="19"/>
        <v>24.673269499999947</v>
      </c>
      <c r="AB77" s="77"/>
    </row>
    <row r="78" spans="1:28" s="7" customFormat="1" ht="15.75" thickBot="1">
      <c r="A78" s="193" t="s">
        <v>143</v>
      </c>
      <c r="B78" s="164">
        <v>1165250</v>
      </c>
      <c r="C78" s="162">
        <v>206500</v>
      </c>
      <c r="D78" s="170">
        <v>0.22</v>
      </c>
      <c r="E78" s="164">
        <v>0</v>
      </c>
      <c r="F78" s="112">
        <v>0</v>
      </c>
      <c r="G78" s="170">
        <v>0</v>
      </c>
      <c r="H78" s="164">
        <v>0</v>
      </c>
      <c r="I78" s="112">
        <v>0</v>
      </c>
      <c r="J78" s="170">
        <v>0</v>
      </c>
      <c r="K78" s="164">
        <v>1165250</v>
      </c>
      <c r="L78" s="112">
        <v>206500</v>
      </c>
      <c r="M78" s="127">
        <v>0.22</v>
      </c>
      <c r="N78" s="283">
        <v>1153450</v>
      </c>
      <c r="O78" s="173">
        <f t="shared" si="10"/>
        <v>0.9898734177215189</v>
      </c>
      <c r="P78" s="108">
        <f>Volume!K78</f>
        <v>103.2</v>
      </c>
      <c r="Q78" s="69">
        <f>Volume!J78</f>
        <v>102.75</v>
      </c>
      <c r="R78" s="237">
        <f t="shared" si="11"/>
        <v>11.97294375</v>
      </c>
      <c r="S78" s="103">
        <f t="shared" si="12"/>
        <v>11.85169875</v>
      </c>
      <c r="T78" s="109">
        <f t="shared" si="13"/>
        <v>958750</v>
      </c>
      <c r="U78" s="103">
        <f t="shared" si="14"/>
        <v>21.53846153846154</v>
      </c>
      <c r="V78" s="103">
        <f t="shared" si="15"/>
        <v>11.97294375</v>
      </c>
      <c r="W78" s="103">
        <f t="shared" si="16"/>
        <v>0</v>
      </c>
      <c r="X78" s="103">
        <f t="shared" si="17"/>
        <v>0</v>
      </c>
      <c r="Y78" s="103">
        <f t="shared" si="18"/>
        <v>9.8943</v>
      </c>
      <c r="Z78" s="237">
        <f t="shared" si="19"/>
        <v>2.0786437500000012</v>
      </c>
      <c r="AB78" s="77"/>
    </row>
    <row r="79" spans="1:28" s="58" customFormat="1" ht="15.75" thickBot="1">
      <c r="A79" s="193" t="s">
        <v>90</v>
      </c>
      <c r="B79" s="164">
        <v>847200</v>
      </c>
      <c r="C79" s="162">
        <v>46200</v>
      </c>
      <c r="D79" s="170">
        <v>0.06</v>
      </c>
      <c r="E79" s="164">
        <v>0</v>
      </c>
      <c r="F79" s="112">
        <v>0</v>
      </c>
      <c r="G79" s="170">
        <v>0</v>
      </c>
      <c r="H79" s="164">
        <v>0</v>
      </c>
      <c r="I79" s="112">
        <v>0</v>
      </c>
      <c r="J79" s="170">
        <v>0</v>
      </c>
      <c r="K79" s="164">
        <v>847200</v>
      </c>
      <c r="L79" s="112">
        <v>46200</v>
      </c>
      <c r="M79" s="127">
        <v>0.06</v>
      </c>
      <c r="N79" s="283">
        <v>847200</v>
      </c>
      <c r="O79" s="173">
        <f t="shared" si="10"/>
        <v>1</v>
      </c>
      <c r="P79" s="108">
        <f>Volume!K79</f>
        <v>404.35</v>
      </c>
      <c r="Q79" s="69">
        <f>Volume!J79</f>
        <v>399.65</v>
      </c>
      <c r="R79" s="237">
        <f t="shared" si="11"/>
        <v>33.858348</v>
      </c>
      <c r="S79" s="103">
        <f t="shared" si="12"/>
        <v>33.858348</v>
      </c>
      <c r="T79" s="109">
        <f t="shared" si="13"/>
        <v>801000</v>
      </c>
      <c r="U79" s="103">
        <f t="shared" si="14"/>
        <v>5.7677902621722845</v>
      </c>
      <c r="V79" s="103">
        <f t="shared" si="15"/>
        <v>33.858348</v>
      </c>
      <c r="W79" s="103">
        <f t="shared" si="16"/>
        <v>0</v>
      </c>
      <c r="X79" s="103">
        <f t="shared" si="17"/>
        <v>0</v>
      </c>
      <c r="Y79" s="103">
        <f t="shared" si="18"/>
        <v>32.388435</v>
      </c>
      <c r="Z79" s="237">
        <f t="shared" si="19"/>
        <v>1.4699129999999982</v>
      </c>
      <c r="AA79" s="78"/>
      <c r="AB79" s="77"/>
    </row>
    <row r="80" spans="1:28" s="7" customFormat="1" ht="15.75" thickBot="1">
      <c r="A80" s="193" t="s">
        <v>35</v>
      </c>
      <c r="B80" s="164">
        <v>4524300</v>
      </c>
      <c r="C80" s="162">
        <v>-8800</v>
      </c>
      <c r="D80" s="170">
        <v>0</v>
      </c>
      <c r="E80" s="164">
        <v>44000</v>
      </c>
      <c r="F80" s="112">
        <v>19800</v>
      </c>
      <c r="G80" s="170">
        <v>0.82</v>
      </c>
      <c r="H80" s="164">
        <v>0</v>
      </c>
      <c r="I80" s="112">
        <v>0</v>
      </c>
      <c r="J80" s="170">
        <v>0</v>
      </c>
      <c r="K80" s="164">
        <v>4568300</v>
      </c>
      <c r="L80" s="112">
        <v>11000</v>
      </c>
      <c r="M80" s="127">
        <v>0</v>
      </c>
      <c r="N80" s="283">
        <v>4557300</v>
      </c>
      <c r="O80" s="173">
        <f t="shared" si="10"/>
        <v>0.9975921020948711</v>
      </c>
      <c r="P80" s="108">
        <f>Volume!K80</f>
        <v>269.15</v>
      </c>
      <c r="Q80" s="69">
        <f>Volume!J80</f>
        <v>270.8</v>
      </c>
      <c r="R80" s="237">
        <f t="shared" si="11"/>
        <v>123.709564</v>
      </c>
      <c r="S80" s="103">
        <f t="shared" si="12"/>
        <v>123.411684</v>
      </c>
      <c r="T80" s="109">
        <f t="shared" si="13"/>
        <v>4557300</v>
      </c>
      <c r="U80" s="103">
        <f t="shared" si="14"/>
        <v>0.24137098720733766</v>
      </c>
      <c r="V80" s="103">
        <f t="shared" si="15"/>
        <v>122.518044</v>
      </c>
      <c r="W80" s="103">
        <f t="shared" si="16"/>
        <v>1.19152</v>
      </c>
      <c r="X80" s="103">
        <f t="shared" si="17"/>
        <v>0</v>
      </c>
      <c r="Y80" s="103">
        <f t="shared" si="18"/>
        <v>122.6597295</v>
      </c>
      <c r="Z80" s="237">
        <f t="shared" si="19"/>
        <v>1.049834500000003</v>
      </c>
      <c r="AB80" s="77"/>
    </row>
    <row r="81" spans="1:28" s="7" customFormat="1" ht="15.75" thickBot="1">
      <c r="A81" s="193" t="s">
        <v>6</v>
      </c>
      <c r="B81" s="164">
        <v>12451500</v>
      </c>
      <c r="C81" s="162">
        <v>583875</v>
      </c>
      <c r="D81" s="170">
        <v>0.05</v>
      </c>
      <c r="E81" s="164">
        <v>833625</v>
      </c>
      <c r="F81" s="112">
        <v>339750</v>
      </c>
      <c r="G81" s="170">
        <v>0.69</v>
      </c>
      <c r="H81" s="164">
        <v>95625</v>
      </c>
      <c r="I81" s="112">
        <v>59625</v>
      </c>
      <c r="J81" s="170">
        <v>1.66</v>
      </c>
      <c r="K81" s="164">
        <v>13380750</v>
      </c>
      <c r="L81" s="112">
        <v>983250</v>
      </c>
      <c r="M81" s="127">
        <v>0.08</v>
      </c>
      <c r="N81" s="283">
        <v>13271625</v>
      </c>
      <c r="O81" s="173">
        <f t="shared" si="10"/>
        <v>0.9918446275432992</v>
      </c>
      <c r="P81" s="108">
        <f>Volume!K81</f>
        <v>146.95</v>
      </c>
      <c r="Q81" s="69">
        <f>Volume!J81</f>
        <v>151.15</v>
      </c>
      <c r="R81" s="237">
        <f t="shared" si="11"/>
        <v>202.25003625</v>
      </c>
      <c r="S81" s="103">
        <f t="shared" si="12"/>
        <v>200.600611875</v>
      </c>
      <c r="T81" s="109">
        <f t="shared" si="13"/>
        <v>12397500</v>
      </c>
      <c r="U81" s="103">
        <f t="shared" si="14"/>
        <v>7.931034482758621</v>
      </c>
      <c r="V81" s="103">
        <f t="shared" si="15"/>
        <v>188.2044225</v>
      </c>
      <c r="W81" s="103">
        <f t="shared" si="16"/>
        <v>12.600241875</v>
      </c>
      <c r="X81" s="103">
        <f t="shared" si="17"/>
        <v>1.445371875</v>
      </c>
      <c r="Y81" s="103">
        <f t="shared" si="18"/>
        <v>182.18126249999997</v>
      </c>
      <c r="Z81" s="237">
        <f t="shared" si="19"/>
        <v>20.06877375000002</v>
      </c>
      <c r="AB81" s="77"/>
    </row>
    <row r="82" spans="1:28" s="58" customFormat="1" ht="15.75" thickBot="1">
      <c r="A82" s="193" t="s">
        <v>177</v>
      </c>
      <c r="B82" s="164">
        <v>4692000</v>
      </c>
      <c r="C82" s="162">
        <v>-17000</v>
      </c>
      <c r="D82" s="170">
        <v>0</v>
      </c>
      <c r="E82" s="164">
        <v>34000</v>
      </c>
      <c r="F82" s="112">
        <v>14000</v>
      </c>
      <c r="G82" s="170">
        <v>0.7</v>
      </c>
      <c r="H82" s="164">
        <v>4000</v>
      </c>
      <c r="I82" s="112">
        <v>2500</v>
      </c>
      <c r="J82" s="170">
        <v>1.67</v>
      </c>
      <c r="K82" s="164">
        <v>4730000</v>
      </c>
      <c r="L82" s="112">
        <v>-500</v>
      </c>
      <c r="M82" s="127">
        <v>0</v>
      </c>
      <c r="N82" s="283">
        <v>4717000</v>
      </c>
      <c r="O82" s="173">
        <f t="shared" si="10"/>
        <v>0.9972515856236787</v>
      </c>
      <c r="P82" s="108">
        <f>Volume!K82</f>
        <v>282.65</v>
      </c>
      <c r="Q82" s="69">
        <f>Volume!J82</f>
        <v>292.5</v>
      </c>
      <c r="R82" s="237">
        <f t="shared" si="11"/>
        <v>138.3525</v>
      </c>
      <c r="S82" s="103">
        <f t="shared" si="12"/>
        <v>137.97225</v>
      </c>
      <c r="T82" s="109">
        <f t="shared" si="13"/>
        <v>4730500</v>
      </c>
      <c r="U82" s="103">
        <f t="shared" si="14"/>
        <v>-0.010569707219110032</v>
      </c>
      <c r="V82" s="103">
        <f t="shared" si="15"/>
        <v>137.241</v>
      </c>
      <c r="W82" s="103">
        <f t="shared" si="16"/>
        <v>0.9945</v>
      </c>
      <c r="X82" s="103">
        <f t="shared" si="17"/>
        <v>0.117</v>
      </c>
      <c r="Y82" s="103">
        <f t="shared" si="18"/>
        <v>133.7075825</v>
      </c>
      <c r="Z82" s="237">
        <f t="shared" si="19"/>
        <v>4.644917499999991</v>
      </c>
      <c r="AA82" s="78"/>
      <c r="AB82" s="77"/>
    </row>
    <row r="83" spans="1:28" s="7" customFormat="1" ht="15.75" thickBot="1">
      <c r="A83" s="193" t="s">
        <v>168</v>
      </c>
      <c r="B83" s="164">
        <v>71400</v>
      </c>
      <c r="C83" s="162">
        <v>18300</v>
      </c>
      <c r="D83" s="170">
        <v>0.34</v>
      </c>
      <c r="E83" s="164">
        <v>0</v>
      </c>
      <c r="F83" s="112">
        <v>0</v>
      </c>
      <c r="G83" s="170">
        <v>0</v>
      </c>
      <c r="H83" s="164">
        <v>0</v>
      </c>
      <c r="I83" s="112">
        <v>0</v>
      </c>
      <c r="J83" s="170">
        <v>0</v>
      </c>
      <c r="K83" s="164">
        <v>71400</v>
      </c>
      <c r="L83" s="112">
        <v>18300</v>
      </c>
      <c r="M83" s="127">
        <v>0.34</v>
      </c>
      <c r="N83" s="283">
        <v>71400</v>
      </c>
      <c r="O83" s="173">
        <f t="shared" si="10"/>
        <v>1</v>
      </c>
      <c r="P83" s="108">
        <f>Volume!K83</f>
        <v>658.2</v>
      </c>
      <c r="Q83" s="69">
        <f>Volume!J83</f>
        <v>643.15</v>
      </c>
      <c r="R83" s="237">
        <f t="shared" si="11"/>
        <v>4.592091</v>
      </c>
      <c r="S83" s="103">
        <f t="shared" si="12"/>
        <v>4.592091</v>
      </c>
      <c r="T83" s="109">
        <f t="shared" si="13"/>
        <v>53100</v>
      </c>
      <c r="U83" s="103">
        <f t="shared" si="14"/>
        <v>34.463276836158194</v>
      </c>
      <c r="V83" s="103">
        <f t="shared" si="15"/>
        <v>4.592091</v>
      </c>
      <c r="W83" s="103">
        <f t="shared" si="16"/>
        <v>0</v>
      </c>
      <c r="X83" s="103">
        <f t="shared" si="17"/>
        <v>0</v>
      </c>
      <c r="Y83" s="103">
        <f t="shared" si="18"/>
        <v>3.495042</v>
      </c>
      <c r="Z83" s="237">
        <f t="shared" si="19"/>
        <v>1.0970489999999997</v>
      </c>
      <c r="AB83" s="77"/>
    </row>
    <row r="84" spans="1:28" s="7" customFormat="1" ht="15.75" thickBot="1">
      <c r="A84" s="193" t="s">
        <v>132</v>
      </c>
      <c r="B84" s="164">
        <v>1386800</v>
      </c>
      <c r="C84" s="162">
        <v>133200</v>
      </c>
      <c r="D84" s="170">
        <v>0.11</v>
      </c>
      <c r="E84" s="164">
        <v>800</v>
      </c>
      <c r="F84" s="112">
        <v>0</v>
      </c>
      <c r="G84" s="170">
        <v>0</v>
      </c>
      <c r="H84" s="164">
        <v>0</v>
      </c>
      <c r="I84" s="112">
        <v>0</v>
      </c>
      <c r="J84" s="170">
        <v>0</v>
      </c>
      <c r="K84" s="164">
        <v>1387600</v>
      </c>
      <c r="L84" s="112">
        <v>133200</v>
      </c>
      <c r="M84" s="127">
        <v>0.11</v>
      </c>
      <c r="N84" s="283">
        <v>1386800</v>
      </c>
      <c r="O84" s="173">
        <f t="shared" si="10"/>
        <v>0.9994234649754973</v>
      </c>
      <c r="P84" s="108">
        <f>Volume!K84</f>
        <v>650.15</v>
      </c>
      <c r="Q84" s="69">
        <f>Volume!J84</f>
        <v>633.2</v>
      </c>
      <c r="R84" s="237">
        <f t="shared" si="11"/>
        <v>87.86283200000001</v>
      </c>
      <c r="S84" s="103">
        <f t="shared" si="12"/>
        <v>87.81217600000001</v>
      </c>
      <c r="T84" s="109">
        <f t="shared" si="13"/>
        <v>1254400</v>
      </c>
      <c r="U84" s="103">
        <f t="shared" si="14"/>
        <v>10.618622448979592</v>
      </c>
      <c r="V84" s="103">
        <f t="shared" si="15"/>
        <v>87.81217600000001</v>
      </c>
      <c r="W84" s="103">
        <f t="shared" si="16"/>
        <v>0.05065600000000001</v>
      </c>
      <c r="X84" s="103">
        <f t="shared" si="17"/>
        <v>0</v>
      </c>
      <c r="Y84" s="103">
        <f t="shared" si="18"/>
        <v>81.554816</v>
      </c>
      <c r="Z84" s="237">
        <f t="shared" si="19"/>
        <v>6.308016000000009</v>
      </c>
      <c r="AB84" s="77"/>
    </row>
    <row r="85" spans="1:28" s="58" customFormat="1" ht="15.75" thickBot="1">
      <c r="A85" s="193" t="s">
        <v>144</v>
      </c>
      <c r="B85" s="164">
        <v>227500</v>
      </c>
      <c r="C85" s="162">
        <v>16500</v>
      </c>
      <c r="D85" s="170">
        <v>0.08</v>
      </c>
      <c r="E85" s="164">
        <v>1250</v>
      </c>
      <c r="F85" s="112">
        <v>1250</v>
      </c>
      <c r="G85" s="170">
        <v>0</v>
      </c>
      <c r="H85" s="164">
        <v>0</v>
      </c>
      <c r="I85" s="112">
        <v>0</v>
      </c>
      <c r="J85" s="170">
        <v>0</v>
      </c>
      <c r="K85" s="164">
        <v>228750</v>
      </c>
      <c r="L85" s="112">
        <v>17750</v>
      </c>
      <c r="M85" s="127">
        <v>0.08</v>
      </c>
      <c r="N85" s="283">
        <v>228625</v>
      </c>
      <c r="O85" s="173">
        <f t="shared" si="10"/>
        <v>0.9994535519125683</v>
      </c>
      <c r="P85" s="108">
        <f>Volume!K85</f>
        <v>2339.3</v>
      </c>
      <c r="Q85" s="69">
        <f>Volume!J85</f>
        <v>2377.45</v>
      </c>
      <c r="R85" s="237">
        <f t="shared" si="11"/>
        <v>54.38416875</v>
      </c>
      <c r="S85" s="103">
        <f t="shared" si="12"/>
        <v>54.354450625</v>
      </c>
      <c r="T85" s="109">
        <f t="shared" si="13"/>
        <v>211000</v>
      </c>
      <c r="U85" s="103">
        <f t="shared" si="14"/>
        <v>8.412322274881516</v>
      </c>
      <c r="V85" s="103">
        <f t="shared" si="15"/>
        <v>54.0869875</v>
      </c>
      <c r="W85" s="103">
        <f t="shared" si="16"/>
        <v>0.29718125</v>
      </c>
      <c r="X85" s="103">
        <f t="shared" si="17"/>
        <v>0</v>
      </c>
      <c r="Y85" s="103">
        <f t="shared" si="18"/>
        <v>49.359230000000004</v>
      </c>
      <c r="Z85" s="237">
        <f t="shared" si="19"/>
        <v>5.024938749999997</v>
      </c>
      <c r="AA85" s="78"/>
      <c r="AB85" s="77"/>
    </row>
    <row r="86" spans="1:28" s="7" customFormat="1" ht="15.75" thickBot="1">
      <c r="A86" s="193" t="s">
        <v>292</v>
      </c>
      <c r="B86" s="164">
        <v>1057200</v>
      </c>
      <c r="C86" s="162">
        <v>58200</v>
      </c>
      <c r="D86" s="170">
        <v>0.06</v>
      </c>
      <c r="E86" s="164">
        <v>600</v>
      </c>
      <c r="F86" s="112">
        <v>600</v>
      </c>
      <c r="G86" s="170">
        <v>0</v>
      </c>
      <c r="H86" s="164">
        <v>0</v>
      </c>
      <c r="I86" s="112">
        <v>0</v>
      </c>
      <c r="J86" s="170">
        <v>0</v>
      </c>
      <c r="K86" s="164">
        <v>1057800</v>
      </c>
      <c r="L86" s="112">
        <v>58800</v>
      </c>
      <c r="M86" s="127">
        <v>0.06</v>
      </c>
      <c r="N86" s="283">
        <v>1055100</v>
      </c>
      <c r="O86" s="173">
        <f t="shared" si="10"/>
        <v>0.9974475326148611</v>
      </c>
      <c r="P86" s="108">
        <f>Volume!K86</f>
        <v>527.15</v>
      </c>
      <c r="Q86" s="69">
        <f>Volume!J86</f>
        <v>539.2</v>
      </c>
      <c r="R86" s="237">
        <f t="shared" si="11"/>
        <v>57.036576</v>
      </c>
      <c r="S86" s="103">
        <f t="shared" si="12"/>
        <v>56.890992</v>
      </c>
      <c r="T86" s="109">
        <f t="shared" si="13"/>
        <v>999000</v>
      </c>
      <c r="U86" s="103">
        <f t="shared" si="14"/>
        <v>5.885885885885886</v>
      </c>
      <c r="V86" s="103">
        <f t="shared" si="15"/>
        <v>57.004224</v>
      </c>
      <c r="W86" s="103">
        <f t="shared" si="16"/>
        <v>0.032352</v>
      </c>
      <c r="X86" s="103">
        <f t="shared" si="17"/>
        <v>0</v>
      </c>
      <c r="Y86" s="103">
        <f t="shared" si="18"/>
        <v>52.662285</v>
      </c>
      <c r="Z86" s="237">
        <f t="shared" si="19"/>
        <v>4.3742909999999995</v>
      </c>
      <c r="AB86" s="77"/>
    </row>
    <row r="87" spans="1:28" s="58" customFormat="1" ht="15.75" thickBot="1">
      <c r="A87" s="193" t="s">
        <v>133</v>
      </c>
      <c r="B87" s="164">
        <v>20956250</v>
      </c>
      <c r="C87" s="162">
        <v>343750</v>
      </c>
      <c r="D87" s="170">
        <v>0.02</v>
      </c>
      <c r="E87" s="164">
        <v>587500</v>
      </c>
      <c r="F87" s="112">
        <v>187500</v>
      </c>
      <c r="G87" s="170">
        <v>0.47</v>
      </c>
      <c r="H87" s="164">
        <v>0</v>
      </c>
      <c r="I87" s="112">
        <v>0</v>
      </c>
      <c r="J87" s="170">
        <v>0</v>
      </c>
      <c r="K87" s="164">
        <v>21543750</v>
      </c>
      <c r="L87" s="112">
        <v>531250</v>
      </c>
      <c r="M87" s="127">
        <v>0.03</v>
      </c>
      <c r="N87" s="283">
        <v>21506250</v>
      </c>
      <c r="O87" s="173">
        <f t="shared" si="10"/>
        <v>0.9982593559617058</v>
      </c>
      <c r="P87" s="108">
        <f>Volume!K87</f>
        <v>28.1</v>
      </c>
      <c r="Q87" s="69">
        <f>Volume!J87</f>
        <v>28.35</v>
      </c>
      <c r="R87" s="237">
        <f t="shared" si="11"/>
        <v>61.07653125</v>
      </c>
      <c r="S87" s="103">
        <f t="shared" si="12"/>
        <v>60.97021875</v>
      </c>
      <c r="T87" s="109">
        <f t="shared" si="13"/>
        <v>21012500</v>
      </c>
      <c r="U87" s="103">
        <f t="shared" si="14"/>
        <v>2.528256989886972</v>
      </c>
      <c r="V87" s="103">
        <f t="shared" si="15"/>
        <v>59.41096875</v>
      </c>
      <c r="W87" s="103">
        <f t="shared" si="16"/>
        <v>1.6655625</v>
      </c>
      <c r="X87" s="103">
        <f t="shared" si="17"/>
        <v>0</v>
      </c>
      <c r="Y87" s="103">
        <f t="shared" si="18"/>
        <v>59.045125</v>
      </c>
      <c r="Z87" s="237">
        <f t="shared" si="19"/>
        <v>2.0314062500000034</v>
      </c>
      <c r="AA87" s="78"/>
      <c r="AB87" s="77"/>
    </row>
    <row r="88" spans="1:28" s="7" customFormat="1" ht="15.75" thickBot="1">
      <c r="A88" s="193" t="s">
        <v>169</v>
      </c>
      <c r="B88" s="164">
        <v>5210000</v>
      </c>
      <c r="C88" s="162">
        <v>72000</v>
      </c>
      <c r="D88" s="170">
        <v>0.01</v>
      </c>
      <c r="E88" s="164">
        <v>0</v>
      </c>
      <c r="F88" s="112">
        <v>0</v>
      </c>
      <c r="G88" s="170">
        <v>0</v>
      </c>
      <c r="H88" s="164">
        <v>34000</v>
      </c>
      <c r="I88" s="112">
        <v>-32000</v>
      </c>
      <c r="J88" s="170">
        <v>-0.48</v>
      </c>
      <c r="K88" s="164">
        <v>5244000</v>
      </c>
      <c r="L88" s="112">
        <v>40000</v>
      </c>
      <c r="M88" s="127">
        <v>0.01</v>
      </c>
      <c r="N88" s="283">
        <v>5244000</v>
      </c>
      <c r="O88" s="173">
        <f t="shared" si="10"/>
        <v>1</v>
      </c>
      <c r="P88" s="108">
        <f>Volume!K88</f>
        <v>119.25</v>
      </c>
      <c r="Q88" s="69">
        <f>Volume!J88</f>
        <v>121.95</v>
      </c>
      <c r="R88" s="237">
        <f t="shared" si="11"/>
        <v>63.95058</v>
      </c>
      <c r="S88" s="103">
        <f t="shared" si="12"/>
        <v>63.95058</v>
      </c>
      <c r="T88" s="109">
        <f t="shared" si="13"/>
        <v>5204000</v>
      </c>
      <c r="U88" s="103">
        <f t="shared" si="14"/>
        <v>0.7686395080707148</v>
      </c>
      <c r="V88" s="103">
        <f t="shared" si="15"/>
        <v>63.53595</v>
      </c>
      <c r="W88" s="103">
        <f t="shared" si="16"/>
        <v>0</v>
      </c>
      <c r="X88" s="103">
        <f t="shared" si="17"/>
        <v>0.41463</v>
      </c>
      <c r="Y88" s="103">
        <f t="shared" si="18"/>
        <v>62.0577</v>
      </c>
      <c r="Z88" s="237">
        <f t="shared" si="19"/>
        <v>1.8928800000000052</v>
      </c>
      <c r="AB88" s="77"/>
    </row>
    <row r="89" spans="1:28" s="7" customFormat="1" ht="15.75" thickBot="1">
      <c r="A89" s="193" t="s">
        <v>293</v>
      </c>
      <c r="B89" s="164">
        <v>3440250</v>
      </c>
      <c r="C89" s="162">
        <v>-25300</v>
      </c>
      <c r="D89" s="170">
        <v>-0.01</v>
      </c>
      <c r="E89" s="164">
        <v>1100</v>
      </c>
      <c r="F89" s="112">
        <v>550</v>
      </c>
      <c r="G89" s="170">
        <v>1</v>
      </c>
      <c r="H89" s="164">
        <v>0</v>
      </c>
      <c r="I89" s="112">
        <v>0</v>
      </c>
      <c r="J89" s="170">
        <v>0</v>
      </c>
      <c r="K89" s="164">
        <v>3441350</v>
      </c>
      <c r="L89" s="112">
        <v>-24750</v>
      </c>
      <c r="M89" s="127">
        <v>-0.01</v>
      </c>
      <c r="N89" s="283">
        <v>3439150</v>
      </c>
      <c r="O89" s="173">
        <f t="shared" si="10"/>
        <v>0.9993607159980822</v>
      </c>
      <c r="P89" s="108">
        <f>Volume!K89</f>
        <v>474.15</v>
      </c>
      <c r="Q89" s="69">
        <f>Volume!J89</f>
        <v>493</v>
      </c>
      <c r="R89" s="237">
        <f t="shared" si="11"/>
        <v>169.658555</v>
      </c>
      <c r="S89" s="103">
        <f t="shared" si="12"/>
        <v>169.550095</v>
      </c>
      <c r="T89" s="109">
        <f t="shared" si="13"/>
        <v>3466100</v>
      </c>
      <c r="U89" s="103">
        <f t="shared" si="14"/>
        <v>-0.7140590288797207</v>
      </c>
      <c r="V89" s="103">
        <f t="shared" si="15"/>
        <v>169.604325</v>
      </c>
      <c r="W89" s="103">
        <f t="shared" si="16"/>
        <v>0.05423</v>
      </c>
      <c r="X89" s="103">
        <f t="shared" si="17"/>
        <v>0</v>
      </c>
      <c r="Y89" s="103">
        <f t="shared" si="18"/>
        <v>164.3451315</v>
      </c>
      <c r="Z89" s="237">
        <f t="shared" si="19"/>
        <v>5.313423499999999</v>
      </c>
      <c r="AB89" s="77"/>
    </row>
    <row r="90" spans="1:28" s="7" customFormat="1" ht="15.75" thickBot="1">
      <c r="A90" s="193" t="s">
        <v>294</v>
      </c>
      <c r="B90" s="164">
        <v>680900</v>
      </c>
      <c r="C90" s="162">
        <v>-2200</v>
      </c>
      <c r="D90" s="170">
        <v>0</v>
      </c>
      <c r="E90" s="164">
        <v>0</v>
      </c>
      <c r="F90" s="112">
        <v>0</v>
      </c>
      <c r="G90" s="170">
        <v>0</v>
      </c>
      <c r="H90" s="164">
        <v>0</v>
      </c>
      <c r="I90" s="112">
        <v>0</v>
      </c>
      <c r="J90" s="170">
        <v>0</v>
      </c>
      <c r="K90" s="164">
        <v>680900</v>
      </c>
      <c r="L90" s="112">
        <v>-2200</v>
      </c>
      <c r="M90" s="127">
        <v>0</v>
      </c>
      <c r="N90" s="283">
        <v>680350</v>
      </c>
      <c r="O90" s="173">
        <f t="shared" si="10"/>
        <v>0.9991922455573505</v>
      </c>
      <c r="P90" s="108">
        <f>Volume!K90</f>
        <v>461.75</v>
      </c>
      <c r="Q90" s="69">
        <f>Volume!J90</f>
        <v>479.4</v>
      </c>
      <c r="R90" s="237">
        <f t="shared" si="11"/>
        <v>32.642346</v>
      </c>
      <c r="S90" s="103">
        <f t="shared" si="12"/>
        <v>32.615979</v>
      </c>
      <c r="T90" s="109">
        <f t="shared" si="13"/>
        <v>683100</v>
      </c>
      <c r="U90" s="103">
        <f t="shared" si="14"/>
        <v>-0.322061191626409</v>
      </c>
      <c r="V90" s="103">
        <f t="shared" si="15"/>
        <v>32.642346</v>
      </c>
      <c r="W90" s="103">
        <f t="shared" si="16"/>
        <v>0</v>
      </c>
      <c r="X90" s="103">
        <f t="shared" si="17"/>
        <v>0</v>
      </c>
      <c r="Y90" s="103">
        <f t="shared" si="18"/>
        <v>31.5421425</v>
      </c>
      <c r="Z90" s="237">
        <f t="shared" si="19"/>
        <v>1.1002035000000028</v>
      </c>
      <c r="AB90" s="77"/>
    </row>
    <row r="91" spans="1:28" s="58" customFormat="1" ht="15.75" thickBot="1">
      <c r="A91" s="193" t="s">
        <v>178</v>
      </c>
      <c r="B91" s="164">
        <v>1251250</v>
      </c>
      <c r="C91" s="162">
        <v>-37500</v>
      </c>
      <c r="D91" s="170">
        <v>-0.03</v>
      </c>
      <c r="E91" s="164">
        <v>0</v>
      </c>
      <c r="F91" s="112">
        <v>0</v>
      </c>
      <c r="G91" s="170">
        <v>0</v>
      </c>
      <c r="H91" s="164">
        <v>0</v>
      </c>
      <c r="I91" s="112">
        <v>0</v>
      </c>
      <c r="J91" s="170">
        <v>0</v>
      </c>
      <c r="K91" s="164">
        <v>1251250</v>
      </c>
      <c r="L91" s="112">
        <v>-37500</v>
      </c>
      <c r="M91" s="127">
        <v>-0.03</v>
      </c>
      <c r="N91" s="283">
        <v>1251250</v>
      </c>
      <c r="O91" s="173">
        <f t="shared" si="10"/>
        <v>1</v>
      </c>
      <c r="P91" s="108">
        <f>Volume!K91</f>
        <v>169.2</v>
      </c>
      <c r="Q91" s="69">
        <f>Volume!J91</f>
        <v>171.05</v>
      </c>
      <c r="R91" s="237">
        <f t="shared" si="11"/>
        <v>21.40263125</v>
      </c>
      <c r="S91" s="103">
        <f t="shared" si="12"/>
        <v>21.40263125</v>
      </c>
      <c r="T91" s="109">
        <f t="shared" si="13"/>
        <v>1288750</v>
      </c>
      <c r="U91" s="103">
        <f t="shared" si="14"/>
        <v>-2.909796314258002</v>
      </c>
      <c r="V91" s="103">
        <f t="shared" si="15"/>
        <v>21.40263125</v>
      </c>
      <c r="W91" s="103">
        <f t="shared" si="16"/>
        <v>0</v>
      </c>
      <c r="X91" s="103">
        <f t="shared" si="17"/>
        <v>0</v>
      </c>
      <c r="Y91" s="103">
        <f t="shared" si="18"/>
        <v>21.80565</v>
      </c>
      <c r="Z91" s="237">
        <f t="shared" si="19"/>
        <v>-0.4030187500000011</v>
      </c>
      <c r="AA91" s="78"/>
      <c r="AB91" s="77"/>
    </row>
    <row r="92" spans="1:28" s="58" customFormat="1" ht="15.75" thickBot="1">
      <c r="A92" s="193" t="s">
        <v>145</v>
      </c>
      <c r="B92" s="164">
        <v>1880200</v>
      </c>
      <c r="C92" s="162">
        <v>142800</v>
      </c>
      <c r="D92" s="170">
        <v>0.08</v>
      </c>
      <c r="E92" s="164">
        <v>6800</v>
      </c>
      <c r="F92" s="112">
        <v>1700</v>
      </c>
      <c r="G92" s="170">
        <v>0.33</v>
      </c>
      <c r="H92" s="164">
        <v>68000</v>
      </c>
      <c r="I92" s="112">
        <v>-32300</v>
      </c>
      <c r="J92" s="170">
        <v>-0.32</v>
      </c>
      <c r="K92" s="164">
        <v>1955000</v>
      </c>
      <c r="L92" s="112">
        <v>112200</v>
      </c>
      <c r="M92" s="127">
        <v>0.06</v>
      </c>
      <c r="N92" s="283">
        <v>1941400</v>
      </c>
      <c r="O92" s="173">
        <f t="shared" si="10"/>
        <v>0.9930434782608696</v>
      </c>
      <c r="P92" s="108">
        <f>Volume!K92</f>
        <v>137.85</v>
      </c>
      <c r="Q92" s="69">
        <f>Volume!J92</f>
        <v>137.95</v>
      </c>
      <c r="R92" s="237">
        <f t="shared" si="11"/>
        <v>26.969225</v>
      </c>
      <c r="S92" s="103">
        <f t="shared" si="12"/>
        <v>26.781612999999997</v>
      </c>
      <c r="T92" s="109">
        <f t="shared" si="13"/>
        <v>1842800</v>
      </c>
      <c r="U92" s="103">
        <f t="shared" si="14"/>
        <v>6.088560885608856</v>
      </c>
      <c r="V92" s="103">
        <f t="shared" si="15"/>
        <v>25.937358999999997</v>
      </c>
      <c r="W92" s="103">
        <f t="shared" si="16"/>
        <v>0.09380599999999999</v>
      </c>
      <c r="X92" s="103">
        <f t="shared" si="17"/>
        <v>0.93806</v>
      </c>
      <c r="Y92" s="103">
        <f t="shared" si="18"/>
        <v>25.402998</v>
      </c>
      <c r="Z92" s="237">
        <f t="shared" si="19"/>
        <v>1.5662270000000014</v>
      </c>
      <c r="AA92" s="78"/>
      <c r="AB92" s="77"/>
    </row>
    <row r="93" spans="1:28" s="7" customFormat="1" ht="15.75" thickBot="1">
      <c r="A93" s="193" t="s">
        <v>272</v>
      </c>
      <c r="B93" s="164">
        <v>2870450</v>
      </c>
      <c r="C93" s="162">
        <v>163200</v>
      </c>
      <c r="D93" s="170">
        <v>0.06</v>
      </c>
      <c r="E93" s="164">
        <v>12750</v>
      </c>
      <c r="F93" s="112">
        <v>3400</v>
      </c>
      <c r="G93" s="170">
        <v>0.36</v>
      </c>
      <c r="H93" s="164">
        <v>0</v>
      </c>
      <c r="I93" s="112">
        <v>0</v>
      </c>
      <c r="J93" s="170">
        <v>0</v>
      </c>
      <c r="K93" s="164">
        <v>2883200</v>
      </c>
      <c r="L93" s="112">
        <v>166600</v>
      </c>
      <c r="M93" s="127">
        <v>0.06</v>
      </c>
      <c r="N93" s="283">
        <v>2878100</v>
      </c>
      <c r="O93" s="173">
        <f t="shared" si="10"/>
        <v>0.9982311320754716</v>
      </c>
      <c r="P93" s="108">
        <f>Volume!K93</f>
        <v>161.85</v>
      </c>
      <c r="Q93" s="69">
        <f>Volume!J93</f>
        <v>158.6</v>
      </c>
      <c r="R93" s="237">
        <f t="shared" si="11"/>
        <v>45.727552</v>
      </c>
      <c r="S93" s="103">
        <f t="shared" si="12"/>
        <v>45.646666</v>
      </c>
      <c r="T93" s="109">
        <f t="shared" si="13"/>
        <v>2716600</v>
      </c>
      <c r="U93" s="103">
        <f t="shared" si="14"/>
        <v>6.132665832290362</v>
      </c>
      <c r="V93" s="103">
        <f t="shared" si="15"/>
        <v>45.525337</v>
      </c>
      <c r="W93" s="103">
        <f t="shared" si="16"/>
        <v>0.202215</v>
      </c>
      <c r="X93" s="103">
        <f t="shared" si="17"/>
        <v>0</v>
      </c>
      <c r="Y93" s="103">
        <f t="shared" si="18"/>
        <v>43.968171</v>
      </c>
      <c r="Z93" s="237">
        <f t="shared" si="19"/>
        <v>1.7593810000000047</v>
      </c>
      <c r="AB93" s="77"/>
    </row>
    <row r="94" spans="1:28" s="58" customFormat="1" ht="15.75" thickBot="1">
      <c r="A94" s="193" t="s">
        <v>210</v>
      </c>
      <c r="B94" s="164">
        <v>1154800</v>
      </c>
      <c r="C94" s="162">
        <v>62200</v>
      </c>
      <c r="D94" s="170">
        <v>0.06</v>
      </c>
      <c r="E94" s="164">
        <v>5600</v>
      </c>
      <c r="F94" s="112">
        <v>-200</v>
      </c>
      <c r="G94" s="170">
        <v>-0.03</v>
      </c>
      <c r="H94" s="164">
        <v>800</v>
      </c>
      <c r="I94" s="112">
        <v>400</v>
      </c>
      <c r="J94" s="170">
        <v>1</v>
      </c>
      <c r="K94" s="164">
        <v>1161200</v>
      </c>
      <c r="L94" s="112">
        <v>62400</v>
      </c>
      <c r="M94" s="127">
        <v>0.06</v>
      </c>
      <c r="N94" s="283">
        <v>1158600</v>
      </c>
      <c r="O94" s="173">
        <f t="shared" si="10"/>
        <v>0.9977609369617637</v>
      </c>
      <c r="P94" s="108">
        <f>Volume!K94</f>
        <v>1616.3</v>
      </c>
      <c r="Q94" s="69">
        <f>Volume!J94</f>
        <v>1620.1</v>
      </c>
      <c r="R94" s="237">
        <f t="shared" si="11"/>
        <v>188.126012</v>
      </c>
      <c r="S94" s="103">
        <f t="shared" si="12"/>
        <v>187.704786</v>
      </c>
      <c r="T94" s="109">
        <f t="shared" si="13"/>
        <v>1098800</v>
      </c>
      <c r="U94" s="103">
        <f t="shared" si="14"/>
        <v>5.6789224608664</v>
      </c>
      <c r="V94" s="103">
        <f t="shared" si="15"/>
        <v>187.089148</v>
      </c>
      <c r="W94" s="103">
        <f t="shared" si="16"/>
        <v>0.907256</v>
      </c>
      <c r="X94" s="103">
        <f t="shared" si="17"/>
        <v>0.129608</v>
      </c>
      <c r="Y94" s="103">
        <f t="shared" si="18"/>
        <v>177.599044</v>
      </c>
      <c r="Z94" s="237">
        <f t="shared" si="19"/>
        <v>10.52696800000001</v>
      </c>
      <c r="AA94" s="78"/>
      <c r="AB94" s="77"/>
    </row>
    <row r="95" spans="1:28" s="58" customFormat="1" ht="15.75" thickBot="1">
      <c r="A95" s="193" t="s">
        <v>295</v>
      </c>
      <c r="B95" s="164">
        <v>764050</v>
      </c>
      <c r="C95" s="162">
        <v>19600</v>
      </c>
      <c r="D95" s="170">
        <v>0.03</v>
      </c>
      <c r="E95" s="164">
        <v>0</v>
      </c>
      <c r="F95" s="112">
        <v>0</v>
      </c>
      <c r="G95" s="170">
        <v>0</v>
      </c>
      <c r="H95" s="164">
        <v>0</v>
      </c>
      <c r="I95" s="112">
        <v>0</v>
      </c>
      <c r="J95" s="170">
        <v>0</v>
      </c>
      <c r="K95" s="164">
        <v>764050</v>
      </c>
      <c r="L95" s="112">
        <v>19600</v>
      </c>
      <c r="M95" s="127">
        <v>0.03</v>
      </c>
      <c r="N95" s="283">
        <v>763000</v>
      </c>
      <c r="O95" s="173">
        <f t="shared" si="10"/>
        <v>0.9986257443884563</v>
      </c>
      <c r="P95" s="108">
        <f>Volume!K95</f>
        <v>578</v>
      </c>
      <c r="Q95" s="69">
        <f>Volume!J95</f>
        <v>606.2</v>
      </c>
      <c r="R95" s="237">
        <f t="shared" si="11"/>
        <v>46.316711000000005</v>
      </c>
      <c r="S95" s="103">
        <f t="shared" si="12"/>
        <v>46.253060000000005</v>
      </c>
      <c r="T95" s="109">
        <f t="shared" si="13"/>
        <v>744450</v>
      </c>
      <c r="U95" s="103">
        <f t="shared" si="14"/>
        <v>2.632816173013634</v>
      </c>
      <c r="V95" s="103">
        <f t="shared" si="15"/>
        <v>46.316711000000005</v>
      </c>
      <c r="W95" s="103">
        <f t="shared" si="16"/>
        <v>0</v>
      </c>
      <c r="X95" s="103">
        <f t="shared" si="17"/>
        <v>0</v>
      </c>
      <c r="Y95" s="103">
        <f t="shared" si="18"/>
        <v>43.02921</v>
      </c>
      <c r="Z95" s="237">
        <f t="shared" si="19"/>
        <v>3.287501000000006</v>
      </c>
      <c r="AA95" s="78"/>
      <c r="AB95" s="77"/>
    </row>
    <row r="96" spans="1:28" s="7" customFormat="1" ht="15.75" thickBot="1">
      <c r="A96" s="193" t="s">
        <v>7</v>
      </c>
      <c r="B96" s="164">
        <v>1413750</v>
      </c>
      <c r="C96" s="162">
        <v>-56875</v>
      </c>
      <c r="D96" s="170">
        <v>-0.04</v>
      </c>
      <c r="E96" s="164">
        <v>25000</v>
      </c>
      <c r="F96" s="112">
        <v>14375</v>
      </c>
      <c r="G96" s="170">
        <v>1.35</v>
      </c>
      <c r="H96" s="164">
        <v>3125</v>
      </c>
      <c r="I96" s="112">
        <v>1875</v>
      </c>
      <c r="J96" s="170">
        <v>1.5</v>
      </c>
      <c r="K96" s="164">
        <v>1441875</v>
      </c>
      <c r="L96" s="112">
        <v>-40625</v>
      </c>
      <c r="M96" s="127">
        <v>-0.03</v>
      </c>
      <c r="N96" s="283">
        <v>1426250</v>
      </c>
      <c r="O96" s="173">
        <f t="shared" si="10"/>
        <v>0.9891634156913741</v>
      </c>
      <c r="P96" s="108">
        <f>Volume!K96</f>
        <v>757.75</v>
      </c>
      <c r="Q96" s="69">
        <f>Volume!J96</f>
        <v>780.4</v>
      </c>
      <c r="R96" s="237">
        <f t="shared" si="11"/>
        <v>112.523925</v>
      </c>
      <c r="S96" s="103">
        <f t="shared" si="12"/>
        <v>111.30455</v>
      </c>
      <c r="T96" s="109">
        <f t="shared" si="13"/>
        <v>1482500</v>
      </c>
      <c r="U96" s="103">
        <f t="shared" si="14"/>
        <v>-2.740303541315346</v>
      </c>
      <c r="V96" s="103">
        <f t="shared" si="15"/>
        <v>110.32905</v>
      </c>
      <c r="W96" s="103">
        <f t="shared" si="16"/>
        <v>1.951</v>
      </c>
      <c r="X96" s="103">
        <f t="shared" si="17"/>
        <v>0.243875</v>
      </c>
      <c r="Y96" s="103">
        <f t="shared" si="18"/>
        <v>112.3364375</v>
      </c>
      <c r="Z96" s="237">
        <f t="shared" si="19"/>
        <v>0.18748750000000314</v>
      </c>
      <c r="AB96" s="77"/>
    </row>
    <row r="97" spans="1:28" s="58" customFormat="1" ht="15.75" thickBot="1">
      <c r="A97" s="193" t="s">
        <v>170</v>
      </c>
      <c r="B97" s="164">
        <v>1699800</v>
      </c>
      <c r="C97" s="162">
        <v>-2400</v>
      </c>
      <c r="D97" s="170">
        <v>0</v>
      </c>
      <c r="E97" s="164">
        <v>14400</v>
      </c>
      <c r="F97" s="112">
        <v>14400</v>
      </c>
      <c r="G97" s="170">
        <v>0</v>
      </c>
      <c r="H97" s="164">
        <v>0</v>
      </c>
      <c r="I97" s="112">
        <v>0</v>
      </c>
      <c r="J97" s="170">
        <v>0</v>
      </c>
      <c r="K97" s="164">
        <v>1714200</v>
      </c>
      <c r="L97" s="112">
        <v>12000</v>
      </c>
      <c r="M97" s="127">
        <v>0.01</v>
      </c>
      <c r="N97" s="283">
        <v>1712400</v>
      </c>
      <c r="O97" s="173">
        <f t="shared" si="10"/>
        <v>0.9989499474973749</v>
      </c>
      <c r="P97" s="108">
        <f>Volume!K97</f>
        <v>491.65</v>
      </c>
      <c r="Q97" s="69">
        <f>Volume!J97</f>
        <v>511.15</v>
      </c>
      <c r="R97" s="237">
        <f t="shared" si="11"/>
        <v>87.621333</v>
      </c>
      <c r="S97" s="103">
        <f t="shared" si="12"/>
        <v>87.529326</v>
      </c>
      <c r="T97" s="109">
        <f t="shared" si="13"/>
        <v>1702200</v>
      </c>
      <c r="U97" s="103">
        <f t="shared" si="14"/>
        <v>0.7049700387733522</v>
      </c>
      <c r="V97" s="103">
        <f t="shared" si="15"/>
        <v>86.885277</v>
      </c>
      <c r="W97" s="103">
        <f t="shared" si="16"/>
        <v>0.736056</v>
      </c>
      <c r="X97" s="103">
        <f t="shared" si="17"/>
        <v>0</v>
      </c>
      <c r="Y97" s="103">
        <f t="shared" si="18"/>
        <v>83.688663</v>
      </c>
      <c r="Z97" s="237">
        <f t="shared" si="19"/>
        <v>3.9326700000000017</v>
      </c>
      <c r="AA97" s="78"/>
      <c r="AB97" s="77"/>
    </row>
    <row r="98" spans="1:28" s="58" customFormat="1" ht="15.75" thickBot="1">
      <c r="A98" s="193" t="s">
        <v>223</v>
      </c>
      <c r="B98" s="164">
        <v>1703200</v>
      </c>
      <c r="C98" s="162">
        <v>350800</v>
      </c>
      <c r="D98" s="170">
        <v>0.26</v>
      </c>
      <c r="E98" s="164">
        <v>14400</v>
      </c>
      <c r="F98" s="112">
        <v>8800</v>
      </c>
      <c r="G98" s="170">
        <v>1.57</v>
      </c>
      <c r="H98" s="164">
        <v>10000</v>
      </c>
      <c r="I98" s="112">
        <v>6800</v>
      </c>
      <c r="J98" s="170">
        <v>2.13</v>
      </c>
      <c r="K98" s="164">
        <v>1727600</v>
      </c>
      <c r="L98" s="112">
        <v>366400</v>
      </c>
      <c r="M98" s="127">
        <v>0.27</v>
      </c>
      <c r="N98" s="283">
        <v>1725200</v>
      </c>
      <c r="O98" s="173">
        <f t="shared" si="10"/>
        <v>0.9986107895346145</v>
      </c>
      <c r="P98" s="108">
        <f>Volume!K98</f>
        <v>812.45</v>
      </c>
      <c r="Q98" s="69">
        <f>Volume!J98</f>
        <v>820.2</v>
      </c>
      <c r="R98" s="237">
        <f t="shared" si="11"/>
        <v>141.697752</v>
      </c>
      <c r="S98" s="103">
        <f t="shared" si="12"/>
        <v>141.500904</v>
      </c>
      <c r="T98" s="109">
        <f t="shared" si="13"/>
        <v>1361200</v>
      </c>
      <c r="U98" s="103">
        <f t="shared" si="14"/>
        <v>26.917425800764033</v>
      </c>
      <c r="V98" s="103">
        <f t="shared" si="15"/>
        <v>139.696464</v>
      </c>
      <c r="W98" s="103">
        <f t="shared" si="16"/>
        <v>1.181088</v>
      </c>
      <c r="X98" s="103">
        <f t="shared" si="17"/>
        <v>0.8202</v>
      </c>
      <c r="Y98" s="103">
        <f t="shared" si="18"/>
        <v>110.590694</v>
      </c>
      <c r="Z98" s="237">
        <f t="shared" si="19"/>
        <v>31.10705800000001</v>
      </c>
      <c r="AA98" s="78"/>
      <c r="AB98" s="77"/>
    </row>
    <row r="99" spans="1:28" s="58" customFormat="1" ht="15.75" thickBot="1">
      <c r="A99" s="193" t="s">
        <v>207</v>
      </c>
      <c r="B99" s="164">
        <v>4166250</v>
      </c>
      <c r="C99" s="162">
        <v>-43750</v>
      </c>
      <c r="D99" s="170">
        <v>-0.01</v>
      </c>
      <c r="E99" s="164">
        <v>12500</v>
      </c>
      <c r="F99" s="112">
        <v>12500</v>
      </c>
      <c r="G99" s="170">
        <v>0</v>
      </c>
      <c r="H99" s="164">
        <v>3750</v>
      </c>
      <c r="I99" s="112">
        <v>3750</v>
      </c>
      <c r="J99" s="170">
        <v>0</v>
      </c>
      <c r="K99" s="164">
        <v>4182500</v>
      </c>
      <c r="L99" s="112">
        <v>-27500</v>
      </c>
      <c r="M99" s="127">
        <v>-0.01</v>
      </c>
      <c r="N99" s="283">
        <v>4166250</v>
      </c>
      <c r="O99" s="173">
        <f t="shared" si="10"/>
        <v>0.9961147638971907</v>
      </c>
      <c r="P99" s="108">
        <f>Volume!K99</f>
        <v>168.8</v>
      </c>
      <c r="Q99" s="69">
        <f>Volume!J99</f>
        <v>175</v>
      </c>
      <c r="R99" s="237">
        <f t="shared" si="11"/>
        <v>73.19375</v>
      </c>
      <c r="S99" s="103">
        <f t="shared" si="12"/>
        <v>72.909375</v>
      </c>
      <c r="T99" s="109">
        <f t="shared" si="13"/>
        <v>4210000</v>
      </c>
      <c r="U99" s="103">
        <f t="shared" si="14"/>
        <v>-0.6532066508313539</v>
      </c>
      <c r="V99" s="103">
        <f t="shared" si="15"/>
        <v>72.909375</v>
      </c>
      <c r="W99" s="103">
        <f t="shared" si="16"/>
        <v>0.21875</v>
      </c>
      <c r="X99" s="103">
        <f t="shared" si="17"/>
        <v>0.065625</v>
      </c>
      <c r="Y99" s="103">
        <f t="shared" si="18"/>
        <v>71.0648</v>
      </c>
      <c r="Z99" s="237">
        <f t="shared" si="19"/>
        <v>2.128949999999989</v>
      </c>
      <c r="AA99" s="78"/>
      <c r="AB99" s="77"/>
    </row>
    <row r="100" spans="1:28" s="58" customFormat="1" ht="15.75" thickBot="1">
      <c r="A100" s="193" t="s">
        <v>296</v>
      </c>
      <c r="B100" s="164">
        <v>354500</v>
      </c>
      <c r="C100" s="162">
        <v>-2000</v>
      </c>
      <c r="D100" s="170">
        <v>-0.01</v>
      </c>
      <c r="E100" s="164">
        <v>0</v>
      </c>
      <c r="F100" s="112">
        <v>0</v>
      </c>
      <c r="G100" s="170">
        <v>0</v>
      </c>
      <c r="H100" s="164">
        <v>0</v>
      </c>
      <c r="I100" s="112">
        <v>0</v>
      </c>
      <c r="J100" s="170">
        <v>0</v>
      </c>
      <c r="K100" s="164">
        <v>354500</v>
      </c>
      <c r="L100" s="112">
        <v>-2000</v>
      </c>
      <c r="M100" s="127">
        <v>-0.01</v>
      </c>
      <c r="N100" s="283">
        <v>354500</v>
      </c>
      <c r="O100" s="173">
        <f t="shared" si="10"/>
        <v>1</v>
      </c>
      <c r="P100" s="108">
        <f>Volume!K100</f>
        <v>821.6</v>
      </c>
      <c r="Q100" s="69">
        <f>Volume!J100</f>
        <v>832.2</v>
      </c>
      <c r="R100" s="237">
        <f t="shared" si="11"/>
        <v>29.50149</v>
      </c>
      <c r="S100" s="103">
        <f t="shared" si="12"/>
        <v>29.50149</v>
      </c>
      <c r="T100" s="109">
        <f t="shared" si="13"/>
        <v>356500</v>
      </c>
      <c r="U100" s="103">
        <f t="shared" si="14"/>
        <v>-0.5610098176718092</v>
      </c>
      <c r="V100" s="103">
        <f t="shared" si="15"/>
        <v>29.50149</v>
      </c>
      <c r="W100" s="103">
        <f t="shared" si="16"/>
        <v>0</v>
      </c>
      <c r="X100" s="103">
        <f t="shared" si="17"/>
        <v>0</v>
      </c>
      <c r="Y100" s="103">
        <f t="shared" si="18"/>
        <v>29.29004</v>
      </c>
      <c r="Z100" s="237">
        <f t="shared" si="19"/>
        <v>0.21144999999999925</v>
      </c>
      <c r="AA100" s="78"/>
      <c r="AB100" s="77"/>
    </row>
    <row r="101" spans="1:28" s="58" customFormat="1" ht="15.75" thickBot="1">
      <c r="A101" s="193" t="s">
        <v>277</v>
      </c>
      <c r="B101" s="164">
        <v>4496800</v>
      </c>
      <c r="C101" s="162">
        <v>45600</v>
      </c>
      <c r="D101" s="170">
        <v>0.01</v>
      </c>
      <c r="E101" s="164">
        <v>4000</v>
      </c>
      <c r="F101" s="112">
        <v>3200</v>
      </c>
      <c r="G101" s="170">
        <v>4</v>
      </c>
      <c r="H101" s="164">
        <v>0</v>
      </c>
      <c r="I101" s="112">
        <v>0</v>
      </c>
      <c r="J101" s="170">
        <v>0</v>
      </c>
      <c r="K101" s="164">
        <v>4500800</v>
      </c>
      <c r="L101" s="112">
        <v>48800</v>
      </c>
      <c r="M101" s="127">
        <v>0.01</v>
      </c>
      <c r="N101" s="283">
        <v>4489600</v>
      </c>
      <c r="O101" s="173">
        <f t="shared" si="10"/>
        <v>0.9975115535015997</v>
      </c>
      <c r="P101" s="108">
        <f>Volume!K101</f>
        <v>281.35</v>
      </c>
      <c r="Q101" s="69">
        <f>Volume!J101</f>
        <v>282.75</v>
      </c>
      <c r="R101" s="237">
        <f t="shared" si="11"/>
        <v>127.26012</v>
      </c>
      <c r="S101" s="103">
        <f t="shared" si="12"/>
        <v>126.94344</v>
      </c>
      <c r="T101" s="109">
        <f t="shared" si="13"/>
        <v>4452000</v>
      </c>
      <c r="U101" s="103">
        <f t="shared" si="14"/>
        <v>1.096136567834681</v>
      </c>
      <c r="V101" s="103">
        <f t="shared" si="15"/>
        <v>127.14702</v>
      </c>
      <c r="W101" s="103">
        <f t="shared" si="16"/>
        <v>0.1131</v>
      </c>
      <c r="X101" s="103">
        <f t="shared" si="17"/>
        <v>0</v>
      </c>
      <c r="Y101" s="103">
        <f t="shared" si="18"/>
        <v>125.25702</v>
      </c>
      <c r="Z101" s="237">
        <f t="shared" si="19"/>
        <v>2.0031000000000034</v>
      </c>
      <c r="AA101" s="78"/>
      <c r="AB101" s="77"/>
    </row>
    <row r="102" spans="1:28" s="58" customFormat="1" ht="15.75" thickBot="1">
      <c r="A102" s="193" t="s">
        <v>146</v>
      </c>
      <c r="B102" s="164">
        <v>7235700</v>
      </c>
      <c r="C102" s="162">
        <v>151300</v>
      </c>
      <c r="D102" s="170">
        <v>0.02</v>
      </c>
      <c r="E102" s="164">
        <v>80100</v>
      </c>
      <c r="F102" s="112">
        <v>26700</v>
      </c>
      <c r="G102" s="170">
        <v>0.5</v>
      </c>
      <c r="H102" s="164">
        <v>8900</v>
      </c>
      <c r="I102" s="112">
        <v>8900</v>
      </c>
      <c r="J102" s="170">
        <v>0</v>
      </c>
      <c r="K102" s="164">
        <v>7324700</v>
      </c>
      <c r="L102" s="112">
        <v>186900</v>
      </c>
      <c r="M102" s="127">
        <v>0.03</v>
      </c>
      <c r="N102" s="283">
        <v>7298000</v>
      </c>
      <c r="O102" s="173">
        <f t="shared" si="10"/>
        <v>0.9963547995139733</v>
      </c>
      <c r="P102" s="108">
        <f>Volume!K102</f>
        <v>33.35</v>
      </c>
      <c r="Q102" s="69">
        <f>Volume!J102</f>
        <v>33.85</v>
      </c>
      <c r="R102" s="237">
        <f t="shared" si="11"/>
        <v>24.7941095</v>
      </c>
      <c r="S102" s="103">
        <f t="shared" si="12"/>
        <v>24.70373</v>
      </c>
      <c r="T102" s="109">
        <f t="shared" si="13"/>
        <v>7137800</v>
      </c>
      <c r="U102" s="103">
        <f t="shared" si="14"/>
        <v>2.6184538653366585</v>
      </c>
      <c r="V102" s="103">
        <f t="shared" si="15"/>
        <v>24.4928445</v>
      </c>
      <c r="W102" s="103">
        <f t="shared" si="16"/>
        <v>0.2711385</v>
      </c>
      <c r="X102" s="103">
        <f t="shared" si="17"/>
        <v>0.0301265</v>
      </c>
      <c r="Y102" s="103">
        <f t="shared" si="18"/>
        <v>23.804563</v>
      </c>
      <c r="Z102" s="237">
        <f t="shared" si="19"/>
        <v>0.9895464999999994</v>
      </c>
      <c r="AA102" s="78"/>
      <c r="AB102" s="77"/>
    </row>
    <row r="103" spans="1:28" s="7" customFormat="1" ht="15.75" thickBot="1">
      <c r="A103" s="193" t="s">
        <v>8</v>
      </c>
      <c r="B103" s="164">
        <v>18296000</v>
      </c>
      <c r="C103" s="162">
        <v>169600</v>
      </c>
      <c r="D103" s="170">
        <v>0.01</v>
      </c>
      <c r="E103" s="164">
        <v>390400</v>
      </c>
      <c r="F103" s="112">
        <v>171200</v>
      </c>
      <c r="G103" s="170">
        <v>0.78</v>
      </c>
      <c r="H103" s="164">
        <v>52800</v>
      </c>
      <c r="I103" s="112">
        <v>24000</v>
      </c>
      <c r="J103" s="170">
        <v>0.83</v>
      </c>
      <c r="K103" s="164">
        <v>18739200</v>
      </c>
      <c r="L103" s="112">
        <v>364800</v>
      </c>
      <c r="M103" s="127">
        <v>0.02</v>
      </c>
      <c r="N103" s="283">
        <v>18721600</v>
      </c>
      <c r="O103" s="173">
        <f t="shared" si="10"/>
        <v>0.9990607923497268</v>
      </c>
      <c r="P103" s="108">
        <f>Volume!K103</f>
        <v>146.05</v>
      </c>
      <c r="Q103" s="69">
        <f>Volume!J103</f>
        <v>146.75</v>
      </c>
      <c r="R103" s="237">
        <f t="shared" si="11"/>
        <v>274.99776</v>
      </c>
      <c r="S103" s="103">
        <f t="shared" si="12"/>
        <v>274.73948</v>
      </c>
      <c r="T103" s="109">
        <f t="shared" si="13"/>
        <v>18374400</v>
      </c>
      <c r="U103" s="103">
        <f t="shared" si="14"/>
        <v>1.9853709508881923</v>
      </c>
      <c r="V103" s="103">
        <f t="shared" si="15"/>
        <v>268.4938</v>
      </c>
      <c r="W103" s="103">
        <f t="shared" si="16"/>
        <v>5.72912</v>
      </c>
      <c r="X103" s="103">
        <f t="shared" si="17"/>
        <v>0.77484</v>
      </c>
      <c r="Y103" s="103">
        <f t="shared" si="18"/>
        <v>268.358112</v>
      </c>
      <c r="Z103" s="237">
        <f t="shared" si="19"/>
        <v>6.639648000000022</v>
      </c>
      <c r="AB103" s="77"/>
    </row>
    <row r="104" spans="1:28" s="58" customFormat="1" ht="15.75" thickBot="1">
      <c r="A104" s="193" t="s">
        <v>297</v>
      </c>
      <c r="B104" s="164">
        <v>1665000</v>
      </c>
      <c r="C104" s="162">
        <v>25000</v>
      </c>
      <c r="D104" s="170">
        <v>0.02</v>
      </c>
      <c r="E104" s="164">
        <v>2000</v>
      </c>
      <c r="F104" s="112">
        <v>1000</v>
      </c>
      <c r="G104" s="170">
        <v>1</v>
      </c>
      <c r="H104" s="164">
        <v>12000</v>
      </c>
      <c r="I104" s="112">
        <v>-31000</v>
      </c>
      <c r="J104" s="170">
        <v>-0.72</v>
      </c>
      <c r="K104" s="164">
        <v>1679000</v>
      </c>
      <c r="L104" s="112">
        <v>-5000</v>
      </c>
      <c r="M104" s="127">
        <v>0</v>
      </c>
      <c r="N104" s="283">
        <v>1674000</v>
      </c>
      <c r="O104" s="173">
        <f t="shared" si="10"/>
        <v>0.9970220369267421</v>
      </c>
      <c r="P104" s="108">
        <f>Volume!K104</f>
        <v>157</v>
      </c>
      <c r="Q104" s="69">
        <f>Volume!J104</f>
        <v>160.7</v>
      </c>
      <c r="R104" s="237">
        <f t="shared" si="11"/>
        <v>26.98153</v>
      </c>
      <c r="S104" s="103">
        <f t="shared" si="12"/>
        <v>26.90118</v>
      </c>
      <c r="T104" s="109">
        <f t="shared" si="13"/>
        <v>1684000</v>
      </c>
      <c r="U104" s="103">
        <f t="shared" si="14"/>
        <v>-0.29691211401425177</v>
      </c>
      <c r="V104" s="103">
        <f t="shared" si="15"/>
        <v>26.756549999999997</v>
      </c>
      <c r="W104" s="103">
        <f t="shared" si="16"/>
        <v>0.03214</v>
      </c>
      <c r="X104" s="103">
        <f t="shared" si="17"/>
        <v>0.19283999999999998</v>
      </c>
      <c r="Y104" s="103">
        <f t="shared" si="18"/>
        <v>26.4388</v>
      </c>
      <c r="Z104" s="237">
        <f t="shared" si="19"/>
        <v>0.5427299999999988</v>
      </c>
      <c r="AA104" s="78"/>
      <c r="AB104" s="77"/>
    </row>
    <row r="105" spans="1:28" s="58" customFormat="1" ht="15.75" thickBot="1">
      <c r="A105" s="193" t="s">
        <v>179</v>
      </c>
      <c r="B105" s="164">
        <v>22932000</v>
      </c>
      <c r="C105" s="162">
        <v>812000</v>
      </c>
      <c r="D105" s="170">
        <v>0.04</v>
      </c>
      <c r="E105" s="164">
        <v>1862000</v>
      </c>
      <c r="F105" s="112">
        <v>798000</v>
      </c>
      <c r="G105" s="170">
        <v>0.75</v>
      </c>
      <c r="H105" s="164">
        <v>196000</v>
      </c>
      <c r="I105" s="112">
        <v>140000</v>
      </c>
      <c r="J105" s="170">
        <v>2.5</v>
      </c>
      <c r="K105" s="164">
        <v>24990000</v>
      </c>
      <c r="L105" s="112">
        <v>1750000</v>
      </c>
      <c r="M105" s="127">
        <v>0.08</v>
      </c>
      <c r="N105" s="283">
        <v>24934000</v>
      </c>
      <c r="O105" s="173">
        <f t="shared" si="10"/>
        <v>0.9977591036414566</v>
      </c>
      <c r="P105" s="108">
        <f>Volume!K105</f>
        <v>13</v>
      </c>
      <c r="Q105" s="69">
        <f>Volume!J105</f>
        <v>13.55</v>
      </c>
      <c r="R105" s="237">
        <f t="shared" si="11"/>
        <v>33.86145</v>
      </c>
      <c r="S105" s="103">
        <f t="shared" si="12"/>
        <v>33.78557</v>
      </c>
      <c r="T105" s="109">
        <f t="shared" si="13"/>
        <v>23240000</v>
      </c>
      <c r="U105" s="103">
        <f t="shared" si="14"/>
        <v>7.530120481927711</v>
      </c>
      <c r="V105" s="103">
        <f t="shared" si="15"/>
        <v>31.07286</v>
      </c>
      <c r="W105" s="103">
        <f t="shared" si="16"/>
        <v>2.52301</v>
      </c>
      <c r="X105" s="103">
        <f t="shared" si="17"/>
        <v>0.26558</v>
      </c>
      <c r="Y105" s="103">
        <f t="shared" si="18"/>
        <v>30.212</v>
      </c>
      <c r="Z105" s="237">
        <f t="shared" si="19"/>
        <v>3.649449999999998</v>
      </c>
      <c r="AA105" s="78"/>
      <c r="AB105" s="77"/>
    </row>
    <row r="106" spans="1:28" s="58" customFormat="1" ht="15.75" thickBot="1">
      <c r="A106" s="193" t="s">
        <v>202</v>
      </c>
      <c r="B106" s="164">
        <v>2363250</v>
      </c>
      <c r="C106" s="162">
        <v>279450</v>
      </c>
      <c r="D106" s="170">
        <v>0.13</v>
      </c>
      <c r="E106" s="164">
        <v>17250</v>
      </c>
      <c r="F106" s="112">
        <v>16100</v>
      </c>
      <c r="G106" s="170">
        <v>14</v>
      </c>
      <c r="H106" s="164">
        <v>0</v>
      </c>
      <c r="I106" s="112">
        <v>0</v>
      </c>
      <c r="J106" s="170">
        <v>0</v>
      </c>
      <c r="K106" s="164">
        <v>2380500</v>
      </c>
      <c r="L106" s="112">
        <v>295550</v>
      </c>
      <c r="M106" s="127">
        <v>0.14</v>
      </c>
      <c r="N106" s="283">
        <v>2348300</v>
      </c>
      <c r="O106" s="173">
        <f t="shared" si="10"/>
        <v>0.9864734299516909</v>
      </c>
      <c r="P106" s="108">
        <f>Volume!K106</f>
        <v>231.65</v>
      </c>
      <c r="Q106" s="69">
        <f>Volume!J106</f>
        <v>233.65</v>
      </c>
      <c r="R106" s="237">
        <f t="shared" si="11"/>
        <v>55.6203825</v>
      </c>
      <c r="S106" s="103">
        <f t="shared" si="12"/>
        <v>54.8680295</v>
      </c>
      <c r="T106" s="109">
        <f t="shared" si="13"/>
        <v>2084950</v>
      </c>
      <c r="U106" s="103">
        <f t="shared" si="14"/>
        <v>14.175399889685602</v>
      </c>
      <c r="V106" s="103">
        <f t="shared" si="15"/>
        <v>55.21733625</v>
      </c>
      <c r="W106" s="103">
        <f t="shared" si="16"/>
        <v>0.40304625</v>
      </c>
      <c r="X106" s="103">
        <f t="shared" si="17"/>
        <v>0</v>
      </c>
      <c r="Y106" s="103">
        <f t="shared" si="18"/>
        <v>48.29786675</v>
      </c>
      <c r="Z106" s="237">
        <f t="shared" si="19"/>
        <v>7.322515750000001</v>
      </c>
      <c r="AA106" s="78"/>
      <c r="AB106" s="77"/>
    </row>
    <row r="107" spans="1:28" s="58" customFormat="1" ht="15.75" thickBot="1">
      <c r="A107" s="193" t="s">
        <v>171</v>
      </c>
      <c r="B107" s="164">
        <v>2784100</v>
      </c>
      <c r="C107" s="162">
        <v>169400</v>
      </c>
      <c r="D107" s="170">
        <v>0.06</v>
      </c>
      <c r="E107" s="164">
        <v>2200</v>
      </c>
      <c r="F107" s="112">
        <v>1100</v>
      </c>
      <c r="G107" s="170">
        <v>1</v>
      </c>
      <c r="H107" s="164">
        <v>0</v>
      </c>
      <c r="I107" s="112">
        <v>0</v>
      </c>
      <c r="J107" s="170">
        <v>0</v>
      </c>
      <c r="K107" s="164">
        <v>2786300</v>
      </c>
      <c r="L107" s="112">
        <v>170500</v>
      </c>
      <c r="M107" s="127">
        <v>0.07</v>
      </c>
      <c r="N107" s="283">
        <v>2783000</v>
      </c>
      <c r="O107" s="173">
        <f t="shared" si="10"/>
        <v>0.9988156336360048</v>
      </c>
      <c r="P107" s="108">
        <f>Volume!K107</f>
        <v>302.9</v>
      </c>
      <c r="Q107" s="69">
        <f>Volume!J107</f>
        <v>310.95</v>
      </c>
      <c r="R107" s="237">
        <f t="shared" si="11"/>
        <v>86.6399985</v>
      </c>
      <c r="S107" s="103">
        <f t="shared" si="12"/>
        <v>86.537385</v>
      </c>
      <c r="T107" s="109">
        <f t="shared" si="13"/>
        <v>2615800</v>
      </c>
      <c r="U107" s="103">
        <f t="shared" si="14"/>
        <v>6.518082422203532</v>
      </c>
      <c r="V107" s="103">
        <f t="shared" si="15"/>
        <v>86.5715895</v>
      </c>
      <c r="W107" s="103">
        <f t="shared" si="16"/>
        <v>0.068409</v>
      </c>
      <c r="X107" s="103">
        <f t="shared" si="17"/>
        <v>0</v>
      </c>
      <c r="Y107" s="103">
        <f t="shared" si="18"/>
        <v>79.232582</v>
      </c>
      <c r="Z107" s="237">
        <f t="shared" si="19"/>
        <v>7.407416500000011</v>
      </c>
      <c r="AA107" s="78"/>
      <c r="AB107" s="77"/>
    </row>
    <row r="108" spans="1:28" s="58" customFormat="1" ht="15.75" thickBot="1">
      <c r="A108" s="193" t="s">
        <v>147</v>
      </c>
      <c r="B108" s="164">
        <v>3569500</v>
      </c>
      <c r="C108" s="162">
        <v>88500</v>
      </c>
      <c r="D108" s="170">
        <v>0.03</v>
      </c>
      <c r="E108" s="164">
        <v>11800</v>
      </c>
      <c r="F108" s="112">
        <v>11800</v>
      </c>
      <c r="G108" s="170">
        <v>0</v>
      </c>
      <c r="H108" s="164">
        <v>0</v>
      </c>
      <c r="I108" s="112">
        <v>0</v>
      </c>
      <c r="J108" s="170">
        <v>0</v>
      </c>
      <c r="K108" s="164">
        <v>3581300</v>
      </c>
      <c r="L108" s="112">
        <v>100300</v>
      </c>
      <c r="M108" s="127">
        <v>0.03</v>
      </c>
      <c r="N108" s="283">
        <v>3575400</v>
      </c>
      <c r="O108" s="173">
        <f t="shared" si="10"/>
        <v>0.9983525535420099</v>
      </c>
      <c r="P108" s="108">
        <f>Volume!K108</f>
        <v>49.45</v>
      </c>
      <c r="Q108" s="69">
        <f>Volume!J108</f>
        <v>50.4</v>
      </c>
      <c r="R108" s="237">
        <f t="shared" si="11"/>
        <v>18.049752</v>
      </c>
      <c r="S108" s="103">
        <f t="shared" si="12"/>
        <v>18.020016</v>
      </c>
      <c r="T108" s="109">
        <f t="shared" si="13"/>
        <v>3481000</v>
      </c>
      <c r="U108" s="103">
        <f t="shared" si="14"/>
        <v>2.8813559322033897</v>
      </c>
      <c r="V108" s="103">
        <f t="shared" si="15"/>
        <v>17.99028</v>
      </c>
      <c r="W108" s="103">
        <f t="shared" si="16"/>
        <v>0.059472</v>
      </c>
      <c r="X108" s="103">
        <f t="shared" si="17"/>
        <v>0</v>
      </c>
      <c r="Y108" s="103">
        <f t="shared" si="18"/>
        <v>17.213545</v>
      </c>
      <c r="Z108" s="237">
        <f t="shared" si="19"/>
        <v>0.8362070000000017</v>
      </c>
      <c r="AA108" s="78"/>
      <c r="AB108" s="77"/>
    </row>
    <row r="109" spans="1:28" s="7" customFormat="1" ht="15.75" thickBot="1">
      <c r="A109" s="193" t="s">
        <v>148</v>
      </c>
      <c r="B109" s="164">
        <v>823460</v>
      </c>
      <c r="C109" s="162">
        <v>30305</v>
      </c>
      <c r="D109" s="170">
        <v>0.04</v>
      </c>
      <c r="E109" s="164">
        <v>0</v>
      </c>
      <c r="F109" s="112">
        <v>0</v>
      </c>
      <c r="G109" s="170">
        <v>0</v>
      </c>
      <c r="H109" s="164">
        <v>0</v>
      </c>
      <c r="I109" s="112">
        <v>0</v>
      </c>
      <c r="J109" s="170">
        <v>0</v>
      </c>
      <c r="K109" s="164">
        <v>823460</v>
      </c>
      <c r="L109" s="112">
        <v>30305</v>
      </c>
      <c r="M109" s="127">
        <v>0.04</v>
      </c>
      <c r="N109" s="283">
        <v>821370</v>
      </c>
      <c r="O109" s="173">
        <f t="shared" si="10"/>
        <v>0.9974619289340102</v>
      </c>
      <c r="P109" s="108">
        <f>Volume!K109</f>
        <v>240.45</v>
      </c>
      <c r="Q109" s="69">
        <f>Volume!J109</f>
        <v>244.7</v>
      </c>
      <c r="R109" s="237">
        <f t="shared" si="11"/>
        <v>20.1500662</v>
      </c>
      <c r="S109" s="103">
        <f t="shared" si="12"/>
        <v>20.0989239</v>
      </c>
      <c r="T109" s="109">
        <f t="shared" si="13"/>
        <v>793155</v>
      </c>
      <c r="U109" s="103">
        <f t="shared" si="14"/>
        <v>3.820816864295125</v>
      </c>
      <c r="V109" s="103">
        <f t="shared" si="15"/>
        <v>20.1500662</v>
      </c>
      <c r="W109" s="103">
        <f t="shared" si="16"/>
        <v>0</v>
      </c>
      <c r="X109" s="103">
        <f t="shared" si="17"/>
        <v>0</v>
      </c>
      <c r="Y109" s="103">
        <f t="shared" si="18"/>
        <v>19.071411975</v>
      </c>
      <c r="Z109" s="237">
        <f t="shared" si="19"/>
        <v>1.078654225000001</v>
      </c>
      <c r="AB109" s="77"/>
    </row>
    <row r="110" spans="1:28" s="7" customFormat="1" ht="15.75" thickBot="1">
      <c r="A110" s="193" t="s">
        <v>122</v>
      </c>
      <c r="B110" s="164">
        <v>4743375</v>
      </c>
      <c r="C110" s="162">
        <v>546000</v>
      </c>
      <c r="D110" s="170">
        <v>0.13</v>
      </c>
      <c r="E110" s="164">
        <v>970125</v>
      </c>
      <c r="F110" s="112">
        <v>562250</v>
      </c>
      <c r="G110" s="170">
        <v>1.38</v>
      </c>
      <c r="H110" s="164">
        <v>209625</v>
      </c>
      <c r="I110" s="112">
        <v>172250</v>
      </c>
      <c r="J110" s="170">
        <v>4.61</v>
      </c>
      <c r="K110" s="164">
        <v>5923125</v>
      </c>
      <c r="L110" s="112">
        <v>1280500</v>
      </c>
      <c r="M110" s="127">
        <v>0.28</v>
      </c>
      <c r="N110" s="283">
        <v>5910125</v>
      </c>
      <c r="O110" s="173">
        <f t="shared" si="10"/>
        <v>0.9978052126200274</v>
      </c>
      <c r="P110" s="108">
        <f>Volume!K110</f>
        <v>145.5</v>
      </c>
      <c r="Q110" s="69">
        <f>Volume!J110</f>
        <v>150.25</v>
      </c>
      <c r="R110" s="237">
        <f t="shared" si="11"/>
        <v>88.994953125</v>
      </c>
      <c r="S110" s="103">
        <f t="shared" si="12"/>
        <v>88.799628125</v>
      </c>
      <c r="T110" s="109">
        <f t="shared" si="13"/>
        <v>4642625</v>
      </c>
      <c r="U110" s="103">
        <f t="shared" si="14"/>
        <v>27.58137906895345</v>
      </c>
      <c r="V110" s="103">
        <f t="shared" si="15"/>
        <v>71.269209375</v>
      </c>
      <c r="W110" s="103">
        <f t="shared" si="16"/>
        <v>14.576128125</v>
      </c>
      <c r="X110" s="103">
        <f t="shared" si="17"/>
        <v>3.149615625</v>
      </c>
      <c r="Y110" s="103">
        <f t="shared" si="18"/>
        <v>67.55019375</v>
      </c>
      <c r="Z110" s="237">
        <f t="shared" si="19"/>
        <v>21.44475937499999</v>
      </c>
      <c r="AB110" s="77"/>
    </row>
    <row r="111" spans="1:28" s="7" customFormat="1" ht="15.75" thickBot="1">
      <c r="A111" s="201" t="s">
        <v>36</v>
      </c>
      <c r="B111" s="164">
        <v>5206725</v>
      </c>
      <c r="C111" s="162">
        <v>607050</v>
      </c>
      <c r="D111" s="170">
        <v>0.13</v>
      </c>
      <c r="E111" s="164">
        <v>25425</v>
      </c>
      <c r="F111" s="112">
        <v>9675</v>
      </c>
      <c r="G111" s="170">
        <v>0.61</v>
      </c>
      <c r="H111" s="164">
        <v>2025</v>
      </c>
      <c r="I111" s="112">
        <v>1800</v>
      </c>
      <c r="J111" s="170">
        <v>8</v>
      </c>
      <c r="K111" s="164">
        <v>5234175</v>
      </c>
      <c r="L111" s="112">
        <v>618525</v>
      </c>
      <c r="M111" s="127">
        <v>0.13</v>
      </c>
      <c r="N111" s="283">
        <v>5225175</v>
      </c>
      <c r="O111" s="173">
        <f t="shared" si="10"/>
        <v>0.9982805313158234</v>
      </c>
      <c r="P111" s="108">
        <f>Volume!K111</f>
        <v>874.8</v>
      </c>
      <c r="Q111" s="69">
        <f>Volume!J111</f>
        <v>880.8</v>
      </c>
      <c r="R111" s="237">
        <f t="shared" si="11"/>
        <v>461.026134</v>
      </c>
      <c r="S111" s="103">
        <f t="shared" si="12"/>
        <v>460.233414</v>
      </c>
      <c r="T111" s="109">
        <f t="shared" si="13"/>
        <v>4615650</v>
      </c>
      <c r="U111" s="103">
        <f t="shared" si="14"/>
        <v>13.400604465243248</v>
      </c>
      <c r="V111" s="103">
        <f t="shared" si="15"/>
        <v>458.608338</v>
      </c>
      <c r="W111" s="103">
        <f t="shared" si="16"/>
        <v>2.239434</v>
      </c>
      <c r="X111" s="103">
        <f t="shared" si="17"/>
        <v>0.178362</v>
      </c>
      <c r="Y111" s="103">
        <f t="shared" si="18"/>
        <v>403.777062</v>
      </c>
      <c r="Z111" s="237">
        <f t="shared" si="19"/>
        <v>57.24907200000001</v>
      </c>
      <c r="AB111" s="77"/>
    </row>
    <row r="112" spans="1:28" s="7" customFormat="1" ht="15.75" thickBot="1">
      <c r="A112" s="193" t="s">
        <v>172</v>
      </c>
      <c r="B112" s="164">
        <v>5164950</v>
      </c>
      <c r="C112" s="162">
        <v>439950</v>
      </c>
      <c r="D112" s="170">
        <v>0.09</v>
      </c>
      <c r="E112" s="164">
        <v>14700</v>
      </c>
      <c r="F112" s="112">
        <v>9450</v>
      </c>
      <c r="G112" s="170">
        <v>1.8</v>
      </c>
      <c r="H112" s="164">
        <v>0</v>
      </c>
      <c r="I112" s="112">
        <v>0</v>
      </c>
      <c r="J112" s="170">
        <v>0</v>
      </c>
      <c r="K112" s="164">
        <v>5179650</v>
      </c>
      <c r="L112" s="112">
        <v>449400</v>
      </c>
      <c r="M112" s="127">
        <v>0.1</v>
      </c>
      <c r="N112" s="283">
        <v>5178600</v>
      </c>
      <c r="O112" s="173">
        <f t="shared" si="10"/>
        <v>0.9997972836002432</v>
      </c>
      <c r="P112" s="108">
        <f>Volume!K112</f>
        <v>249.45</v>
      </c>
      <c r="Q112" s="69">
        <f>Volume!J112</f>
        <v>261.95</v>
      </c>
      <c r="R112" s="237">
        <f t="shared" si="11"/>
        <v>135.68093175</v>
      </c>
      <c r="S112" s="103">
        <f t="shared" si="12"/>
        <v>135.653427</v>
      </c>
      <c r="T112" s="109">
        <f t="shared" si="13"/>
        <v>4730250</v>
      </c>
      <c r="U112" s="103">
        <f t="shared" si="14"/>
        <v>9.500554938956714</v>
      </c>
      <c r="V112" s="103">
        <f t="shared" si="15"/>
        <v>135.29586525</v>
      </c>
      <c r="W112" s="103">
        <f t="shared" si="16"/>
        <v>0.3850665</v>
      </c>
      <c r="X112" s="103">
        <f t="shared" si="17"/>
        <v>0</v>
      </c>
      <c r="Y112" s="103">
        <f t="shared" si="18"/>
        <v>117.99608625</v>
      </c>
      <c r="Z112" s="237">
        <f t="shared" si="19"/>
        <v>17.68484550000001</v>
      </c>
      <c r="AB112" s="77"/>
    </row>
    <row r="113" spans="1:28" s="7" customFormat="1" ht="15.75" thickBot="1">
      <c r="A113" s="193" t="s">
        <v>80</v>
      </c>
      <c r="B113" s="164">
        <v>3327600</v>
      </c>
      <c r="C113" s="162">
        <v>74400</v>
      </c>
      <c r="D113" s="170">
        <v>0.02</v>
      </c>
      <c r="E113" s="164">
        <v>0</v>
      </c>
      <c r="F113" s="112">
        <v>0</v>
      </c>
      <c r="G113" s="170">
        <v>0</v>
      </c>
      <c r="H113" s="164">
        <v>0</v>
      </c>
      <c r="I113" s="112">
        <v>0</v>
      </c>
      <c r="J113" s="170">
        <v>0</v>
      </c>
      <c r="K113" s="164">
        <v>3327600</v>
      </c>
      <c r="L113" s="112">
        <v>74400</v>
      </c>
      <c r="M113" s="127">
        <v>0.02</v>
      </c>
      <c r="N113" s="283">
        <v>3322800</v>
      </c>
      <c r="O113" s="173">
        <f t="shared" si="10"/>
        <v>0.9985575189325641</v>
      </c>
      <c r="P113" s="108">
        <f>Volume!K113</f>
        <v>185.6</v>
      </c>
      <c r="Q113" s="69">
        <f>Volume!J113</f>
        <v>187.65</v>
      </c>
      <c r="R113" s="237">
        <f t="shared" si="11"/>
        <v>62.442414</v>
      </c>
      <c r="S113" s="103">
        <f t="shared" si="12"/>
        <v>62.352342</v>
      </c>
      <c r="T113" s="109">
        <f t="shared" si="13"/>
        <v>3253200</v>
      </c>
      <c r="U113" s="103">
        <f t="shared" si="14"/>
        <v>2.2869789745481373</v>
      </c>
      <c r="V113" s="103">
        <f t="shared" si="15"/>
        <v>62.442414</v>
      </c>
      <c r="W113" s="103">
        <f t="shared" si="16"/>
        <v>0</v>
      </c>
      <c r="X113" s="103">
        <f t="shared" si="17"/>
        <v>0</v>
      </c>
      <c r="Y113" s="103">
        <f t="shared" si="18"/>
        <v>60.379392</v>
      </c>
      <c r="Z113" s="237">
        <f t="shared" si="19"/>
        <v>2.0630219999999966</v>
      </c>
      <c r="AB113" s="77"/>
    </row>
    <row r="114" spans="1:28" s="7" customFormat="1" ht="15.75" thickBot="1">
      <c r="A114" s="193" t="s">
        <v>274</v>
      </c>
      <c r="B114" s="164">
        <v>4938500</v>
      </c>
      <c r="C114" s="162">
        <v>261100</v>
      </c>
      <c r="D114" s="170">
        <v>0.06</v>
      </c>
      <c r="E114" s="164">
        <v>21000</v>
      </c>
      <c r="F114" s="112">
        <v>7000</v>
      </c>
      <c r="G114" s="170">
        <v>0.5</v>
      </c>
      <c r="H114" s="164">
        <v>2800</v>
      </c>
      <c r="I114" s="112">
        <v>1400</v>
      </c>
      <c r="J114" s="170">
        <v>1</v>
      </c>
      <c r="K114" s="164">
        <v>4962300</v>
      </c>
      <c r="L114" s="112">
        <v>269500</v>
      </c>
      <c r="M114" s="127">
        <v>0.06</v>
      </c>
      <c r="N114" s="283">
        <v>4957400</v>
      </c>
      <c r="O114" s="173">
        <f t="shared" si="10"/>
        <v>0.9990125546621527</v>
      </c>
      <c r="P114" s="108">
        <f>Volume!K114</f>
        <v>262.05</v>
      </c>
      <c r="Q114" s="69">
        <f>Volume!J114</f>
        <v>259</v>
      </c>
      <c r="R114" s="237">
        <f t="shared" si="11"/>
        <v>128.52357</v>
      </c>
      <c r="S114" s="103">
        <f t="shared" si="12"/>
        <v>128.39666</v>
      </c>
      <c r="T114" s="109">
        <f t="shared" si="13"/>
        <v>4692800</v>
      </c>
      <c r="U114" s="103">
        <f t="shared" si="14"/>
        <v>5.742840095465394</v>
      </c>
      <c r="V114" s="103">
        <f t="shared" si="15"/>
        <v>127.90715</v>
      </c>
      <c r="W114" s="103">
        <f t="shared" si="16"/>
        <v>0.5439</v>
      </c>
      <c r="X114" s="103">
        <f t="shared" si="17"/>
        <v>0.07252</v>
      </c>
      <c r="Y114" s="103">
        <f t="shared" si="18"/>
        <v>122.974824</v>
      </c>
      <c r="Z114" s="237">
        <f t="shared" si="19"/>
        <v>5.548746000000008</v>
      </c>
      <c r="AB114" s="77"/>
    </row>
    <row r="115" spans="1:28" s="7" customFormat="1" ht="15.75" thickBot="1">
      <c r="A115" s="193" t="s">
        <v>224</v>
      </c>
      <c r="B115" s="164">
        <v>260000</v>
      </c>
      <c r="C115" s="162">
        <v>-5850</v>
      </c>
      <c r="D115" s="170">
        <v>-0.02</v>
      </c>
      <c r="E115" s="164">
        <v>0</v>
      </c>
      <c r="F115" s="112">
        <v>0</v>
      </c>
      <c r="G115" s="170">
        <v>0</v>
      </c>
      <c r="H115" s="164">
        <v>0</v>
      </c>
      <c r="I115" s="112">
        <v>0</v>
      </c>
      <c r="J115" s="170">
        <v>0</v>
      </c>
      <c r="K115" s="164">
        <v>260000</v>
      </c>
      <c r="L115" s="112">
        <v>-5850</v>
      </c>
      <c r="M115" s="127">
        <v>-0.02</v>
      </c>
      <c r="N115" s="283">
        <v>258700</v>
      </c>
      <c r="O115" s="173">
        <f t="shared" si="10"/>
        <v>0.995</v>
      </c>
      <c r="P115" s="108">
        <f>Volume!K115</f>
        <v>373.2</v>
      </c>
      <c r="Q115" s="69">
        <f>Volume!J115</f>
        <v>387.1</v>
      </c>
      <c r="R115" s="237">
        <f t="shared" si="11"/>
        <v>10.0646</v>
      </c>
      <c r="S115" s="103">
        <f t="shared" si="12"/>
        <v>10.014277</v>
      </c>
      <c r="T115" s="109">
        <f t="shared" si="13"/>
        <v>265850</v>
      </c>
      <c r="U115" s="103">
        <f t="shared" si="14"/>
        <v>-2.2004889975550124</v>
      </c>
      <c r="V115" s="103">
        <f t="shared" si="15"/>
        <v>10.0646</v>
      </c>
      <c r="W115" s="103">
        <f t="shared" si="16"/>
        <v>0</v>
      </c>
      <c r="X115" s="103">
        <f t="shared" si="17"/>
        <v>0</v>
      </c>
      <c r="Y115" s="103">
        <f t="shared" si="18"/>
        <v>9.921522</v>
      </c>
      <c r="Z115" s="237">
        <f t="shared" si="19"/>
        <v>0.14307800000000093</v>
      </c>
      <c r="AB115" s="77"/>
    </row>
    <row r="116" spans="1:28" s="7" customFormat="1" ht="15.75" thickBot="1">
      <c r="A116" s="193" t="s">
        <v>395</v>
      </c>
      <c r="B116" s="164">
        <v>2786400</v>
      </c>
      <c r="C116" s="162">
        <v>120000</v>
      </c>
      <c r="D116" s="170">
        <v>0.05</v>
      </c>
      <c r="E116" s="164">
        <v>81600</v>
      </c>
      <c r="F116" s="112">
        <v>26400</v>
      </c>
      <c r="G116" s="170">
        <v>0.48</v>
      </c>
      <c r="H116" s="164">
        <v>4800</v>
      </c>
      <c r="I116" s="112">
        <v>0</v>
      </c>
      <c r="J116" s="170">
        <v>0</v>
      </c>
      <c r="K116" s="164">
        <v>2872800</v>
      </c>
      <c r="L116" s="112">
        <v>146400</v>
      </c>
      <c r="M116" s="127">
        <v>0.05</v>
      </c>
      <c r="N116" s="283">
        <v>2856000</v>
      </c>
      <c r="O116" s="173">
        <f t="shared" si="10"/>
        <v>0.9941520467836257</v>
      </c>
      <c r="P116" s="108">
        <f>Volume!K116</f>
        <v>103.25</v>
      </c>
      <c r="Q116" s="69">
        <f>Volume!J116</f>
        <v>104.3</v>
      </c>
      <c r="R116" s="237">
        <f t="shared" si="11"/>
        <v>29.963304</v>
      </c>
      <c r="S116" s="103">
        <f t="shared" si="12"/>
        <v>29.78808</v>
      </c>
      <c r="T116" s="109">
        <f t="shared" si="13"/>
        <v>2726400</v>
      </c>
      <c r="U116" s="103">
        <f t="shared" si="14"/>
        <v>5.369718309859155</v>
      </c>
      <c r="V116" s="103">
        <f t="shared" si="15"/>
        <v>29.062152</v>
      </c>
      <c r="W116" s="103">
        <f t="shared" si="16"/>
        <v>0.851088</v>
      </c>
      <c r="X116" s="103">
        <f t="shared" si="17"/>
        <v>0.050064</v>
      </c>
      <c r="Y116" s="103">
        <f t="shared" si="18"/>
        <v>28.15008</v>
      </c>
      <c r="Z116" s="237">
        <f t="shared" si="19"/>
        <v>1.8132240000000017</v>
      </c>
      <c r="AB116" s="77"/>
    </row>
    <row r="117" spans="1:28" s="7" customFormat="1" ht="15.75" thickBot="1">
      <c r="A117" s="193" t="s">
        <v>81</v>
      </c>
      <c r="B117" s="164">
        <v>4755000</v>
      </c>
      <c r="C117" s="162">
        <v>81600</v>
      </c>
      <c r="D117" s="170">
        <v>0.02</v>
      </c>
      <c r="E117" s="164">
        <v>1200</v>
      </c>
      <c r="F117" s="112">
        <v>0</v>
      </c>
      <c r="G117" s="170">
        <v>0</v>
      </c>
      <c r="H117" s="164">
        <v>0</v>
      </c>
      <c r="I117" s="112">
        <v>0</v>
      </c>
      <c r="J117" s="170">
        <v>0</v>
      </c>
      <c r="K117" s="164">
        <v>4756200</v>
      </c>
      <c r="L117" s="112">
        <v>81600</v>
      </c>
      <c r="M117" s="127">
        <v>0.02</v>
      </c>
      <c r="N117" s="283">
        <v>4754400</v>
      </c>
      <c r="O117" s="173">
        <f t="shared" si="10"/>
        <v>0.9996215466128422</v>
      </c>
      <c r="P117" s="108">
        <f>Volume!K117</f>
        <v>474.4</v>
      </c>
      <c r="Q117" s="69">
        <f>Volume!J117</f>
        <v>474.2</v>
      </c>
      <c r="R117" s="237">
        <f t="shared" si="11"/>
        <v>225.539004</v>
      </c>
      <c r="S117" s="103">
        <f t="shared" si="12"/>
        <v>225.453648</v>
      </c>
      <c r="T117" s="109">
        <f t="shared" si="13"/>
        <v>4674600</v>
      </c>
      <c r="U117" s="103">
        <f t="shared" si="14"/>
        <v>1.7456039019381335</v>
      </c>
      <c r="V117" s="103">
        <f t="shared" si="15"/>
        <v>225.4821</v>
      </c>
      <c r="W117" s="103">
        <f t="shared" si="16"/>
        <v>0.056904</v>
      </c>
      <c r="X117" s="103">
        <f t="shared" si="17"/>
        <v>0</v>
      </c>
      <c r="Y117" s="103">
        <f t="shared" si="18"/>
        <v>221.763024</v>
      </c>
      <c r="Z117" s="237">
        <f t="shared" si="19"/>
        <v>3.775980000000004</v>
      </c>
      <c r="AB117" s="77"/>
    </row>
    <row r="118" spans="1:28" s="58" customFormat="1" ht="15.75" thickBot="1">
      <c r="A118" s="193" t="s">
        <v>225</v>
      </c>
      <c r="B118" s="164">
        <v>2867200</v>
      </c>
      <c r="C118" s="162">
        <v>4200</v>
      </c>
      <c r="D118" s="170">
        <v>0</v>
      </c>
      <c r="E118" s="164">
        <v>9800</v>
      </c>
      <c r="F118" s="112">
        <v>2800</v>
      </c>
      <c r="G118" s="170">
        <v>0.4</v>
      </c>
      <c r="H118" s="164">
        <v>0</v>
      </c>
      <c r="I118" s="112">
        <v>0</v>
      </c>
      <c r="J118" s="170">
        <v>0</v>
      </c>
      <c r="K118" s="164">
        <v>2877000</v>
      </c>
      <c r="L118" s="112">
        <v>7000</v>
      </c>
      <c r="M118" s="127">
        <v>0</v>
      </c>
      <c r="N118" s="283">
        <v>2870000</v>
      </c>
      <c r="O118" s="173">
        <f t="shared" si="10"/>
        <v>0.9975669099756691</v>
      </c>
      <c r="P118" s="108">
        <f>Volume!K118</f>
        <v>178.7</v>
      </c>
      <c r="Q118" s="69">
        <f>Volume!J118</f>
        <v>180.6</v>
      </c>
      <c r="R118" s="237">
        <f t="shared" si="11"/>
        <v>51.95862</v>
      </c>
      <c r="S118" s="103">
        <f t="shared" si="12"/>
        <v>51.8322</v>
      </c>
      <c r="T118" s="109">
        <f t="shared" si="13"/>
        <v>2870000</v>
      </c>
      <c r="U118" s="103">
        <f t="shared" si="14"/>
        <v>0.24390243902439024</v>
      </c>
      <c r="V118" s="103">
        <f t="shared" si="15"/>
        <v>51.781632</v>
      </c>
      <c r="W118" s="103">
        <f t="shared" si="16"/>
        <v>0.176988</v>
      </c>
      <c r="X118" s="103">
        <f t="shared" si="17"/>
        <v>0</v>
      </c>
      <c r="Y118" s="103">
        <f t="shared" si="18"/>
        <v>51.286899999999996</v>
      </c>
      <c r="Z118" s="237">
        <f t="shared" si="19"/>
        <v>0.6717200000000076</v>
      </c>
      <c r="AA118" s="78"/>
      <c r="AB118" s="77"/>
    </row>
    <row r="119" spans="1:28" s="7" customFormat="1" ht="15.75" thickBot="1">
      <c r="A119" s="193" t="s">
        <v>298</v>
      </c>
      <c r="B119" s="164">
        <v>4700300</v>
      </c>
      <c r="C119" s="162">
        <v>136400</v>
      </c>
      <c r="D119" s="170">
        <v>0.03</v>
      </c>
      <c r="E119" s="164">
        <v>12100</v>
      </c>
      <c r="F119" s="112">
        <v>3300</v>
      </c>
      <c r="G119" s="170">
        <v>0.38</v>
      </c>
      <c r="H119" s="164">
        <v>2200</v>
      </c>
      <c r="I119" s="112">
        <v>0</v>
      </c>
      <c r="J119" s="170">
        <v>0</v>
      </c>
      <c r="K119" s="164">
        <v>4714600</v>
      </c>
      <c r="L119" s="112">
        <v>139700</v>
      </c>
      <c r="M119" s="127">
        <v>0.03</v>
      </c>
      <c r="N119" s="283">
        <v>4709100</v>
      </c>
      <c r="O119" s="173">
        <f t="shared" si="10"/>
        <v>0.9988334111059263</v>
      </c>
      <c r="P119" s="108">
        <f>Volume!K119</f>
        <v>373</v>
      </c>
      <c r="Q119" s="69">
        <f>Volume!J119</f>
        <v>379.15</v>
      </c>
      <c r="R119" s="237">
        <f t="shared" si="11"/>
        <v>178.754059</v>
      </c>
      <c r="S119" s="103">
        <f t="shared" si="12"/>
        <v>178.5455265</v>
      </c>
      <c r="T119" s="109">
        <f t="shared" si="13"/>
        <v>4574900</v>
      </c>
      <c r="U119" s="103">
        <f t="shared" si="14"/>
        <v>3.0536186583313296</v>
      </c>
      <c r="V119" s="103">
        <f t="shared" si="15"/>
        <v>178.2118745</v>
      </c>
      <c r="W119" s="103">
        <f t="shared" si="16"/>
        <v>0.4587715</v>
      </c>
      <c r="X119" s="103">
        <f t="shared" si="17"/>
        <v>0.083413</v>
      </c>
      <c r="Y119" s="103">
        <f t="shared" si="18"/>
        <v>170.64377</v>
      </c>
      <c r="Z119" s="237">
        <f t="shared" si="19"/>
        <v>8.110289000000023</v>
      </c>
      <c r="AB119" s="77"/>
    </row>
    <row r="120" spans="1:28" s="58" customFormat="1" ht="15.75" thickBot="1">
      <c r="A120" s="193" t="s">
        <v>226</v>
      </c>
      <c r="B120" s="164">
        <v>8326500</v>
      </c>
      <c r="C120" s="162">
        <v>118500</v>
      </c>
      <c r="D120" s="170">
        <v>0.01</v>
      </c>
      <c r="E120" s="164">
        <v>0</v>
      </c>
      <c r="F120" s="112">
        <v>0</v>
      </c>
      <c r="G120" s="170">
        <v>0</v>
      </c>
      <c r="H120" s="164">
        <v>0</v>
      </c>
      <c r="I120" s="112">
        <v>0</v>
      </c>
      <c r="J120" s="170">
        <v>0</v>
      </c>
      <c r="K120" s="164">
        <v>8326500</v>
      </c>
      <c r="L120" s="112">
        <v>118500</v>
      </c>
      <c r="M120" s="127">
        <v>0.01</v>
      </c>
      <c r="N120" s="283">
        <v>8316000</v>
      </c>
      <c r="O120" s="173">
        <f t="shared" si="10"/>
        <v>0.9987389659520807</v>
      </c>
      <c r="P120" s="108">
        <f>Volume!K120</f>
        <v>160.55</v>
      </c>
      <c r="Q120" s="69">
        <f>Volume!J120</f>
        <v>162.45</v>
      </c>
      <c r="R120" s="237">
        <f t="shared" si="11"/>
        <v>135.2639925</v>
      </c>
      <c r="S120" s="103">
        <f t="shared" si="12"/>
        <v>135.09342</v>
      </c>
      <c r="T120" s="109">
        <f t="shared" si="13"/>
        <v>8208000</v>
      </c>
      <c r="U120" s="103">
        <f t="shared" si="14"/>
        <v>1.4437134502923976</v>
      </c>
      <c r="V120" s="103">
        <f t="shared" si="15"/>
        <v>135.2639925</v>
      </c>
      <c r="W120" s="103">
        <f t="shared" si="16"/>
        <v>0</v>
      </c>
      <c r="X120" s="103">
        <f t="shared" si="17"/>
        <v>0</v>
      </c>
      <c r="Y120" s="103">
        <f t="shared" si="18"/>
        <v>131.77944</v>
      </c>
      <c r="Z120" s="237">
        <f t="shared" si="19"/>
        <v>3.4845525000000066</v>
      </c>
      <c r="AA120" s="78"/>
      <c r="AB120" s="77"/>
    </row>
    <row r="121" spans="1:28" s="58" customFormat="1" ht="15.75" thickBot="1">
      <c r="A121" s="193" t="s">
        <v>227</v>
      </c>
      <c r="B121" s="164">
        <v>4350400</v>
      </c>
      <c r="C121" s="162">
        <v>-84800</v>
      </c>
      <c r="D121" s="170">
        <v>-0.02</v>
      </c>
      <c r="E121" s="164">
        <v>104800</v>
      </c>
      <c r="F121" s="112">
        <v>36800</v>
      </c>
      <c r="G121" s="170">
        <v>0.54</v>
      </c>
      <c r="H121" s="164">
        <v>11200</v>
      </c>
      <c r="I121" s="112">
        <v>6400</v>
      </c>
      <c r="J121" s="170">
        <v>1.33</v>
      </c>
      <c r="K121" s="164">
        <v>4466400</v>
      </c>
      <c r="L121" s="112">
        <v>-41600</v>
      </c>
      <c r="M121" s="127">
        <v>-0.01</v>
      </c>
      <c r="N121" s="283">
        <v>4450400</v>
      </c>
      <c r="O121" s="173">
        <f t="shared" si="10"/>
        <v>0.9964176965789002</v>
      </c>
      <c r="P121" s="108">
        <f>Volume!K121</f>
        <v>345.05</v>
      </c>
      <c r="Q121" s="69">
        <f>Volume!J121</f>
        <v>351.9</v>
      </c>
      <c r="R121" s="237">
        <f t="shared" si="11"/>
        <v>157.172616</v>
      </c>
      <c r="S121" s="103">
        <f t="shared" si="12"/>
        <v>156.609576</v>
      </c>
      <c r="T121" s="109">
        <f t="shared" si="13"/>
        <v>4508000</v>
      </c>
      <c r="U121" s="103">
        <f t="shared" si="14"/>
        <v>-0.9228039041703637</v>
      </c>
      <c r="V121" s="103">
        <f t="shared" si="15"/>
        <v>153.090576</v>
      </c>
      <c r="W121" s="103">
        <f t="shared" si="16"/>
        <v>3.687912</v>
      </c>
      <c r="X121" s="103">
        <f t="shared" si="17"/>
        <v>0.394128</v>
      </c>
      <c r="Y121" s="103">
        <f t="shared" si="18"/>
        <v>155.54854</v>
      </c>
      <c r="Z121" s="237">
        <f t="shared" si="19"/>
        <v>1.6240760000000023</v>
      </c>
      <c r="AA121" s="78"/>
      <c r="AB121" s="77"/>
    </row>
    <row r="122" spans="1:28" s="58" customFormat="1" ht="15.75" thickBot="1">
      <c r="A122" s="193" t="s">
        <v>234</v>
      </c>
      <c r="B122" s="164">
        <v>12492900</v>
      </c>
      <c r="C122" s="162">
        <v>549500</v>
      </c>
      <c r="D122" s="170">
        <v>0.05</v>
      </c>
      <c r="E122" s="164">
        <v>299600</v>
      </c>
      <c r="F122" s="112">
        <v>141400</v>
      </c>
      <c r="G122" s="170">
        <v>0.89</v>
      </c>
      <c r="H122" s="164">
        <v>56700</v>
      </c>
      <c r="I122" s="112">
        <v>16800</v>
      </c>
      <c r="J122" s="170">
        <v>0.42</v>
      </c>
      <c r="K122" s="164">
        <v>12849200</v>
      </c>
      <c r="L122" s="112">
        <v>707700</v>
      </c>
      <c r="M122" s="127">
        <v>0.06</v>
      </c>
      <c r="N122" s="283">
        <v>12717600</v>
      </c>
      <c r="O122" s="173">
        <f t="shared" si="10"/>
        <v>0.9897581172368708</v>
      </c>
      <c r="P122" s="108">
        <f>Volume!K122</f>
        <v>418.6</v>
      </c>
      <c r="Q122" s="69">
        <f>Volume!J122</f>
        <v>420.9</v>
      </c>
      <c r="R122" s="237">
        <f t="shared" si="11"/>
        <v>540.822828</v>
      </c>
      <c r="S122" s="103">
        <f t="shared" si="12"/>
        <v>535.283784</v>
      </c>
      <c r="T122" s="109">
        <f t="shared" si="13"/>
        <v>12141500</v>
      </c>
      <c r="U122" s="103">
        <f t="shared" si="14"/>
        <v>5.828769097722686</v>
      </c>
      <c r="V122" s="103">
        <f t="shared" si="15"/>
        <v>525.826161</v>
      </c>
      <c r="W122" s="103">
        <f t="shared" si="16"/>
        <v>12.610164</v>
      </c>
      <c r="X122" s="103">
        <f t="shared" si="17"/>
        <v>2.386503</v>
      </c>
      <c r="Y122" s="103">
        <f t="shared" si="18"/>
        <v>508.24319</v>
      </c>
      <c r="Z122" s="237">
        <f t="shared" si="19"/>
        <v>32.57963799999993</v>
      </c>
      <c r="AA122" s="78"/>
      <c r="AB122" s="77"/>
    </row>
    <row r="123" spans="1:28" s="58" customFormat="1" ht="15.75" thickBot="1">
      <c r="A123" s="193" t="s">
        <v>98</v>
      </c>
      <c r="B123" s="164">
        <v>3568400</v>
      </c>
      <c r="C123" s="162">
        <v>23100</v>
      </c>
      <c r="D123" s="170">
        <v>0.01</v>
      </c>
      <c r="E123" s="164">
        <v>70400</v>
      </c>
      <c r="F123" s="112">
        <v>8250</v>
      </c>
      <c r="G123" s="170">
        <v>0.13</v>
      </c>
      <c r="H123" s="164">
        <v>0</v>
      </c>
      <c r="I123" s="112">
        <v>0</v>
      </c>
      <c r="J123" s="170">
        <v>0</v>
      </c>
      <c r="K123" s="164">
        <v>3638800</v>
      </c>
      <c r="L123" s="112">
        <v>31350</v>
      </c>
      <c r="M123" s="127">
        <v>0.01</v>
      </c>
      <c r="N123" s="283">
        <v>3637150</v>
      </c>
      <c r="O123" s="173">
        <f t="shared" si="10"/>
        <v>0.999546553808948</v>
      </c>
      <c r="P123" s="108">
        <f>Volume!K123</f>
        <v>485.8</v>
      </c>
      <c r="Q123" s="69">
        <f>Volume!J123</f>
        <v>494.2</v>
      </c>
      <c r="R123" s="237">
        <f t="shared" si="11"/>
        <v>179.829496</v>
      </c>
      <c r="S123" s="103">
        <f t="shared" si="12"/>
        <v>179.747953</v>
      </c>
      <c r="T123" s="109">
        <f t="shared" si="13"/>
        <v>3607450</v>
      </c>
      <c r="U123" s="103">
        <f t="shared" si="14"/>
        <v>0.86903491385882</v>
      </c>
      <c r="V123" s="103">
        <f t="shared" si="15"/>
        <v>176.350328</v>
      </c>
      <c r="W123" s="103">
        <f t="shared" si="16"/>
        <v>3.479168</v>
      </c>
      <c r="X123" s="103">
        <f t="shared" si="17"/>
        <v>0</v>
      </c>
      <c r="Y123" s="103">
        <f t="shared" si="18"/>
        <v>175.249921</v>
      </c>
      <c r="Z123" s="237">
        <f t="shared" si="19"/>
        <v>4.5795750000000055</v>
      </c>
      <c r="AA123" s="78"/>
      <c r="AB123" s="77"/>
    </row>
    <row r="124" spans="1:28" s="58" customFormat="1" ht="15.75" thickBot="1">
      <c r="A124" s="193" t="s">
        <v>149</v>
      </c>
      <c r="B124" s="164">
        <v>3522200</v>
      </c>
      <c r="C124" s="162">
        <v>342100</v>
      </c>
      <c r="D124" s="170">
        <v>0.11</v>
      </c>
      <c r="E124" s="164">
        <v>31350</v>
      </c>
      <c r="F124" s="112">
        <v>14850</v>
      </c>
      <c r="G124" s="170">
        <v>0.9</v>
      </c>
      <c r="H124" s="164">
        <v>7150</v>
      </c>
      <c r="I124" s="112">
        <v>3850</v>
      </c>
      <c r="J124" s="170">
        <v>1.17</v>
      </c>
      <c r="K124" s="164">
        <v>3560700</v>
      </c>
      <c r="L124" s="112">
        <v>360800</v>
      </c>
      <c r="M124" s="127">
        <v>0.11</v>
      </c>
      <c r="N124" s="283">
        <v>3554100</v>
      </c>
      <c r="O124" s="173">
        <f t="shared" si="10"/>
        <v>0.9981464318813716</v>
      </c>
      <c r="P124" s="108">
        <f>Volume!K124</f>
        <v>661.55</v>
      </c>
      <c r="Q124" s="69">
        <f>Volume!J124</f>
        <v>668.3</v>
      </c>
      <c r="R124" s="237">
        <f t="shared" si="11"/>
        <v>237.961581</v>
      </c>
      <c r="S124" s="103">
        <f t="shared" si="12"/>
        <v>237.520503</v>
      </c>
      <c r="T124" s="109">
        <f t="shared" si="13"/>
        <v>3199900</v>
      </c>
      <c r="U124" s="103">
        <f t="shared" si="14"/>
        <v>11.275352354761086</v>
      </c>
      <c r="V124" s="103">
        <f t="shared" si="15"/>
        <v>235.388626</v>
      </c>
      <c r="W124" s="103">
        <f t="shared" si="16"/>
        <v>2.0951205</v>
      </c>
      <c r="X124" s="103">
        <f t="shared" si="17"/>
        <v>0.4778345</v>
      </c>
      <c r="Y124" s="103">
        <f t="shared" si="18"/>
        <v>211.6893845</v>
      </c>
      <c r="Z124" s="237">
        <f t="shared" si="19"/>
        <v>26.272196500000007</v>
      </c>
      <c r="AA124" s="78"/>
      <c r="AB124" s="77"/>
    </row>
    <row r="125" spans="1:28" s="7" customFormat="1" ht="15.75" thickBot="1">
      <c r="A125" s="193" t="s">
        <v>203</v>
      </c>
      <c r="B125" s="164">
        <v>7937250</v>
      </c>
      <c r="C125" s="162">
        <v>432750</v>
      </c>
      <c r="D125" s="170">
        <v>0.06</v>
      </c>
      <c r="E125" s="164">
        <v>258000</v>
      </c>
      <c r="F125" s="112">
        <v>101700</v>
      </c>
      <c r="G125" s="170">
        <v>0.65</v>
      </c>
      <c r="H125" s="164">
        <v>89100</v>
      </c>
      <c r="I125" s="112">
        <v>23100</v>
      </c>
      <c r="J125" s="170">
        <v>0.35</v>
      </c>
      <c r="K125" s="164">
        <v>8284350</v>
      </c>
      <c r="L125" s="112">
        <v>557550</v>
      </c>
      <c r="M125" s="127">
        <v>0.07</v>
      </c>
      <c r="N125" s="283">
        <v>8267550</v>
      </c>
      <c r="O125" s="173">
        <f t="shared" si="10"/>
        <v>0.9979720798855674</v>
      </c>
      <c r="P125" s="108">
        <f>Volume!K125</f>
        <v>1357.2</v>
      </c>
      <c r="Q125" s="69">
        <f>Volume!J125</f>
        <v>1370.3</v>
      </c>
      <c r="R125" s="237">
        <f t="shared" si="11"/>
        <v>1135.2044805</v>
      </c>
      <c r="S125" s="103">
        <f t="shared" si="12"/>
        <v>1132.9023765</v>
      </c>
      <c r="T125" s="109">
        <f t="shared" si="13"/>
        <v>7726800</v>
      </c>
      <c r="U125" s="103">
        <f t="shared" si="14"/>
        <v>7.215794378009008</v>
      </c>
      <c r="V125" s="103">
        <f t="shared" si="15"/>
        <v>1087.6413675</v>
      </c>
      <c r="W125" s="103">
        <f t="shared" si="16"/>
        <v>35.35374</v>
      </c>
      <c r="X125" s="103">
        <f t="shared" si="17"/>
        <v>12.209373</v>
      </c>
      <c r="Y125" s="103">
        <f t="shared" si="18"/>
        <v>1048.681296</v>
      </c>
      <c r="Z125" s="237">
        <f t="shared" si="19"/>
        <v>86.52318450000007</v>
      </c>
      <c r="AB125" s="77"/>
    </row>
    <row r="126" spans="1:28" s="7" customFormat="1" ht="15.75" thickBot="1">
      <c r="A126" s="193" t="s">
        <v>299</v>
      </c>
      <c r="B126" s="164">
        <v>450000</v>
      </c>
      <c r="C126" s="162">
        <v>134000</v>
      </c>
      <c r="D126" s="170">
        <v>0.42</v>
      </c>
      <c r="E126" s="164">
        <v>10500</v>
      </c>
      <c r="F126" s="112">
        <v>9500</v>
      </c>
      <c r="G126" s="170">
        <v>9.5</v>
      </c>
      <c r="H126" s="164">
        <v>500</v>
      </c>
      <c r="I126" s="112">
        <v>0</v>
      </c>
      <c r="J126" s="170">
        <v>0</v>
      </c>
      <c r="K126" s="164">
        <v>461000</v>
      </c>
      <c r="L126" s="112">
        <v>143500</v>
      </c>
      <c r="M126" s="127">
        <v>0.45</v>
      </c>
      <c r="N126" s="283">
        <v>458500</v>
      </c>
      <c r="O126" s="173">
        <f t="shared" si="10"/>
        <v>0.9945770065075922</v>
      </c>
      <c r="P126" s="108">
        <f>Volume!K126</f>
        <v>428.6</v>
      </c>
      <c r="Q126" s="69">
        <f>Volume!J126</f>
        <v>467.45</v>
      </c>
      <c r="R126" s="237">
        <f t="shared" si="11"/>
        <v>21.549445</v>
      </c>
      <c r="S126" s="103">
        <f t="shared" si="12"/>
        <v>21.4325825</v>
      </c>
      <c r="T126" s="109">
        <f t="shared" si="13"/>
        <v>317500</v>
      </c>
      <c r="U126" s="103">
        <f t="shared" si="14"/>
        <v>45.196850393700785</v>
      </c>
      <c r="V126" s="103">
        <f t="shared" si="15"/>
        <v>21.03525</v>
      </c>
      <c r="W126" s="103">
        <f t="shared" si="16"/>
        <v>0.4908225</v>
      </c>
      <c r="X126" s="103">
        <f t="shared" si="17"/>
        <v>0.0233725</v>
      </c>
      <c r="Y126" s="103">
        <f t="shared" si="18"/>
        <v>13.60805</v>
      </c>
      <c r="Z126" s="237">
        <f t="shared" si="19"/>
        <v>7.941394999999998</v>
      </c>
      <c r="AB126" s="77"/>
    </row>
    <row r="127" spans="1:28" s="58" customFormat="1" ht="13.5" customHeight="1" thickBot="1">
      <c r="A127" s="193" t="s">
        <v>216</v>
      </c>
      <c r="B127" s="164">
        <v>38444600</v>
      </c>
      <c r="C127" s="162">
        <v>1068650</v>
      </c>
      <c r="D127" s="170">
        <v>0.03</v>
      </c>
      <c r="E127" s="164">
        <v>4076950</v>
      </c>
      <c r="F127" s="112">
        <v>1182550</v>
      </c>
      <c r="G127" s="170">
        <v>0.41</v>
      </c>
      <c r="H127" s="164">
        <v>716900</v>
      </c>
      <c r="I127" s="112">
        <v>170850</v>
      </c>
      <c r="J127" s="170">
        <v>0.31</v>
      </c>
      <c r="K127" s="164">
        <v>43238450</v>
      </c>
      <c r="L127" s="112">
        <v>2422050</v>
      </c>
      <c r="M127" s="127">
        <v>0.06</v>
      </c>
      <c r="N127" s="283">
        <v>42612000</v>
      </c>
      <c r="O127" s="173">
        <f t="shared" si="10"/>
        <v>0.9855117378166887</v>
      </c>
      <c r="P127" s="108">
        <f>Volume!K127</f>
        <v>74.15</v>
      </c>
      <c r="Q127" s="69">
        <f>Volume!J127</f>
        <v>71.55</v>
      </c>
      <c r="R127" s="237">
        <f t="shared" si="11"/>
        <v>309.37110975</v>
      </c>
      <c r="S127" s="103">
        <f t="shared" si="12"/>
        <v>304.88886</v>
      </c>
      <c r="T127" s="109">
        <f t="shared" si="13"/>
        <v>40816400</v>
      </c>
      <c r="U127" s="103">
        <f t="shared" si="14"/>
        <v>5.9340118187787265</v>
      </c>
      <c r="V127" s="103">
        <f t="shared" si="15"/>
        <v>275.071113</v>
      </c>
      <c r="W127" s="103">
        <f t="shared" si="16"/>
        <v>29.17057725</v>
      </c>
      <c r="X127" s="103">
        <f t="shared" si="17"/>
        <v>5.1294195</v>
      </c>
      <c r="Y127" s="103">
        <f t="shared" si="18"/>
        <v>302.653606</v>
      </c>
      <c r="Z127" s="237">
        <f t="shared" si="19"/>
        <v>6.717503749999992</v>
      </c>
      <c r="AA127" s="78"/>
      <c r="AB127" s="77"/>
    </row>
    <row r="128" spans="1:28" s="7" customFormat="1" ht="15.75" thickBot="1">
      <c r="A128" s="193" t="s">
        <v>235</v>
      </c>
      <c r="B128" s="164">
        <v>18279000</v>
      </c>
      <c r="C128" s="162">
        <v>1344600</v>
      </c>
      <c r="D128" s="170">
        <v>0.08</v>
      </c>
      <c r="E128" s="164">
        <v>1080000</v>
      </c>
      <c r="F128" s="112">
        <v>545400</v>
      </c>
      <c r="G128" s="170">
        <v>1.02</v>
      </c>
      <c r="H128" s="164">
        <v>261900</v>
      </c>
      <c r="I128" s="112">
        <v>213300</v>
      </c>
      <c r="J128" s="170">
        <v>4.39</v>
      </c>
      <c r="K128" s="164">
        <v>19620900</v>
      </c>
      <c r="L128" s="112">
        <v>2103300</v>
      </c>
      <c r="M128" s="127">
        <v>0.12</v>
      </c>
      <c r="N128" s="283">
        <v>19572300</v>
      </c>
      <c r="O128" s="173">
        <f t="shared" si="10"/>
        <v>0.9975230494014036</v>
      </c>
      <c r="P128" s="108">
        <f>Volume!K128</f>
        <v>112.15</v>
      </c>
      <c r="Q128" s="69">
        <f>Volume!J128</f>
        <v>114.3</v>
      </c>
      <c r="R128" s="237">
        <f t="shared" si="11"/>
        <v>224.266887</v>
      </c>
      <c r="S128" s="103">
        <f t="shared" si="12"/>
        <v>223.711389</v>
      </c>
      <c r="T128" s="109">
        <f t="shared" si="13"/>
        <v>17517600</v>
      </c>
      <c r="U128" s="103">
        <f t="shared" si="14"/>
        <v>12.006781750924784</v>
      </c>
      <c r="V128" s="103">
        <f t="shared" si="15"/>
        <v>208.92897</v>
      </c>
      <c r="W128" s="103">
        <f t="shared" si="16"/>
        <v>12.3444</v>
      </c>
      <c r="X128" s="103">
        <f t="shared" si="17"/>
        <v>2.993517</v>
      </c>
      <c r="Y128" s="103">
        <f t="shared" si="18"/>
        <v>196.459884</v>
      </c>
      <c r="Z128" s="237">
        <f t="shared" si="19"/>
        <v>27.80700300000001</v>
      </c>
      <c r="AB128" s="77"/>
    </row>
    <row r="129" spans="1:28" s="7" customFormat="1" ht="15.75" thickBot="1">
      <c r="A129" s="193" t="s">
        <v>204</v>
      </c>
      <c r="B129" s="164">
        <v>8514600</v>
      </c>
      <c r="C129" s="162">
        <v>513000</v>
      </c>
      <c r="D129" s="170">
        <v>0.06</v>
      </c>
      <c r="E129" s="164">
        <v>143400</v>
      </c>
      <c r="F129" s="112">
        <v>57600</v>
      </c>
      <c r="G129" s="170">
        <v>0.67</v>
      </c>
      <c r="H129" s="164">
        <v>36000</v>
      </c>
      <c r="I129" s="112">
        <v>24000</v>
      </c>
      <c r="J129" s="170">
        <v>2</v>
      </c>
      <c r="K129" s="164">
        <v>8694000</v>
      </c>
      <c r="L129" s="112">
        <v>594600</v>
      </c>
      <c r="M129" s="127">
        <v>0.07</v>
      </c>
      <c r="N129" s="283">
        <v>8680200</v>
      </c>
      <c r="O129" s="173">
        <f t="shared" si="10"/>
        <v>0.9984126984126984</v>
      </c>
      <c r="P129" s="108">
        <f>Volume!K129</f>
        <v>461.1</v>
      </c>
      <c r="Q129" s="69">
        <f>Volume!J129</f>
        <v>470.35</v>
      </c>
      <c r="R129" s="237">
        <f t="shared" si="11"/>
        <v>408.92229</v>
      </c>
      <c r="S129" s="103">
        <f t="shared" si="12"/>
        <v>408.273207</v>
      </c>
      <c r="T129" s="109">
        <f t="shared" si="13"/>
        <v>8099400</v>
      </c>
      <c r="U129" s="103">
        <f t="shared" si="14"/>
        <v>7.3412845395955255</v>
      </c>
      <c r="V129" s="103">
        <f t="shared" si="15"/>
        <v>400.484211</v>
      </c>
      <c r="W129" s="103">
        <f t="shared" si="16"/>
        <v>6.744819</v>
      </c>
      <c r="X129" s="103">
        <f t="shared" si="17"/>
        <v>1.69326</v>
      </c>
      <c r="Y129" s="103">
        <f t="shared" si="18"/>
        <v>373.463334</v>
      </c>
      <c r="Z129" s="237">
        <f t="shared" si="19"/>
        <v>35.458956</v>
      </c>
      <c r="AB129" s="77"/>
    </row>
    <row r="130" spans="1:28" s="7" customFormat="1" ht="15.75" thickBot="1">
      <c r="A130" s="193" t="s">
        <v>205</v>
      </c>
      <c r="B130" s="164">
        <v>6023250</v>
      </c>
      <c r="C130" s="162">
        <v>260000</v>
      </c>
      <c r="D130" s="170">
        <v>0.05</v>
      </c>
      <c r="E130" s="164">
        <v>98000</v>
      </c>
      <c r="F130" s="112">
        <v>33000</v>
      </c>
      <c r="G130" s="170">
        <v>0.51</v>
      </c>
      <c r="H130" s="164">
        <v>12750</v>
      </c>
      <c r="I130" s="112">
        <v>5750</v>
      </c>
      <c r="J130" s="170">
        <v>0.82</v>
      </c>
      <c r="K130" s="164">
        <v>6134000</v>
      </c>
      <c r="L130" s="112">
        <v>298750</v>
      </c>
      <c r="M130" s="127">
        <v>0.05</v>
      </c>
      <c r="N130" s="283">
        <v>6127500</v>
      </c>
      <c r="O130" s="173">
        <f t="shared" si="10"/>
        <v>0.9989403325725464</v>
      </c>
      <c r="P130" s="108">
        <f>Volume!K130</f>
        <v>985.65</v>
      </c>
      <c r="Q130" s="69">
        <f>Volume!J130</f>
        <v>994.45</v>
      </c>
      <c r="R130" s="237">
        <f t="shared" si="11"/>
        <v>609.99563</v>
      </c>
      <c r="S130" s="103">
        <f t="shared" si="12"/>
        <v>609.3492375</v>
      </c>
      <c r="T130" s="109">
        <f t="shared" si="13"/>
        <v>5835250</v>
      </c>
      <c r="U130" s="103">
        <f t="shared" si="14"/>
        <v>5.119746369050169</v>
      </c>
      <c r="V130" s="103">
        <f t="shared" si="15"/>
        <v>598.98209625</v>
      </c>
      <c r="W130" s="103">
        <f t="shared" si="16"/>
        <v>9.74561</v>
      </c>
      <c r="X130" s="103">
        <f t="shared" si="17"/>
        <v>1.26792375</v>
      </c>
      <c r="Y130" s="103">
        <f t="shared" si="18"/>
        <v>575.15141625</v>
      </c>
      <c r="Z130" s="237">
        <f t="shared" si="19"/>
        <v>34.844213749999994</v>
      </c>
      <c r="AB130" s="77"/>
    </row>
    <row r="131" spans="1:28" s="58" customFormat="1" ht="14.25" customHeight="1" thickBot="1">
      <c r="A131" s="193" t="s">
        <v>37</v>
      </c>
      <c r="B131" s="164">
        <v>684800</v>
      </c>
      <c r="C131" s="162">
        <v>-12800</v>
      </c>
      <c r="D131" s="170">
        <v>-0.02</v>
      </c>
      <c r="E131" s="164">
        <v>16000</v>
      </c>
      <c r="F131" s="112">
        <v>3200</v>
      </c>
      <c r="G131" s="170">
        <v>0.25</v>
      </c>
      <c r="H131" s="164">
        <v>0</v>
      </c>
      <c r="I131" s="112">
        <v>0</v>
      </c>
      <c r="J131" s="170">
        <v>0</v>
      </c>
      <c r="K131" s="164">
        <v>700800</v>
      </c>
      <c r="L131" s="112">
        <v>-9600</v>
      </c>
      <c r="M131" s="127">
        <v>-0.01</v>
      </c>
      <c r="N131" s="283">
        <v>684800</v>
      </c>
      <c r="O131" s="173">
        <f t="shared" si="10"/>
        <v>0.9771689497716894</v>
      </c>
      <c r="P131" s="108">
        <f>Volume!K131</f>
        <v>169.95</v>
      </c>
      <c r="Q131" s="69">
        <f>Volume!J131</f>
        <v>174.05</v>
      </c>
      <c r="R131" s="237">
        <f t="shared" si="11"/>
        <v>12.197424000000002</v>
      </c>
      <c r="S131" s="103">
        <f t="shared" si="12"/>
        <v>11.918944000000002</v>
      </c>
      <c r="T131" s="109">
        <f t="shared" si="13"/>
        <v>710400</v>
      </c>
      <c r="U131" s="103">
        <f t="shared" si="14"/>
        <v>-1.3513513513513513</v>
      </c>
      <c r="V131" s="103">
        <f t="shared" si="15"/>
        <v>11.918944000000002</v>
      </c>
      <c r="W131" s="103">
        <f t="shared" si="16"/>
        <v>0.27848</v>
      </c>
      <c r="X131" s="103">
        <f t="shared" si="17"/>
        <v>0</v>
      </c>
      <c r="Y131" s="103">
        <f t="shared" si="18"/>
        <v>12.073247999999998</v>
      </c>
      <c r="Z131" s="237">
        <f t="shared" si="19"/>
        <v>0.12417600000000384</v>
      </c>
      <c r="AA131" s="78"/>
      <c r="AB131" s="77"/>
    </row>
    <row r="132" spans="1:28" s="58" customFormat="1" ht="14.25" customHeight="1" thickBot="1">
      <c r="A132" s="193" t="s">
        <v>300</v>
      </c>
      <c r="B132" s="164">
        <v>1767450</v>
      </c>
      <c r="C132" s="162">
        <v>100350</v>
      </c>
      <c r="D132" s="170">
        <v>0.06</v>
      </c>
      <c r="E132" s="164">
        <v>5700</v>
      </c>
      <c r="F132" s="112">
        <v>5100</v>
      </c>
      <c r="G132" s="170">
        <v>8.5</v>
      </c>
      <c r="H132" s="164">
        <v>150</v>
      </c>
      <c r="I132" s="112">
        <v>0</v>
      </c>
      <c r="J132" s="170">
        <v>0</v>
      </c>
      <c r="K132" s="164">
        <v>1773300</v>
      </c>
      <c r="L132" s="112">
        <v>105450</v>
      </c>
      <c r="M132" s="127">
        <v>0.06</v>
      </c>
      <c r="N132" s="283">
        <v>1760550</v>
      </c>
      <c r="O132" s="173">
        <f aca="true" t="shared" si="20" ref="O132:O160">N132/K132</f>
        <v>0.9928100152258501</v>
      </c>
      <c r="P132" s="108">
        <f>Volume!K132</f>
        <v>1742.55</v>
      </c>
      <c r="Q132" s="69">
        <f>Volume!J132</f>
        <v>1703.45</v>
      </c>
      <c r="R132" s="237">
        <f aca="true" t="shared" si="21" ref="R132:R160">Q132*K132/10000000</f>
        <v>302.0727885</v>
      </c>
      <c r="S132" s="103">
        <f aca="true" t="shared" si="22" ref="S132:S160">Q132*N132/10000000</f>
        <v>299.90088975</v>
      </c>
      <c r="T132" s="109">
        <f aca="true" t="shared" si="23" ref="T132:T160">K132-L132</f>
        <v>1667850</v>
      </c>
      <c r="U132" s="103">
        <f aca="true" t="shared" si="24" ref="U132:U160">L132/T132*100</f>
        <v>6.322511017177804</v>
      </c>
      <c r="V132" s="103">
        <f aca="true" t="shared" si="25" ref="V132:V160">Q132*B132/10000000</f>
        <v>301.07627025</v>
      </c>
      <c r="W132" s="103">
        <f aca="true" t="shared" si="26" ref="W132:W160">Q132*E132/10000000</f>
        <v>0.9709665</v>
      </c>
      <c r="X132" s="103">
        <f aca="true" t="shared" si="27" ref="X132:X160">Q132*H132/10000000</f>
        <v>0.02555175</v>
      </c>
      <c r="Y132" s="103">
        <f aca="true" t="shared" si="28" ref="Y132:Y160">(T132*P132)/10000000</f>
        <v>290.63120175</v>
      </c>
      <c r="Z132" s="237">
        <f aca="true" t="shared" si="29" ref="Z132:Z160">R132-Y132</f>
        <v>11.441586749999999</v>
      </c>
      <c r="AA132" s="78"/>
      <c r="AB132" s="77"/>
    </row>
    <row r="133" spans="1:28" s="58" customFormat="1" ht="14.25" customHeight="1" thickBot="1">
      <c r="A133" s="193" t="s">
        <v>228</v>
      </c>
      <c r="B133" s="164">
        <v>1273875</v>
      </c>
      <c r="C133" s="162">
        <v>14625</v>
      </c>
      <c r="D133" s="170">
        <v>0.01</v>
      </c>
      <c r="E133" s="164">
        <v>3375</v>
      </c>
      <c r="F133" s="112">
        <v>2250</v>
      </c>
      <c r="G133" s="170">
        <v>2</v>
      </c>
      <c r="H133" s="164">
        <v>375</v>
      </c>
      <c r="I133" s="112">
        <v>375</v>
      </c>
      <c r="J133" s="170">
        <v>0</v>
      </c>
      <c r="K133" s="164">
        <v>1277625</v>
      </c>
      <c r="L133" s="112">
        <v>17250</v>
      </c>
      <c r="M133" s="127">
        <v>0.01</v>
      </c>
      <c r="N133" s="283">
        <v>1272750</v>
      </c>
      <c r="O133" s="173">
        <f t="shared" si="20"/>
        <v>0.9961843263868506</v>
      </c>
      <c r="P133" s="108">
        <f>Volume!K133</f>
        <v>1074</v>
      </c>
      <c r="Q133" s="69">
        <f>Volume!J133</f>
        <v>1090.7</v>
      </c>
      <c r="R133" s="237">
        <f t="shared" si="21"/>
        <v>139.35055875</v>
      </c>
      <c r="S133" s="103">
        <f t="shared" si="22"/>
        <v>138.8188425</v>
      </c>
      <c r="T133" s="109">
        <f t="shared" si="23"/>
        <v>1260375</v>
      </c>
      <c r="U133" s="103">
        <f t="shared" si="24"/>
        <v>1.368640285629277</v>
      </c>
      <c r="V133" s="103">
        <f t="shared" si="25"/>
        <v>138.94154625</v>
      </c>
      <c r="W133" s="103">
        <f t="shared" si="26"/>
        <v>0.36811125</v>
      </c>
      <c r="X133" s="103">
        <f t="shared" si="27"/>
        <v>0.04090125</v>
      </c>
      <c r="Y133" s="103">
        <f t="shared" si="28"/>
        <v>135.364275</v>
      </c>
      <c r="Z133" s="237">
        <f t="shared" si="29"/>
        <v>3.9862837500000126</v>
      </c>
      <c r="AA133" s="78"/>
      <c r="AB133" s="77"/>
    </row>
    <row r="134" spans="1:28" s="58" customFormat="1" ht="14.25" customHeight="1" thickBot="1">
      <c r="A134" s="193" t="s">
        <v>276</v>
      </c>
      <c r="B134" s="164">
        <v>460950</v>
      </c>
      <c r="C134" s="162">
        <v>-25900</v>
      </c>
      <c r="D134" s="170">
        <v>-0.05</v>
      </c>
      <c r="E134" s="164">
        <v>350</v>
      </c>
      <c r="F134" s="112">
        <v>350</v>
      </c>
      <c r="G134" s="170">
        <v>0</v>
      </c>
      <c r="H134" s="164">
        <v>350</v>
      </c>
      <c r="I134" s="112">
        <v>0</v>
      </c>
      <c r="J134" s="170">
        <v>0</v>
      </c>
      <c r="K134" s="164">
        <v>461650</v>
      </c>
      <c r="L134" s="112">
        <v>-25550</v>
      </c>
      <c r="M134" s="127">
        <v>-0.05</v>
      </c>
      <c r="N134" s="283">
        <v>459900</v>
      </c>
      <c r="O134" s="173">
        <f t="shared" si="20"/>
        <v>0.9962092494313874</v>
      </c>
      <c r="P134" s="108">
        <f>Volume!K134</f>
        <v>793.35</v>
      </c>
      <c r="Q134" s="69">
        <f>Volume!J134</f>
        <v>803.4</v>
      </c>
      <c r="R134" s="237">
        <f t="shared" si="21"/>
        <v>37.088961</v>
      </c>
      <c r="S134" s="103">
        <f t="shared" si="22"/>
        <v>36.948366</v>
      </c>
      <c r="T134" s="109">
        <f t="shared" si="23"/>
        <v>487200</v>
      </c>
      <c r="U134" s="103">
        <f t="shared" si="24"/>
        <v>-5.244252873563219</v>
      </c>
      <c r="V134" s="103">
        <f t="shared" si="25"/>
        <v>37.032723</v>
      </c>
      <c r="W134" s="103">
        <f t="shared" si="26"/>
        <v>0.028119</v>
      </c>
      <c r="X134" s="103">
        <f t="shared" si="27"/>
        <v>0.028119</v>
      </c>
      <c r="Y134" s="103">
        <f t="shared" si="28"/>
        <v>38.652012</v>
      </c>
      <c r="Z134" s="237">
        <f t="shared" si="29"/>
        <v>-1.5630510000000015</v>
      </c>
      <c r="AA134" s="78"/>
      <c r="AB134" s="77"/>
    </row>
    <row r="135" spans="1:28" s="58" customFormat="1" ht="14.25" customHeight="1" thickBot="1">
      <c r="A135" s="193" t="s">
        <v>180</v>
      </c>
      <c r="B135" s="164">
        <v>5548500</v>
      </c>
      <c r="C135" s="162">
        <v>45000</v>
      </c>
      <c r="D135" s="170">
        <v>0.01</v>
      </c>
      <c r="E135" s="164">
        <v>69000</v>
      </c>
      <c r="F135" s="112">
        <v>33000</v>
      </c>
      <c r="G135" s="170">
        <v>0.92</v>
      </c>
      <c r="H135" s="164">
        <v>1500</v>
      </c>
      <c r="I135" s="112">
        <v>1500</v>
      </c>
      <c r="J135" s="170">
        <v>0</v>
      </c>
      <c r="K135" s="164">
        <v>5619000</v>
      </c>
      <c r="L135" s="112">
        <v>79500</v>
      </c>
      <c r="M135" s="127">
        <v>0.01</v>
      </c>
      <c r="N135" s="283">
        <v>5613000</v>
      </c>
      <c r="O135" s="173">
        <f t="shared" si="20"/>
        <v>0.99893219434063</v>
      </c>
      <c r="P135" s="108">
        <f>Volume!K135</f>
        <v>118.65</v>
      </c>
      <c r="Q135" s="69">
        <f>Volume!J135</f>
        <v>121.25</v>
      </c>
      <c r="R135" s="237">
        <f t="shared" si="21"/>
        <v>68.130375</v>
      </c>
      <c r="S135" s="103">
        <f t="shared" si="22"/>
        <v>68.057625</v>
      </c>
      <c r="T135" s="109">
        <f t="shared" si="23"/>
        <v>5539500</v>
      </c>
      <c r="U135" s="103">
        <f t="shared" si="24"/>
        <v>1.4351475764960737</v>
      </c>
      <c r="V135" s="103">
        <f t="shared" si="25"/>
        <v>67.2755625</v>
      </c>
      <c r="W135" s="103">
        <f t="shared" si="26"/>
        <v>0.836625</v>
      </c>
      <c r="X135" s="103">
        <f t="shared" si="27"/>
        <v>0.0181875</v>
      </c>
      <c r="Y135" s="103">
        <f t="shared" si="28"/>
        <v>65.7261675</v>
      </c>
      <c r="Z135" s="237">
        <f t="shared" si="29"/>
        <v>2.4042074999999983</v>
      </c>
      <c r="AA135" s="78"/>
      <c r="AB135" s="77"/>
    </row>
    <row r="136" spans="1:28" s="58" customFormat="1" ht="14.25" customHeight="1" thickBot="1">
      <c r="A136" s="193" t="s">
        <v>181</v>
      </c>
      <c r="B136" s="164">
        <v>155550</v>
      </c>
      <c r="C136" s="162">
        <v>-3400</v>
      </c>
      <c r="D136" s="170">
        <v>-0.02</v>
      </c>
      <c r="E136" s="164">
        <v>0</v>
      </c>
      <c r="F136" s="112">
        <v>0</v>
      </c>
      <c r="G136" s="170">
        <v>0</v>
      </c>
      <c r="H136" s="164">
        <v>25500</v>
      </c>
      <c r="I136" s="112">
        <v>0</v>
      </c>
      <c r="J136" s="170">
        <v>0</v>
      </c>
      <c r="K136" s="164">
        <v>181050</v>
      </c>
      <c r="L136" s="112">
        <v>-3400</v>
      </c>
      <c r="M136" s="127">
        <v>-0.02</v>
      </c>
      <c r="N136" s="283">
        <v>180200</v>
      </c>
      <c r="O136" s="173">
        <f t="shared" si="20"/>
        <v>0.9953051643192489</v>
      </c>
      <c r="P136" s="108">
        <f>Volume!K136</f>
        <v>340.95</v>
      </c>
      <c r="Q136" s="69">
        <f>Volume!J136</f>
        <v>345.4</v>
      </c>
      <c r="R136" s="237">
        <f t="shared" si="21"/>
        <v>6.253467</v>
      </c>
      <c r="S136" s="103">
        <f t="shared" si="22"/>
        <v>6.224107999999999</v>
      </c>
      <c r="T136" s="109">
        <f t="shared" si="23"/>
        <v>184450</v>
      </c>
      <c r="U136" s="103">
        <f t="shared" si="24"/>
        <v>-1.8433179723502304</v>
      </c>
      <c r="V136" s="103">
        <f t="shared" si="25"/>
        <v>5.372697</v>
      </c>
      <c r="W136" s="103">
        <f t="shared" si="26"/>
        <v>0</v>
      </c>
      <c r="X136" s="103">
        <f t="shared" si="27"/>
        <v>0.88077</v>
      </c>
      <c r="Y136" s="103">
        <f t="shared" si="28"/>
        <v>6.28882275</v>
      </c>
      <c r="Z136" s="237">
        <f t="shared" si="29"/>
        <v>-0.03535574999999991</v>
      </c>
      <c r="AA136" s="78"/>
      <c r="AB136" s="77"/>
    </row>
    <row r="137" spans="1:28" s="58" customFormat="1" ht="14.25" customHeight="1" thickBot="1">
      <c r="A137" s="193" t="s">
        <v>150</v>
      </c>
      <c r="B137" s="164">
        <v>4970000</v>
      </c>
      <c r="C137" s="162">
        <v>234500</v>
      </c>
      <c r="D137" s="170">
        <v>0.05</v>
      </c>
      <c r="E137" s="164">
        <v>2625</v>
      </c>
      <c r="F137" s="112">
        <v>1750</v>
      </c>
      <c r="G137" s="170">
        <v>2</v>
      </c>
      <c r="H137" s="164">
        <v>0</v>
      </c>
      <c r="I137" s="112">
        <v>0</v>
      </c>
      <c r="J137" s="170">
        <v>0</v>
      </c>
      <c r="K137" s="164">
        <v>4972625</v>
      </c>
      <c r="L137" s="112">
        <v>236250</v>
      </c>
      <c r="M137" s="127">
        <v>0.05</v>
      </c>
      <c r="N137" s="283">
        <v>4965625</v>
      </c>
      <c r="O137" s="173">
        <f t="shared" si="20"/>
        <v>0.9985922928030969</v>
      </c>
      <c r="P137" s="108">
        <f>Volume!K137</f>
        <v>456.25</v>
      </c>
      <c r="Q137" s="69">
        <f>Volume!J137</f>
        <v>469.2</v>
      </c>
      <c r="R137" s="237">
        <f t="shared" si="21"/>
        <v>233.315565</v>
      </c>
      <c r="S137" s="103">
        <f t="shared" si="22"/>
        <v>232.987125</v>
      </c>
      <c r="T137" s="109">
        <f t="shared" si="23"/>
        <v>4736375</v>
      </c>
      <c r="U137" s="103">
        <f t="shared" si="24"/>
        <v>4.987991871420654</v>
      </c>
      <c r="V137" s="103">
        <f t="shared" si="25"/>
        <v>233.1924</v>
      </c>
      <c r="W137" s="103">
        <f t="shared" si="26"/>
        <v>0.123165</v>
      </c>
      <c r="X137" s="103">
        <f t="shared" si="27"/>
        <v>0</v>
      </c>
      <c r="Y137" s="103">
        <f t="shared" si="28"/>
        <v>216.097109375</v>
      </c>
      <c r="Z137" s="237">
        <f t="shared" si="29"/>
        <v>17.21845562499999</v>
      </c>
      <c r="AA137" s="78"/>
      <c r="AB137" s="77"/>
    </row>
    <row r="138" spans="1:28" s="58" customFormat="1" ht="14.25" customHeight="1" thickBot="1">
      <c r="A138" s="193" t="s">
        <v>151</v>
      </c>
      <c r="B138" s="164">
        <v>1640700</v>
      </c>
      <c r="C138" s="162">
        <v>70425</v>
      </c>
      <c r="D138" s="170">
        <v>0.04</v>
      </c>
      <c r="E138" s="164">
        <v>0</v>
      </c>
      <c r="F138" s="112">
        <v>0</v>
      </c>
      <c r="G138" s="170">
        <v>0</v>
      </c>
      <c r="H138" s="164">
        <v>0</v>
      </c>
      <c r="I138" s="112">
        <v>0</v>
      </c>
      <c r="J138" s="170">
        <v>0</v>
      </c>
      <c r="K138" s="164">
        <v>1640700</v>
      </c>
      <c r="L138" s="112">
        <v>70425</v>
      </c>
      <c r="M138" s="127">
        <v>0.04</v>
      </c>
      <c r="N138" s="283">
        <v>1638900</v>
      </c>
      <c r="O138" s="173">
        <f t="shared" si="20"/>
        <v>0.9989029072956664</v>
      </c>
      <c r="P138" s="108">
        <f>Volume!K138</f>
        <v>1014.05</v>
      </c>
      <c r="Q138" s="69">
        <f>Volume!J138</f>
        <v>1056.45</v>
      </c>
      <c r="R138" s="237">
        <f t="shared" si="21"/>
        <v>173.3317515</v>
      </c>
      <c r="S138" s="103">
        <f t="shared" si="22"/>
        <v>173.1415905</v>
      </c>
      <c r="T138" s="109">
        <f t="shared" si="23"/>
        <v>1570275</v>
      </c>
      <c r="U138" s="103">
        <f t="shared" si="24"/>
        <v>4.484883221091847</v>
      </c>
      <c r="V138" s="103">
        <f t="shared" si="25"/>
        <v>173.3317515</v>
      </c>
      <c r="W138" s="103">
        <f t="shared" si="26"/>
        <v>0</v>
      </c>
      <c r="X138" s="103">
        <f t="shared" si="27"/>
        <v>0</v>
      </c>
      <c r="Y138" s="103">
        <f t="shared" si="28"/>
        <v>159.233736375</v>
      </c>
      <c r="Z138" s="237">
        <f t="shared" si="29"/>
        <v>14.09801512499999</v>
      </c>
      <c r="AA138" s="78"/>
      <c r="AB138" s="77"/>
    </row>
    <row r="139" spans="1:28" s="58" customFormat="1" ht="14.25" customHeight="1" thickBot="1">
      <c r="A139" s="193" t="s">
        <v>214</v>
      </c>
      <c r="B139" s="164">
        <v>391875</v>
      </c>
      <c r="C139" s="162">
        <v>-13500</v>
      </c>
      <c r="D139" s="170">
        <v>-0.03</v>
      </c>
      <c r="E139" s="164">
        <v>0</v>
      </c>
      <c r="F139" s="112">
        <v>0</v>
      </c>
      <c r="G139" s="170">
        <v>0</v>
      </c>
      <c r="H139" s="164">
        <v>0</v>
      </c>
      <c r="I139" s="112">
        <v>0</v>
      </c>
      <c r="J139" s="170">
        <v>0</v>
      </c>
      <c r="K139" s="164">
        <v>391875</v>
      </c>
      <c r="L139" s="112">
        <v>-13500</v>
      </c>
      <c r="M139" s="127">
        <v>-0.03</v>
      </c>
      <c r="N139" s="283">
        <v>391625</v>
      </c>
      <c r="O139" s="173">
        <f t="shared" si="20"/>
        <v>0.9993620414673047</v>
      </c>
      <c r="P139" s="108">
        <f>Volume!K139</f>
        <v>1507.35</v>
      </c>
      <c r="Q139" s="69">
        <f>Volume!J139</f>
        <v>1514.4</v>
      </c>
      <c r="R139" s="237">
        <f t="shared" si="21"/>
        <v>59.34555</v>
      </c>
      <c r="S139" s="103">
        <f t="shared" si="22"/>
        <v>59.30769</v>
      </c>
      <c r="T139" s="109">
        <f t="shared" si="23"/>
        <v>405375</v>
      </c>
      <c r="U139" s="103">
        <f t="shared" si="24"/>
        <v>-3.330249768732655</v>
      </c>
      <c r="V139" s="103">
        <f t="shared" si="25"/>
        <v>59.34555</v>
      </c>
      <c r="W139" s="103">
        <f t="shared" si="26"/>
        <v>0</v>
      </c>
      <c r="X139" s="103">
        <f t="shared" si="27"/>
        <v>0</v>
      </c>
      <c r="Y139" s="103">
        <f t="shared" si="28"/>
        <v>61.104200625</v>
      </c>
      <c r="Z139" s="237">
        <f t="shared" si="29"/>
        <v>-1.7586506249999942</v>
      </c>
      <c r="AA139" s="78"/>
      <c r="AB139" s="77"/>
    </row>
    <row r="140" spans="1:28" s="58" customFormat="1" ht="14.25" customHeight="1" thickBot="1">
      <c r="A140" s="193" t="s">
        <v>229</v>
      </c>
      <c r="B140" s="164">
        <v>1470000</v>
      </c>
      <c r="C140" s="162">
        <v>44000</v>
      </c>
      <c r="D140" s="170">
        <v>0.03</v>
      </c>
      <c r="E140" s="164">
        <v>1000</v>
      </c>
      <c r="F140" s="112">
        <v>600</v>
      </c>
      <c r="G140" s="170">
        <v>1.5</v>
      </c>
      <c r="H140" s="164">
        <v>0</v>
      </c>
      <c r="I140" s="112">
        <v>0</v>
      </c>
      <c r="J140" s="170">
        <v>0</v>
      </c>
      <c r="K140" s="164">
        <v>1471000</v>
      </c>
      <c r="L140" s="112">
        <v>44600</v>
      </c>
      <c r="M140" s="127">
        <v>0.03</v>
      </c>
      <c r="N140" s="283">
        <v>1469000</v>
      </c>
      <c r="O140" s="173">
        <f t="shared" si="20"/>
        <v>0.9986403806934059</v>
      </c>
      <c r="P140" s="108">
        <f>Volume!K140</f>
        <v>984.95</v>
      </c>
      <c r="Q140" s="69">
        <f>Volume!J140</f>
        <v>1001.5</v>
      </c>
      <c r="R140" s="237">
        <f t="shared" si="21"/>
        <v>147.32065</v>
      </c>
      <c r="S140" s="103">
        <f t="shared" si="22"/>
        <v>147.12035</v>
      </c>
      <c r="T140" s="109">
        <f t="shared" si="23"/>
        <v>1426400</v>
      </c>
      <c r="U140" s="103">
        <f t="shared" si="24"/>
        <v>3.1267526640493553</v>
      </c>
      <c r="V140" s="103">
        <f t="shared" si="25"/>
        <v>147.2205</v>
      </c>
      <c r="W140" s="103">
        <f t="shared" si="26"/>
        <v>0.10015</v>
      </c>
      <c r="X140" s="103">
        <f t="shared" si="27"/>
        <v>0</v>
      </c>
      <c r="Y140" s="103">
        <f t="shared" si="28"/>
        <v>140.493268</v>
      </c>
      <c r="Z140" s="237">
        <f t="shared" si="29"/>
        <v>6.827382</v>
      </c>
      <c r="AA140" s="78"/>
      <c r="AB140" s="77"/>
    </row>
    <row r="141" spans="1:28" s="58" customFormat="1" ht="14.25" customHeight="1" thickBot="1">
      <c r="A141" s="193" t="s">
        <v>91</v>
      </c>
      <c r="B141" s="164">
        <v>7349200</v>
      </c>
      <c r="C141" s="162">
        <v>528200</v>
      </c>
      <c r="D141" s="170">
        <v>0.08</v>
      </c>
      <c r="E141" s="164">
        <v>163400</v>
      </c>
      <c r="F141" s="112">
        <v>114000</v>
      </c>
      <c r="G141" s="170">
        <v>2.31</v>
      </c>
      <c r="H141" s="164">
        <v>38000</v>
      </c>
      <c r="I141" s="112">
        <v>15200</v>
      </c>
      <c r="J141" s="170">
        <v>0.67</v>
      </c>
      <c r="K141" s="164">
        <v>7550600</v>
      </c>
      <c r="L141" s="112">
        <v>657400</v>
      </c>
      <c r="M141" s="127">
        <v>0.1</v>
      </c>
      <c r="N141" s="283">
        <v>7413800</v>
      </c>
      <c r="O141" s="173">
        <f t="shared" si="20"/>
        <v>0.9818822345244087</v>
      </c>
      <c r="P141" s="108">
        <f>Volume!K141</f>
        <v>62.75</v>
      </c>
      <c r="Q141" s="69">
        <f>Volume!J141</f>
        <v>63.9</v>
      </c>
      <c r="R141" s="237">
        <f t="shared" si="21"/>
        <v>48.248334</v>
      </c>
      <c r="S141" s="103">
        <f t="shared" si="22"/>
        <v>47.374182</v>
      </c>
      <c r="T141" s="109">
        <f t="shared" si="23"/>
        <v>6893200</v>
      </c>
      <c r="U141" s="103">
        <f t="shared" si="24"/>
        <v>9.536934950385888</v>
      </c>
      <c r="V141" s="103">
        <f t="shared" si="25"/>
        <v>46.961388</v>
      </c>
      <c r="W141" s="103">
        <f t="shared" si="26"/>
        <v>1.044126</v>
      </c>
      <c r="X141" s="103">
        <f t="shared" si="27"/>
        <v>0.24282</v>
      </c>
      <c r="Y141" s="103">
        <f t="shared" si="28"/>
        <v>43.25483</v>
      </c>
      <c r="Z141" s="237">
        <f t="shared" si="29"/>
        <v>4.9935040000000015</v>
      </c>
      <c r="AA141" s="78"/>
      <c r="AB141" s="77"/>
    </row>
    <row r="142" spans="1:28" s="58" customFormat="1" ht="14.25" customHeight="1" thickBot="1">
      <c r="A142" s="193" t="s">
        <v>152</v>
      </c>
      <c r="B142" s="164">
        <v>1109700</v>
      </c>
      <c r="C142" s="162">
        <v>1350</v>
      </c>
      <c r="D142" s="170">
        <v>0</v>
      </c>
      <c r="E142" s="164">
        <v>2700</v>
      </c>
      <c r="F142" s="112">
        <v>1350</v>
      </c>
      <c r="G142" s="170">
        <v>1</v>
      </c>
      <c r="H142" s="164">
        <v>0</v>
      </c>
      <c r="I142" s="112">
        <v>0</v>
      </c>
      <c r="J142" s="170">
        <v>0</v>
      </c>
      <c r="K142" s="164">
        <v>1112400</v>
      </c>
      <c r="L142" s="112">
        <v>2700</v>
      </c>
      <c r="M142" s="127">
        <v>0</v>
      </c>
      <c r="N142" s="283">
        <v>1111050</v>
      </c>
      <c r="O142" s="173">
        <f t="shared" si="20"/>
        <v>0.9987864077669902</v>
      </c>
      <c r="P142" s="108">
        <f>Volume!K142</f>
        <v>206.05</v>
      </c>
      <c r="Q142" s="69">
        <f>Volume!J142</f>
        <v>207.55</v>
      </c>
      <c r="R142" s="237">
        <f t="shared" si="21"/>
        <v>23.087862</v>
      </c>
      <c r="S142" s="103">
        <f t="shared" si="22"/>
        <v>23.05984275</v>
      </c>
      <c r="T142" s="109">
        <f t="shared" si="23"/>
        <v>1109700</v>
      </c>
      <c r="U142" s="103">
        <f t="shared" si="24"/>
        <v>0.24330900243309003</v>
      </c>
      <c r="V142" s="103">
        <f t="shared" si="25"/>
        <v>23.0318235</v>
      </c>
      <c r="W142" s="103">
        <f t="shared" si="26"/>
        <v>0.0560385</v>
      </c>
      <c r="X142" s="103">
        <f t="shared" si="27"/>
        <v>0</v>
      </c>
      <c r="Y142" s="103">
        <f t="shared" si="28"/>
        <v>22.8653685</v>
      </c>
      <c r="Z142" s="237">
        <f t="shared" si="29"/>
        <v>0.22249350000000234</v>
      </c>
      <c r="AA142" s="78"/>
      <c r="AB142" s="77"/>
    </row>
    <row r="143" spans="1:28" s="58" customFormat="1" ht="14.25" customHeight="1" thickBot="1">
      <c r="A143" s="193" t="s">
        <v>208</v>
      </c>
      <c r="B143" s="164">
        <v>4082096</v>
      </c>
      <c r="C143" s="162">
        <v>180044</v>
      </c>
      <c r="D143" s="170">
        <v>0.05</v>
      </c>
      <c r="E143" s="164">
        <v>63448</v>
      </c>
      <c r="F143" s="112">
        <v>49028</v>
      </c>
      <c r="G143" s="170">
        <v>3.4</v>
      </c>
      <c r="H143" s="164">
        <v>7004</v>
      </c>
      <c r="I143" s="112">
        <v>4944</v>
      </c>
      <c r="J143" s="170">
        <v>2.4</v>
      </c>
      <c r="K143" s="164">
        <v>4152548</v>
      </c>
      <c r="L143" s="112">
        <v>234016</v>
      </c>
      <c r="M143" s="127">
        <v>0.06</v>
      </c>
      <c r="N143" s="283">
        <v>4146368</v>
      </c>
      <c r="O143" s="173">
        <f t="shared" si="20"/>
        <v>0.9985117571187618</v>
      </c>
      <c r="P143" s="108">
        <f>Volume!K143</f>
        <v>716.45</v>
      </c>
      <c r="Q143" s="69">
        <f>Volume!J143</f>
        <v>728.2</v>
      </c>
      <c r="R143" s="237">
        <f t="shared" si="21"/>
        <v>302.38854536</v>
      </c>
      <c r="S143" s="103">
        <f t="shared" si="22"/>
        <v>301.93851776</v>
      </c>
      <c r="T143" s="109">
        <f t="shared" si="23"/>
        <v>3918532</v>
      </c>
      <c r="U143" s="103">
        <f t="shared" si="24"/>
        <v>5.972032383555883</v>
      </c>
      <c r="V143" s="103">
        <f t="shared" si="25"/>
        <v>297.25823072000003</v>
      </c>
      <c r="W143" s="103">
        <f t="shared" si="26"/>
        <v>4.62028336</v>
      </c>
      <c r="X143" s="103">
        <f t="shared" si="27"/>
        <v>0.5100312800000001</v>
      </c>
      <c r="Y143" s="103">
        <f t="shared" si="28"/>
        <v>280.74322514</v>
      </c>
      <c r="Z143" s="237">
        <f t="shared" si="29"/>
        <v>21.64532022000003</v>
      </c>
      <c r="AA143" s="78"/>
      <c r="AB143" s="77"/>
    </row>
    <row r="144" spans="1:28" s="58" customFormat="1" ht="14.25" customHeight="1" thickBot="1">
      <c r="A144" s="193" t="s">
        <v>230</v>
      </c>
      <c r="B144" s="164">
        <v>875200</v>
      </c>
      <c r="C144" s="162">
        <v>94800</v>
      </c>
      <c r="D144" s="170">
        <v>0.12</v>
      </c>
      <c r="E144" s="164">
        <v>400</v>
      </c>
      <c r="F144" s="112">
        <v>0</v>
      </c>
      <c r="G144" s="170">
        <v>0</v>
      </c>
      <c r="H144" s="164">
        <v>0</v>
      </c>
      <c r="I144" s="112">
        <v>0</v>
      </c>
      <c r="J144" s="170">
        <v>0</v>
      </c>
      <c r="K144" s="164">
        <v>875600</v>
      </c>
      <c r="L144" s="112">
        <v>94800</v>
      </c>
      <c r="M144" s="127">
        <v>0.12</v>
      </c>
      <c r="N144" s="283">
        <v>874400</v>
      </c>
      <c r="O144" s="173">
        <f t="shared" si="20"/>
        <v>0.9986295111923252</v>
      </c>
      <c r="P144" s="108">
        <f>Volume!K144</f>
        <v>510.65</v>
      </c>
      <c r="Q144" s="69">
        <f>Volume!J144</f>
        <v>509.3</v>
      </c>
      <c r="R144" s="237">
        <f t="shared" si="21"/>
        <v>44.594308</v>
      </c>
      <c r="S144" s="103">
        <f t="shared" si="22"/>
        <v>44.533192</v>
      </c>
      <c r="T144" s="109">
        <f t="shared" si="23"/>
        <v>780800</v>
      </c>
      <c r="U144" s="103">
        <f t="shared" si="24"/>
        <v>12.14139344262295</v>
      </c>
      <c r="V144" s="103">
        <f t="shared" si="25"/>
        <v>44.573936</v>
      </c>
      <c r="W144" s="103">
        <f t="shared" si="26"/>
        <v>0.020372</v>
      </c>
      <c r="X144" s="103">
        <f t="shared" si="27"/>
        <v>0</v>
      </c>
      <c r="Y144" s="103">
        <f t="shared" si="28"/>
        <v>39.871552</v>
      </c>
      <c r="Z144" s="237">
        <f t="shared" si="29"/>
        <v>4.722755999999997</v>
      </c>
      <c r="AA144" s="78"/>
      <c r="AB144" s="77"/>
    </row>
    <row r="145" spans="1:28" s="58" customFormat="1" ht="14.25" customHeight="1" thickBot="1">
      <c r="A145" s="193" t="s">
        <v>185</v>
      </c>
      <c r="B145" s="164">
        <v>15453450</v>
      </c>
      <c r="C145" s="162">
        <v>-116775</v>
      </c>
      <c r="D145" s="170">
        <v>-0.01</v>
      </c>
      <c r="E145" s="164">
        <v>519750</v>
      </c>
      <c r="F145" s="112">
        <v>311850</v>
      </c>
      <c r="G145" s="170">
        <v>1.5</v>
      </c>
      <c r="H145" s="164">
        <v>115425</v>
      </c>
      <c r="I145" s="112">
        <v>66150</v>
      </c>
      <c r="J145" s="170">
        <v>1.34</v>
      </c>
      <c r="K145" s="164">
        <v>16088625</v>
      </c>
      <c r="L145" s="112">
        <v>261225</v>
      </c>
      <c r="M145" s="127">
        <v>0.02</v>
      </c>
      <c r="N145" s="283">
        <v>15863850</v>
      </c>
      <c r="O145" s="173">
        <f t="shared" si="20"/>
        <v>0.9860289490245437</v>
      </c>
      <c r="P145" s="108">
        <f>Volume!K145</f>
        <v>439.95</v>
      </c>
      <c r="Q145" s="69">
        <f>Volume!J145</f>
        <v>449.65</v>
      </c>
      <c r="R145" s="237">
        <f t="shared" si="21"/>
        <v>723.425023125</v>
      </c>
      <c r="S145" s="103">
        <f t="shared" si="22"/>
        <v>713.31801525</v>
      </c>
      <c r="T145" s="109">
        <f t="shared" si="23"/>
        <v>15827400</v>
      </c>
      <c r="U145" s="103">
        <f t="shared" si="24"/>
        <v>1.650460593654043</v>
      </c>
      <c r="V145" s="103">
        <f t="shared" si="25"/>
        <v>694.86437925</v>
      </c>
      <c r="W145" s="103">
        <f t="shared" si="26"/>
        <v>23.37055875</v>
      </c>
      <c r="X145" s="103">
        <f t="shared" si="27"/>
        <v>5.190085125</v>
      </c>
      <c r="Y145" s="103">
        <f t="shared" si="28"/>
        <v>696.326463</v>
      </c>
      <c r="Z145" s="237">
        <f t="shared" si="29"/>
        <v>27.098560125000063</v>
      </c>
      <c r="AA145" s="78"/>
      <c r="AB145" s="77"/>
    </row>
    <row r="146" spans="1:28" s="58" customFormat="1" ht="14.25" customHeight="1" thickBot="1">
      <c r="A146" s="193" t="s">
        <v>206</v>
      </c>
      <c r="B146" s="164">
        <v>684200</v>
      </c>
      <c r="C146" s="162">
        <v>26125</v>
      </c>
      <c r="D146" s="170">
        <v>0.04</v>
      </c>
      <c r="E146" s="164">
        <v>825</v>
      </c>
      <c r="F146" s="112">
        <v>275</v>
      </c>
      <c r="G146" s="170">
        <v>0.5</v>
      </c>
      <c r="H146" s="164">
        <v>0</v>
      </c>
      <c r="I146" s="112">
        <v>0</v>
      </c>
      <c r="J146" s="170">
        <v>0</v>
      </c>
      <c r="K146" s="164">
        <v>685025</v>
      </c>
      <c r="L146" s="112">
        <v>26400</v>
      </c>
      <c r="M146" s="127">
        <v>0.04</v>
      </c>
      <c r="N146" s="283">
        <v>685025</v>
      </c>
      <c r="O146" s="173">
        <f t="shared" si="20"/>
        <v>1</v>
      </c>
      <c r="P146" s="108">
        <f>Volume!K146</f>
        <v>600.75</v>
      </c>
      <c r="Q146" s="69">
        <f>Volume!J146</f>
        <v>607.35</v>
      </c>
      <c r="R146" s="237">
        <f t="shared" si="21"/>
        <v>41.604993375</v>
      </c>
      <c r="S146" s="103">
        <f t="shared" si="22"/>
        <v>41.604993375</v>
      </c>
      <c r="T146" s="109">
        <f t="shared" si="23"/>
        <v>658625</v>
      </c>
      <c r="U146" s="103">
        <f t="shared" si="24"/>
        <v>4.008350730688935</v>
      </c>
      <c r="V146" s="103">
        <f t="shared" si="25"/>
        <v>41.554887</v>
      </c>
      <c r="W146" s="103">
        <f t="shared" si="26"/>
        <v>0.050106375</v>
      </c>
      <c r="X146" s="103">
        <f t="shared" si="27"/>
        <v>0</v>
      </c>
      <c r="Y146" s="103">
        <f t="shared" si="28"/>
        <v>39.566896875</v>
      </c>
      <c r="Z146" s="237">
        <f t="shared" si="29"/>
        <v>2.0380965000000018</v>
      </c>
      <c r="AA146" s="78"/>
      <c r="AB146" s="77"/>
    </row>
    <row r="147" spans="1:28" s="58" customFormat="1" ht="14.25" customHeight="1" thickBot="1">
      <c r="A147" s="193" t="s">
        <v>118</v>
      </c>
      <c r="B147" s="164">
        <v>2896500</v>
      </c>
      <c r="C147" s="162">
        <v>248250</v>
      </c>
      <c r="D147" s="170">
        <v>0.09</v>
      </c>
      <c r="E147" s="164">
        <v>54500</v>
      </c>
      <c r="F147" s="112">
        <v>14750</v>
      </c>
      <c r="G147" s="170">
        <v>0.37</v>
      </c>
      <c r="H147" s="164">
        <v>2500</v>
      </c>
      <c r="I147" s="112">
        <v>0</v>
      </c>
      <c r="J147" s="170">
        <v>0</v>
      </c>
      <c r="K147" s="164">
        <v>2953500</v>
      </c>
      <c r="L147" s="112">
        <v>263000</v>
      </c>
      <c r="M147" s="127">
        <v>0.1</v>
      </c>
      <c r="N147" s="283">
        <v>2947250</v>
      </c>
      <c r="O147" s="173">
        <f t="shared" si="20"/>
        <v>0.9978838665989505</v>
      </c>
      <c r="P147" s="108">
        <f>Volume!K147</f>
        <v>1248.35</v>
      </c>
      <c r="Q147" s="69">
        <f>Volume!J147</f>
        <v>1233.85</v>
      </c>
      <c r="R147" s="237">
        <f t="shared" si="21"/>
        <v>364.41759749999994</v>
      </c>
      <c r="S147" s="103">
        <f t="shared" si="22"/>
        <v>363.64644124999995</v>
      </c>
      <c r="T147" s="109">
        <f t="shared" si="23"/>
        <v>2690500</v>
      </c>
      <c r="U147" s="103">
        <f t="shared" si="24"/>
        <v>9.775134733320943</v>
      </c>
      <c r="V147" s="103">
        <f t="shared" si="25"/>
        <v>357.38465249999996</v>
      </c>
      <c r="W147" s="103">
        <f t="shared" si="26"/>
        <v>6.7244825</v>
      </c>
      <c r="X147" s="103">
        <f t="shared" si="27"/>
        <v>0.3084625</v>
      </c>
      <c r="Y147" s="103">
        <f t="shared" si="28"/>
        <v>335.8685674999999</v>
      </c>
      <c r="Z147" s="237">
        <f t="shared" si="29"/>
        <v>28.549030000000016</v>
      </c>
      <c r="AA147" s="78"/>
      <c r="AB147" s="77"/>
    </row>
    <row r="148" spans="1:28" s="58" customFormat="1" ht="14.25" customHeight="1" thickBot="1">
      <c r="A148" s="193" t="s">
        <v>231</v>
      </c>
      <c r="B148" s="164">
        <v>1230945</v>
      </c>
      <c r="C148" s="162">
        <v>10275</v>
      </c>
      <c r="D148" s="170">
        <v>0.01</v>
      </c>
      <c r="E148" s="164">
        <v>822</v>
      </c>
      <c r="F148" s="112">
        <v>822</v>
      </c>
      <c r="G148" s="170">
        <v>0</v>
      </c>
      <c r="H148" s="164">
        <v>0</v>
      </c>
      <c r="I148" s="112">
        <v>0</v>
      </c>
      <c r="J148" s="170">
        <v>0</v>
      </c>
      <c r="K148" s="164">
        <v>1231767</v>
      </c>
      <c r="L148" s="112">
        <v>11097</v>
      </c>
      <c r="M148" s="127">
        <v>0.01</v>
      </c>
      <c r="N148" s="283">
        <v>1231356</v>
      </c>
      <c r="O148" s="173">
        <f t="shared" si="20"/>
        <v>0.9996663329996663</v>
      </c>
      <c r="P148" s="108">
        <f>Volume!K148</f>
        <v>825.85</v>
      </c>
      <c r="Q148" s="69">
        <f>Volume!J148</f>
        <v>842.8</v>
      </c>
      <c r="R148" s="237">
        <f t="shared" si="21"/>
        <v>103.81332275999999</v>
      </c>
      <c r="S148" s="103">
        <f t="shared" si="22"/>
        <v>103.77868368</v>
      </c>
      <c r="T148" s="109">
        <f t="shared" si="23"/>
        <v>1220670</v>
      </c>
      <c r="U148" s="103">
        <f t="shared" si="24"/>
        <v>0.9090909090909091</v>
      </c>
      <c r="V148" s="103">
        <f t="shared" si="25"/>
        <v>103.7440446</v>
      </c>
      <c r="W148" s="103">
        <f t="shared" si="26"/>
        <v>0.06927815999999999</v>
      </c>
      <c r="X148" s="103">
        <f t="shared" si="27"/>
        <v>0</v>
      </c>
      <c r="Y148" s="103">
        <f t="shared" si="28"/>
        <v>100.80903195</v>
      </c>
      <c r="Z148" s="237">
        <f t="shared" si="29"/>
        <v>3.0042908099999863</v>
      </c>
      <c r="AA148" s="78"/>
      <c r="AB148" s="77"/>
    </row>
    <row r="149" spans="1:28" s="58" customFormat="1" ht="14.25" customHeight="1" thickBot="1">
      <c r="A149" s="193" t="s">
        <v>301</v>
      </c>
      <c r="B149" s="164">
        <v>1370600</v>
      </c>
      <c r="C149" s="162">
        <v>-38500</v>
      </c>
      <c r="D149" s="170">
        <v>-0.03</v>
      </c>
      <c r="E149" s="164">
        <v>15400</v>
      </c>
      <c r="F149" s="112">
        <v>11550</v>
      </c>
      <c r="G149" s="170">
        <v>3</v>
      </c>
      <c r="H149" s="164">
        <v>30800</v>
      </c>
      <c r="I149" s="112">
        <v>30800</v>
      </c>
      <c r="J149" s="170">
        <v>0</v>
      </c>
      <c r="K149" s="164">
        <v>1416800</v>
      </c>
      <c r="L149" s="112">
        <v>3850</v>
      </c>
      <c r="M149" s="127">
        <v>0</v>
      </c>
      <c r="N149" s="283">
        <v>1405250</v>
      </c>
      <c r="O149" s="173">
        <f t="shared" si="20"/>
        <v>0.9918478260869565</v>
      </c>
      <c r="P149" s="108">
        <f>Volume!K149</f>
        <v>51.7</v>
      </c>
      <c r="Q149" s="69">
        <f>Volume!J149</f>
        <v>53.9</v>
      </c>
      <c r="R149" s="237">
        <f t="shared" si="21"/>
        <v>7.636552</v>
      </c>
      <c r="S149" s="103">
        <f t="shared" si="22"/>
        <v>7.5742975</v>
      </c>
      <c r="T149" s="109">
        <f t="shared" si="23"/>
        <v>1412950</v>
      </c>
      <c r="U149" s="103">
        <f t="shared" si="24"/>
        <v>0.2724795640326975</v>
      </c>
      <c r="V149" s="103">
        <f t="shared" si="25"/>
        <v>7.387534</v>
      </c>
      <c r="W149" s="103">
        <f t="shared" si="26"/>
        <v>0.083006</v>
      </c>
      <c r="X149" s="103">
        <f t="shared" si="27"/>
        <v>0.166012</v>
      </c>
      <c r="Y149" s="103">
        <f t="shared" si="28"/>
        <v>7.3049515</v>
      </c>
      <c r="Z149" s="237">
        <f t="shared" si="29"/>
        <v>0.3316005000000004</v>
      </c>
      <c r="AA149" s="78"/>
      <c r="AB149" s="77"/>
    </row>
    <row r="150" spans="1:28" s="58" customFormat="1" ht="14.25" customHeight="1" thickBot="1">
      <c r="A150" s="193" t="s">
        <v>302</v>
      </c>
      <c r="B150" s="164">
        <v>32050150</v>
      </c>
      <c r="C150" s="162">
        <v>428450</v>
      </c>
      <c r="D150" s="170">
        <v>0.01</v>
      </c>
      <c r="E150" s="164">
        <v>2675200</v>
      </c>
      <c r="F150" s="112">
        <v>741950</v>
      </c>
      <c r="G150" s="170">
        <v>0.38</v>
      </c>
      <c r="H150" s="164">
        <v>292600</v>
      </c>
      <c r="I150" s="112">
        <v>146300</v>
      </c>
      <c r="J150" s="170">
        <v>1</v>
      </c>
      <c r="K150" s="164">
        <v>35017950</v>
      </c>
      <c r="L150" s="112">
        <v>1316700</v>
      </c>
      <c r="M150" s="127">
        <v>0.04</v>
      </c>
      <c r="N150" s="283">
        <v>34652200</v>
      </c>
      <c r="O150" s="173">
        <f t="shared" si="20"/>
        <v>0.9895553566099672</v>
      </c>
      <c r="P150" s="108">
        <f>Volume!K150</f>
        <v>20.95</v>
      </c>
      <c r="Q150" s="69">
        <f>Volume!J150</f>
        <v>21.1</v>
      </c>
      <c r="R150" s="237">
        <f t="shared" si="21"/>
        <v>73.8878745</v>
      </c>
      <c r="S150" s="103">
        <f t="shared" si="22"/>
        <v>73.116142</v>
      </c>
      <c r="T150" s="109">
        <f t="shared" si="23"/>
        <v>33701250</v>
      </c>
      <c r="U150" s="103">
        <f t="shared" si="24"/>
        <v>3.9069767441860463</v>
      </c>
      <c r="V150" s="103">
        <f t="shared" si="25"/>
        <v>67.6258165</v>
      </c>
      <c r="W150" s="103">
        <f t="shared" si="26"/>
        <v>5.644672000000001</v>
      </c>
      <c r="X150" s="103">
        <f t="shared" si="27"/>
        <v>0.617386</v>
      </c>
      <c r="Y150" s="103">
        <f t="shared" si="28"/>
        <v>70.60411875</v>
      </c>
      <c r="Z150" s="237">
        <f t="shared" si="29"/>
        <v>3.2837557499999974</v>
      </c>
      <c r="AA150" s="78"/>
      <c r="AB150" s="77"/>
    </row>
    <row r="151" spans="1:28" s="58" customFormat="1" ht="14.25" customHeight="1" thickBot="1">
      <c r="A151" s="193" t="s">
        <v>173</v>
      </c>
      <c r="B151" s="164">
        <v>6162550</v>
      </c>
      <c r="C151" s="162">
        <v>203550</v>
      </c>
      <c r="D151" s="170">
        <v>0.03</v>
      </c>
      <c r="E151" s="164">
        <v>61950</v>
      </c>
      <c r="F151" s="112">
        <v>50150</v>
      </c>
      <c r="G151" s="170">
        <v>4.25</v>
      </c>
      <c r="H151" s="164">
        <v>0</v>
      </c>
      <c r="I151" s="112">
        <v>0</v>
      </c>
      <c r="J151" s="170">
        <v>0</v>
      </c>
      <c r="K151" s="164">
        <v>6224500</v>
      </c>
      <c r="L151" s="112">
        <v>253700</v>
      </c>
      <c r="M151" s="127">
        <v>0.04</v>
      </c>
      <c r="N151" s="283">
        <v>6192050</v>
      </c>
      <c r="O151" s="173">
        <f t="shared" si="20"/>
        <v>0.9947867298578199</v>
      </c>
      <c r="P151" s="108">
        <f>Volume!K151</f>
        <v>59.75</v>
      </c>
      <c r="Q151" s="69">
        <f>Volume!J151</f>
        <v>59.55</v>
      </c>
      <c r="R151" s="237">
        <f t="shared" si="21"/>
        <v>37.0668975</v>
      </c>
      <c r="S151" s="103">
        <f t="shared" si="22"/>
        <v>36.87365775</v>
      </c>
      <c r="T151" s="109">
        <f t="shared" si="23"/>
        <v>5970800</v>
      </c>
      <c r="U151" s="103">
        <f t="shared" si="24"/>
        <v>4.24901185770751</v>
      </c>
      <c r="V151" s="103">
        <f t="shared" si="25"/>
        <v>36.69798525</v>
      </c>
      <c r="W151" s="103">
        <f t="shared" si="26"/>
        <v>0.36891225</v>
      </c>
      <c r="X151" s="103">
        <f t="shared" si="27"/>
        <v>0</v>
      </c>
      <c r="Y151" s="103">
        <f t="shared" si="28"/>
        <v>35.67553</v>
      </c>
      <c r="Z151" s="237">
        <f t="shared" si="29"/>
        <v>1.3913675000000012</v>
      </c>
      <c r="AA151" s="78"/>
      <c r="AB151" s="77"/>
    </row>
    <row r="152" spans="1:28" s="58" customFormat="1" ht="14.25" customHeight="1" thickBot="1">
      <c r="A152" s="193" t="s">
        <v>303</v>
      </c>
      <c r="B152" s="164">
        <v>349800</v>
      </c>
      <c r="C152" s="162">
        <v>16600</v>
      </c>
      <c r="D152" s="170">
        <v>0.05</v>
      </c>
      <c r="E152" s="164">
        <v>0</v>
      </c>
      <c r="F152" s="112">
        <v>0</v>
      </c>
      <c r="G152" s="170">
        <v>0</v>
      </c>
      <c r="H152" s="164">
        <v>0</v>
      </c>
      <c r="I152" s="112">
        <v>0</v>
      </c>
      <c r="J152" s="170">
        <v>0</v>
      </c>
      <c r="K152" s="164">
        <v>349800</v>
      </c>
      <c r="L152" s="112">
        <v>16600</v>
      </c>
      <c r="M152" s="127">
        <v>0.05</v>
      </c>
      <c r="N152" s="283">
        <v>349200</v>
      </c>
      <c r="O152" s="173">
        <f t="shared" si="20"/>
        <v>0.9982847341337907</v>
      </c>
      <c r="P152" s="108">
        <f>Volume!K152</f>
        <v>759.15</v>
      </c>
      <c r="Q152" s="69">
        <f>Volume!J152</f>
        <v>772.1</v>
      </c>
      <c r="R152" s="237">
        <f t="shared" si="21"/>
        <v>27.008058</v>
      </c>
      <c r="S152" s="103">
        <f t="shared" si="22"/>
        <v>26.961732</v>
      </c>
      <c r="T152" s="109">
        <f t="shared" si="23"/>
        <v>333200</v>
      </c>
      <c r="U152" s="103">
        <f t="shared" si="24"/>
        <v>4.981992797118847</v>
      </c>
      <c r="V152" s="103">
        <f t="shared" si="25"/>
        <v>27.008058</v>
      </c>
      <c r="W152" s="103">
        <f t="shared" si="26"/>
        <v>0</v>
      </c>
      <c r="X152" s="103">
        <f t="shared" si="27"/>
        <v>0</v>
      </c>
      <c r="Y152" s="103">
        <f t="shared" si="28"/>
        <v>25.294878</v>
      </c>
      <c r="Z152" s="237">
        <f t="shared" si="29"/>
        <v>1.7131799999999977</v>
      </c>
      <c r="AA152" s="78"/>
      <c r="AB152" s="77"/>
    </row>
    <row r="153" spans="1:28" s="58" customFormat="1" ht="14.25" customHeight="1" thickBot="1">
      <c r="A153" s="193" t="s">
        <v>82</v>
      </c>
      <c r="B153" s="164">
        <v>9615900</v>
      </c>
      <c r="C153" s="162">
        <v>142800</v>
      </c>
      <c r="D153" s="170">
        <v>0.02</v>
      </c>
      <c r="E153" s="164">
        <v>35700</v>
      </c>
      <c r="F153" s="112">
        <v>25200</v>
      </c>
      <c r="G153" s="170">
        <v>2.4</v>
      </c>
      <c r="H153" s="164">
        <v>2100</v>
      </c>
      <c r="I153" s="112">
        <v>2100</v>
      </c>
      <c r="J153" s="170">
        <v>0</v>
      </c>
      <c r="K153" s="164">
        <v>9653700</v>
      </c>
      <c r="L153" s="112">
        <v>170100</v>
      </c>
      <c r="M153" s="127">
        <v>0.02</v>
      </c>
      <c r="N153" s="283">
        <v>8950200</v>
      </c>
      <c r="O153" s="173">
        <f t="shared" si="20"/>
        <v>0.9271263867739831</v>
      </c>
      <c r="P153" s="108">
        <f>Volume!K153</f>
        <v>104.95</v>
      </c>
      <c r="Q153" s="69">
        <f>Volume!J153</f>
        <v>104</v>
      </c>
      <c r="R153" s="237">
        <f t="shared" si="21"/>
        <v>100.39848</v>
      </c>
      <c r="S153" s="103">
        <f t="shared" si="22"/>
        <v>93.08208</v>
      </c>
      <c r="T153" s="109">
        <f t="shared" si="23"/>
        <v>9483600</v>
      </c>
      <c r="U153" s="103">
        <f t="shared" si="24"/>
        <v>1.7936226749335693</v>
      </c>
      <c r="V153" s="103">
        <f t="shared" si="25"/>
        <v>100.00536</v>
      </c>
      <c r="W153" s="103">
        <f t="shared" si="26"/>
        <v>0.37128</v>
      </c>
      <c r="X153" s="103">
        <f t="shared" si="27"/>
        <v>0.02184</v>
      </c>
      <c r="Y153" s="103">
        <f t="shared" si="28"/>
        <v>99.530382</v>
      </c>
      <c r="Z153" s="237">
        <f t="shared" si="29"/>
        <v>0.8680980000000034</v>
      </c>
      <c r="AA153" s="78"/>
      <c r="AB153" s="77"/>
    </row>
    <row r="154" spans="1:28" s="58" customFormat="1" ht="14.25" customHeight="1" thickBot="1">
      <c r="A154" s="193" t="s">
        <v>153</v>
      </c>
      <c r="B154" s="164">
        <v>769050</v>
      </c>
      <c r="C154" s="162">
        <v>18450</v>
      </c>
      <c r="D154" s="170">
        <v>0.02</v>
      </c>
      <c r="E154" s="164">
        <v>0</v>
      </c>
      <c r="F154" s="112">
        <v>0</v>
      </c>
      <c r="G154" s="170">
        <v>0</v>
      </c>
      <c r="H154" s="164">
        <v>0</v>
      </c>
      <c r="I154" s="112">
        <v>0</v>
      </c>
      <c r="J154" s="170">
        <v>0</v>
      </c>
      <c r="K154" s="164">
        <v>769050</v>
      </c>
      <c r="L154" s="112">
        <v>18450</v>
      </c>
      <c r="M154" s="127">
        <v>0.02</v>
      </c>
      <c r="N154" s="283">
        <v>769050</v>
      </c>
      <c r="O154" s="173">
        <f t="shared" si="20"/>
        <v>1</v>
      </c>
      <c r="P154" s="108">
        <f>Volume!K154</f>
        <v>480</v>
      </c>
      <c r="Q154" s="69">
        <f>Volume!J154</f>
        <v>490.4</v>
      </c>
      <c r="R154" s="237">
        <f t="shared" si="21"/>
        <v>37.714212</v>
      </c>
      <c r="S154" s="103">
        <f t="shared" si="22"/>
        <v>37.714212</v>
      </c>
      <c r="T154" s="109">
        <f t="shared" si="23"/>
        <v>750600</v>
      </c>
      <c r="U154" s="103">
        <f t="shared" si="24"/>
        <v>2.4580335731414866</v>
      </c>
      <c r="V154" s="103">
        <f t="shared" si="25"/>
        <v>37.714212</v>
      </c>
      <c r="W154" s="103">
        <f t="shared" si="26"/>
        <v>0</v>
      </c>
      <c r="X154" s="103">
        <f t="shared" si="27"/>
        <v>0</v>
      </c>
      <c r="Y154" s="103">
        <f t="shared" si="28"/>
        <v>36.0288</v>
      </c>
      <c r="Z154" s="237">
        <f t="shared" si="29"/>
        <v>1.6854120000000066</v>
      </c>
      <c r="AA154" s="78"/>
      <c r="AB154" s="77"/>
    </row>
    <row r="155" spans="1:28" s="58" customFormat="1" ht="14.25" customHeight="1" thickBot="1">
      <c r="A155" s="193" t="s">
        <v>154</v>
      </c>
      <c r="B155" s="164">
        <v>4671300</v>
      </c>
      <c r="C155" s="162">
        <v>0</v>
      </c>
      <c r="D155" s="170">
        <v>0</v>
      </c>
      <c r="E155" s="164">
        <v>6900</v>
      </c>
      <c r="F155" s="112">
        <v>6900</v>
      </c>
      <c r="G155" s="170">
        <v>0</v>
      </c>
      <c r="H155" s="164">
        <v>0</v>
      </c>
      <c r="I155" s="112">
        <v>0</v>
      </c>
      <c r="J155" s="170">
        <v>0</v>
      </c>
      <c r="K155" s="164">
        <v>4678200</v>
      </c>
      <c r="L155" s="112">
        <v>6900</v>
      </c>
      <c r="M155" s="127">
        <v>0</v>
      </c>
      <c r="N155" s="283">
        <v>4581600</v>
      </c>
      <c r="O155" s="173">
        <f t="shared" si="20"/>
        <v>0.9793510324483776</v>
      </c>
      <c r="P155" s="108">
        <f>Volume!K155</f>
        <v>43.45</v>
      </c>
      <c r="Q155" s="69">
        <f>Volume!J155</f>
        <v>42.55</v>
      </c>
      <c r="R155" s="237">
        <f t="shared" si="21"/>
        <v>19.905741</v>
      </c>
      <c r="S155" s="103">
        <f t="shared" si="22"/>
        <v>19.494708</v>
      </c>
      <c r="T155" s="109">
        <f t="shared" si="23"/>
        <v>4671300</v>
      </c>
      <c r="U155" s="103">
        <f t="shared" si="24"/>
        <v>0.14771048744460857</v>
      </c>
      <c r="V155" s="103">
        <f t="shared" si="25"/>
        <v>19.8763815</v>
      </c>
      <c r="W155" s="103">
        <f t="shared" si="26"/>
        <v>0.0293595</v>
      </c>
      <c r="X155" s="103">
        <f t="shared" si="27"/>
        <v>0</v>
      </c>
      <c r="Y155" s="103">
        <f t="shared" si="28"/>
        <v>20.2967985</v>
      </c>
      <c r="Z155" s="237">
        <f t="shared" si="29"/>
        <v>-0.3910575000000023</v>
      </c>
      <c r="AA155" s="78"/>
      <c r="AB155" s="77"/>
    </row>
    <row r="156" spans="1:28" s="58" customFormat="1" ht="14.25" customHeight="1" thickBot="1">
      <c r="A156" s="193" t="s">
        <v>304</v>
      </c>
      <c r="B156" s="164">
        <v>1632600</v>
      </c>
      <c r="C156" s="162">
        <v>120600</v>
      </c>
      <c r="D156" s="170">
        <v>0.08</v>
      </c>
      <c r="E156" s="164">
        <v>0</v>
      </c>
      <c r="F156" s="112">
        <v>0</v>
      </c>
      <c r="G156" s="170">
        <v>0</v>
      </c>
      <c r="H156" s="164">
        <v>18000</v>
      </c>
      <c r="I156" s="112">
        <v>0</v>
      </c>
      <c r="J156" s="170">
        <v>0</v>
      </c>
      <c r="K156" s="164">
        <v>1650600</v>
      </c>
      <c r="L156" s="112">
        <v>120600</v>
      </c>
      <c r="M156" s="127">
        <v>0.08</v>
      </c>
      <c r="N156" s="283">
        <v>1636200</v>
      </c>
      <c r="O156" s="173">
        <f t="shared" si="20"/>
        <v>0.9912758996728462</v>
      </c>
      <c r="P156" s="108">
        <f>Volume!K156</f>
        <v>85.05</v>
      </c>
      <c r="Q156" s="69">
        <f>Volume!J156</f>
        <v>84.75</v>
      </c>
      <c r="R156" s="237">
        <f t="shared" si="21"/>
        <v>13.988835</v>
      </c>
      <c r="S156" s="103">
        <f t="shared" si="22"/>
        <v>13.866795</v>
      </c>
      <c r="T156" s="109">
        <f t="shared" si="23"/>
        <v>1530000</v>
      </c>
      <c r="U156" s="103">
        <f t="shared" si="24"/>
        <v>7.882352941176471</v>
      </c>
      <c r="V156" s="103">
        <f t="shared" si="25"/>
        <v>13.836285</v>
      </c>
      <c r="W156" s="103">
        <f t="shared" si="26"/>
        <v>0</v>
      </c>
      <c r="X156" s="103">
        <f t="shared" si="27"/>
        <v>0.15255</v>
      </c>
      <c r="Y156" s="103">
        <f t="shared" si="28"/>
        <v>13.01265</v>
      </c>
      <c r="Z156" s="237">
        <f t="shared" si="29"/>
        <v>0.9761849999999992</v>
      </c>
      <c r="AA156" s="78"/>
      <c r="AB156" s="77"/>
    </row>
    <row r="157" spans="1:28" s="58" customFormat="1" ht="14.25" customHeight="1" thickBot="1">
      <c r="A157" s="193" t="s">
        <v>155</v>
      </c>
      <c r="B157" s="164">
        <v>1700475</v>
      </c>
      <c r="C157" s="162">
        <v>98175</v>
      </c>
      <c r="D157" s="170">
        <v>0.06</v>
      </c>
      <c r="E157" s="164">
        <v>2625</v>
      </c>
      <c r="F157" s="112">
        <v>0</v>
      </c>
      <c r="G157" s="170">
        <v>0</v>
      </c>
      <c r="H157" s="164">
        <v>0</v>
      </c>
      <c r="I157" s="112">
        <v>0</v>
      </c>
      <c r="J157" s="170">
        <v>0</v>
      </c>
      <c r="K157" s="164">
        <v>1703100</v>
      </c>
      <c r="L157" s="112">
        <v>98175</v>
      </c>
      <c r="M157" s="127">
        <v>0.06</v>
      </c>
      <c r="N157" s="283">
        <v>1701525</v>
      </c>
      <c r="O157" s="173">
        <f t="shared" si="20"/>
        <v>0.999075215782984</v>
      </c>
      <c r="P157" s="108">
        <f>Volume!K157</f>
        <v>402.35</v>
      </c>
      <c r="Q157" s="69">
        <f>Volume!J157</f>
        <v>402.3</v>
      </c>
      <c r="R157" s="237">
        <f t="shared" si="21"/>
        <v>68.515713</v>
      </c>
      <c r="S157" s="103">
        <f t="shared" si="22"/>
        <v>68.45235075</v>
      </c>
      <c r="T157" s="109">
        <f t="shared" si="23"/>
        <v>1604925</v>
      </c>
      <c r="U157" s="103">
        <f t="shared" si="24"/>
        <v>6.117108276087667</v>
      </c>
      <c r="V157" s="103">
        <f t="shared" si="25"/>
        <v>68.41010925</v>
      </c>
      <c r="W157" s="103">
        <f t="shared" si="26"/>
        <v>0.10560375</v>
      </c>
      <c r="X157" s="103">
        <f t="shared" si="27"/>
        <v>0</v>
      </c>
      <c r="Y157" s="103">
        <f t="shared" si="28"/>
        <v>64.574157375</v>
      </c>
      <c r="Z157" s="237">
        <f t="shared" si="29"/>
        <v>3.9415556250000066</v>
      </c>
      <c r="AA157" s="78"/>
      <c r="AB157" s="77"/>
    </row>
    <row r="158" spans="1:28" s="58" customFormat="1" ht="14.25" customHeight="1" thickBot="1">
      <c r="A158" s="193" t="s">
        <v>38</v>
      </c>
      <c r="B158" s="164">
        <v>3740400</v>
      </c>
      <c r="C158" s="162">
        <v>376800</v>
      </c>
      <c r="D158" s="170">
        <v>0.11</v>
      </c>
      <c r="E158" s="164">
        <v>10800</v>
      </c>
      <c r="F158" s="112">
        <v>5400</v>
      </c>
      <c r="G158" s="170">
        <v>1</v>
      </c>
      <c r="H158" s="164">
        <v>600</v>
      </c>
      <c r="I158" s="112">
        <v>600</v>
      </c>
      <c r="J158" s="170">
        <v>0</v>
      </c>
      <c r="K158" s="164">
        <v>3751800</v>
      </c>
      <c r="L158" s="112">
        <v>382800</v>
      </c>
      <c r="M158" s="127">
        <v>0.11</v>
      </c>
      <c r="N158" s="283">
        <v>3740400</v>
      </c>
      <c r="O158" s="173">
        <f t="shared" si="20"/>
        <v>0.99696145849992</v>
      </c>
      <c r="P158" s="108">
        <f>Volume!K158</f>
        <v>565.9</v>
      </c>
      <c r="Q158" s="69">
        <f>Volume!J158</f>
        <v>559.4</v>
      </c>
      <c r="R158" s="237">
        <f t="shared" si="21"/>
        <v>209.875692</v>
      </c>
      <c r="S158" s="103">
        <f t="shared" si="22"/>
        <v>209.237976</v>
      </c>
      <c r="T158" s="109">
        <f t="shared" si="23"/>
        <v>3369000</v>
      </c>
      <c r="U158" s="103">
        <f t="shared" si="24"/>
        <v>11.362422083704363</v>
      </c>
      <c r="V158" s="103">
        <f t="shared" si="25"/>
        <v>209.237976</v>
      </c>
      <c r="W158" s="103">
        <f t="shared" si="26"/>
        <v>0.604152</v>
      </c>
      <c r="X158" s="103">
        <f t="shared" si="27"/>
        <v>0.033564</v>
      </c>
      <c r="Y158" s="103">
        <f t="shared" si="28"/>
        <v>190.65171</v>
      </c>
      <c r="Z158" s="237">
        <f t="shared" si="29"/>
        <v>19.223981999999978</v>
      </c>
      <c r="AA158" s="78"/>
      <c r="AB158" s="77"/>
    </row>
    <row r="159" spans="1:28" s="58" customFormat="1" ht="14.25" customHeight="1" thickBot="1">
      <c r="A159" s="193" t="s">
        <v>156</v>
      </c>
      <c r="B159" s="164">
        <v>550200</v>
      </c>
      <c r="C159" s="162">
        <v>94800</v>
      </c>
      <c r="D159" s="170">
        <v>0.21</v>
      </c>
      <c r="E159" s="164">
        <v>1200</v>
      </c>
      <c r="F159" s="112">
        <v>0</v>
      </c>
      <c r="G159" s="170">
        <v>0</v>
      </c>
      <c r="H159" s="164">
        <v>0</v>
      </c>
      <c r="I159" s="112">
        <v>0</v>
      </c>
      <c r="J159" s="170">
        <v>0</v>
      </c>
      <c r="K159" s="164">
        <v>551400</v>
      </c>
      <c r="L159" s="112">
        <v>94800</v>
      </c>
      <c r="M159" s="127">
        <v>0.21</v>
      </c>
      <c r="N159" s="283">
        <v>549000</v>
      </c>
      <c r="O159" s="173">
        <f t="shared" si="20"/>
        <v>0.9956474428726877</v>
      </c>
      <c r="P159" s="108">
        <f>Volume!K159</f>
        <v>385.8</v>
      </c>
      <c r="Q159" s="69">
        <f>Volume!J159</f>
        <v>397.85</v>
      </c>
      <c r="R159" s="237">
        <f t="shared" si="21"/>
        <v>21.937449</v>
      </c>
      <c r="S159" s="103">
        <f t="shared" si="22"/>
        <v>21.841965</v>
      </c>
      <c r="T159" s="109">
        <f t="shared" si="23"/>
        <v>456600</v>
      </c>
      <c r="U159" s="103">
        <f t="shared" si="24"/>
        <v>20.76215505913272</v>
      </c>
      <c r="V159" s="103">
        <f t="shared" si="25"/>
        <v>21.889707</v>
      </c>
      <c r="W159" s="103">
        <f t="shared" si="26"/>
        <v>0.047742</v>
      </c>
      <c r="X159" s="103">
        <f t="shared" si="27"/>
        <v>0</v>
      </c>
      <c r="Y159" s="103">
        <f t="shared" si="28"/>
        <v>17.615628</v>
      </c>
      <c r="Z159" s="237">
        <f t="shared" si="29"/>
        <v>4.321821</v>
      </c>
      <c r="AA159" s="78"/>
      <c r="AB159" s="77"/>
    </row>
    <row r="160" spans="1:28" s="58" customFormat="1" ht="14.25" customHeight="1">
      <c r="A160" s="193" t="s">
        <v>397</v>
      </c>
      <c r="B160" s="164">
        <v>1409800</v>
      </c>
      <c r="C160" s="162">
        <v>127400</v>
      </c>
      <c r="D160" s="170">
        <v>0.1</v>
      </c>
      <c r="E160" s="164">
        <v>2800</v>
      </c>
      <c r="F160" s="112">
        <v>2800</v>
      </c>
      <c r="G160" s="170">
        <v>0</v>
      </c>
      <c r="H160" s="164">
        <v>0</v>
      </c>
      <c r="I160" s="112">
        <v>0</v>
      </c>
      <c r="J160" s="170">
        <v>0</v>
      </c>
      <c r="K160" s="164">
        <v>1412600</v>
      </c>
      <c r="L160" s="112">
        <v>130200</v>
      </c>
      <c r="M160" s="127">
        <v>0.1</v>
      </c>
      <c r="N160" s="283">
        <v>1410500</v>
      </c>
      <c r="O160" s="173">
        <f t="shared" si="20"/>
        <v>0.9985133795837463</v>
      </c>
      <c r="P160" s="108">
        <f>Volume!K160</f>
        <v>251.4</v>
      </c>
      <c r="Q160" s="69">
        <f>Volume!J160</f>
        <v>250.7</v>
      </c>
      <c r="R160" s="237">
        <f t="shared" si="21"/>
        <v>35.413882</v>
      </c>
      <c r="S160" s="103">
        <f t="shared" si="22"/>
        <v>35.361235</v>
      </c>
      <c r="T160" s="109">
        <f t="shared" si="23"/>
        <v>1282400</v>
      </c>
      <c r="U160" s="103">
        <f t="shared" si="24"/>
        <v>10.152838427947598</v>
      </c>
      <c r="V160" s="103">
        <f t="shared" si="25"/>
        <v>35.343686</v>
      </c>
      <c r="W160" s="103">
        <f t="shared" si="26"/>
        <v>0.070196</v>
      </c>
      <c r="X160" s="103">
        <f t="shared" si="27"/>
        <v>0</v>
      </c>
      <c r="Y160" s="103">
        <f t="shared" si="28"/>
        <v>32.239536</v>
      </c>
      <c r="Z160" s="237">
        <f t="shared" si="29"/>
        <v>3.174346</v>
      </c>
      <c r="AA160" s="78"/>
      <c r="AB160" s="77"/>
    </row>
    <row r="161" spans="1:27" s="2" customFormat="1" ht="15" customHeight="1" hidden="1" thickBot="1">
      <c r="A161" s="72"/>
      <c r="B161" s="162">
        <v>823756931</v>
      </c>
      <c r="C161" s="162">
        <v>259325152</v>
      </c>
      <c r="D161" s="337">
        <v>0.45944463378629147</v>
      </c>
      <c r="E161" s="162">
        <f>SUM(E4:E160)</f>
        <v>42552349</v>
      </c>
      <c r="F161" s="162">
        <f>SUM(F4:F160)</f>
        <v>14254414</v>
      </c>
      <c r="G161" s="337">
        <v>0</v>
      </c>
      <c r="H161" s="162">
        <f>SUM(H4:H160)</f>
        <v>14440678</v>
      </c>
      <c r="I161" s="162">
        <f>SUM(I4:I160)</f>
        <v>3991493</v>
      </c>
      <c r="J161" s="337">
        <v>0</v>
      </c>
      <c r="K161" s="162">
        <v>823756931</v>
      </c>
      <c r="L161" s="162">
        <v>259325152</v>
      </c>
      <c r="M161" s="337">
        <v>0.45944463378629147</v>
      </c>
      <c r="N161" s="285">
        <f>SUM(N4:N160)</f>
        <v>904483308</v>
      </c>
      <c r="O161" s="348"/>
      <c r="P161" s="169"/>
      <c r="Q161" s="14"/>
      <c r="R161" s="238">
        <f>SUM(R4:R160)</f>
        <v>38762.02879111497</v>
      </c>
      <c r="S161" s="103">
        <f>SUM(S4:S160)</f>
        <v>37947.90573714498</v>
      </c>
      <c r="T161" s="109">
        <f>SUM(T4:T160)</f>
        <v>863034078</v>
      </c>
      <c r="U161" s="287"/>
      <c r="V161" s="103">
        <f>SUM(V4:V160)</f>
        <v>31013.365433305004</v>
      </c>
      <c r="W161" s="103">
        <f>SUM(W4:W160)</f>
        <v>4191.297289274999</v>
      </c>
      <c r="X161" s="103">
        <f>SUM(X4:X160)</f>
        <v>3557.3660685350005</v>
      </c>
      <c r="Y161" s="103">
        <f>SUM(Y4:Y160)</f>
        <v>35394.19435173998</v>
      </c>
      <c r="Z161" s="103">
        <f>SUM(Z4:Z160)</f>
        <v>3367.834439374999</v>
      </c>
      <c r="AA161" s="75"/>
    </row>
    <row r="162" spans="2:27" s="2" customFormat="1" ht="15" customHeight="1" hidden="1">
      <c r="B162" s="5"/>
      <c r="C162" s="5"/>
      <c r="D162" s="127"/>
      <c r="E162" s="1">
        <f>H161/E161</f>
        <v>0.3393626518714631</v>
      </c>
      <c r="F162" s="5"/>
      <c r="G162" s="62"/>
      <c r="H162" s="5"/>
      <c r="I162" s="5"/>
      <c r="J162" s="62"/>
      <c r="K162" s="5"/>
      <c r="L162" s="5"/>
      <c r="M162" s="62"/>
      <c r="O162" s="3"/>
      <c r="P162" s="108"/>
      <c r="Q162" s="69"/>
      <c r="R162" s="103"/>
      <c r="S162" s="103"/>
      <c r="T162" s="109"/>
      <c r="U162" s="103"/>
      <c r="V162" s="103"/>
      <c r="W162" s="103"/>
      <c r="X162" s="103"/>
      <c r="Y162" s="103"/>
      <c r="Z162" s="103"/>
      <c r="AA162" s="75"/>
    </row>
    <row r="163" spans="2:27" s="2" customFormat="1" ht="15" customHeight="1">
      <c r="B163" s="5"/>
      <c r="C163" s="5"/>
      <c r="D163" s="127"/>
      <c r="E163" s="1"/>
      <c r="F163" s="5"/>
      <c r="G163" s="62"/>
      <c r="H163" s="5"/>
      <c r="I163" s="5"/>
      <c r="J163" s="62"/>
      <c r="K163" s="5"/>
      <c r="L163" s="5"/>
      <c r="M163" s="62"/>
      <c r="O163" s="107"/>
      <c r="P163" s="108"/>
      <c r="Q163" s="69"/>
      <c r="R163" s="103"/>
      <c r="S163" s="103"/>
      <c r="T163" s="109"/>
      <c r="U163" s="103"/>
      <c r="V163" s="103"/>
      <c r="W163" s="103"/>
      <c r="X163" s="103"/>
      <c r="Y163" s="103"/>
      <c r="Z163" s="103"/>
      <c r="AA163" s="1"/>
    </row>
    <row r="164" spans="1:25" ht="14.25">
      <c r="A164" s="2"/>
      <c r="B164" s="5"/>
      <c r="C164" s="5"/>
      <c r="D164" s="127"/>
      <c r="E164" s="5"/>
      <c r="F164" s="5"/>
      <c r="G164" s="62"/>
      <c r="H164" s="5"/>
      <c r="I164" s="5"/>
      <c r="J164" s="62"/>
      <c r="K164" s="5"/>
      <c r="L164" s="5"/>
      <c r="M164" s="62"/>
      <c r="N164" s="2"/>
      <c r="O164" s="107"/>
      <c r="P164" s="2"/>
      <c r="Q164" s="2"/>
      <c r="R164" s="1"/>
      <c r="S164" s="1"/>
      <c r="T164" s="79"/>
      <c r="U164" s="2"/>
      <c r="V164" s="2"/>
      <c r="W164" s="2"/>
      <c r="X164" s="2"/>
      <c r="Y164" s="2"/>
    </row>
    <row r="165" spans="1:6" ht="13.5" thickBot="1">
      <c r="A165" s="63" t="s">
        <v>109</v>
      </c>
      <c r="B165" s="121"/>
      <c r="C165" s="124"/>
      <c r="D165" s="128"/>
      <c r="F165" s="119"/>
    </row>
    <row r="166" spans="1:8" ht="13.5" thickBot="1">
      <c r="A166" s="199" t="s">
        <v>108</v>
      </c>
      <c r="B166" s="342" t="s">
        <v>106</v>
      </c>
      <c r="C166" s="343" t="s">
        <v>70</v>
      </c>
      <c r="D166" s="344" t="s">
        <v>107</v>
      </c>
      <c r="F166" s="125"/>
      <c r="G166" s="62"/>
      <c r="H166" s="5"/>
    </row>
    <row r="167" spans="1:8" ht="12.75">
      <c r="A167" s="338" t="s">
        <v>10</v>
      </c>
      <c r="B167" s="345">
        <f>B161/10000000</f>
        <v>82.3756931</v>
      </c>
      <c r="C167" s="346">
        <f>C161/10000000</f>
        <v>25.9325152</v>
      </c>
      <c r="D167" s="347">
        <f>D161</f>
        <v>0.45944463378629147</v>
      </c>
      <c r="F167" s="125"/>
      <c r="H167" s="5"/>
    </row>
    <row r="168" spans="1:7" ht="12.75">
      <c r="A168" s="339" t="s">
        <v>87</v>
      </c>
      <c r="B168" s="196">
        <f>E161/10000000</f>
        <v>4.2552349</v>
      </c>
      <c r="C168" s="195">
        <f>F161/10000000</f>
        <v>1.4254414</v>
      </c>
      <c r="D168" s="256">
        <f>G161</f>
        <v>0</v>
      </c>
      <c r="F168" s="125"/>
      <c r="G168" s="62"/>
    </row>
    <row r="169" spans="1:6" ht="12.75">
      <c r="A169" s="340" t="s">
        <v>85</v>
      </c>
      <c r="B169" s="196">
        <f>H161/10000000</f>
        <v>1.4440678</v>
      </c>
      <c r="C169" s="195">
        <f>I161/10000000</f>
        <v>0.3991493</v>
      </c>
      <c r="D169" s="256">
        <f>J161</f>
        <v>0</v>
      </c>
      <c r="F169" s="125"/>
    </row>
    <row r="170" spans="1:6" ht="13.5" thickBot="1">
      <c r="A170" s="341" t="s">
        <v>86</v>
      </c>
      <c r="B170" s="197">
        <f>K161/10000000</f>
        <v>82.3756931</v>
      </c>
      <c r="C170" s="198">
        <f>L161/10000000</f>
        <v>25.9325152</v>
      </c>
      <c r="D170" s="257">
        <f>M161</f>
        <v>0.45944463378629147</v>
      </c>
      <c r="F170" s="126"/>
    </row>
    <row r="204" ht="12.75">
      <c r="B204" s="371"/>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36" sqref="E236"/>
    </sheetView>
  </sheetViews>
  <sheetFormatPr defaultColWidth="9.140625" defaultRowHeight="12.75"/>
  <cols>
    <col min="1" max="1" width="14.421875" style="310" customWidth="1"/>
    <col min="2" max="2" width="11.421875" style="314" customWidth="1"/>
    <col min="3" max="3" width="11.00390625" style="26" customWidth="1"/>
    <col min="4" max="4" width="11.00390625" style="314" customWidth="1"/>
    <col min="5" max="5" width="9.140625" style="26" customWidth="1"/>
    <col min="6" max="6" width="11.7109375" style="314" customWidth="1"/>
    <col min="7" max="7" width="9.28125" style="26" customWidth="1"/>
    <col min="8" max="8" width="12.00390625" style="314"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8" customFormat="1" ht="22.5" customHeight="1" thickBot="1">
      <c r="A1" s="290" t="s">
        <v>112</v>
      </c>
      <c r="B1" s="291"/>
      <c r="C1" s="292"/>
      <c r="D1" s="293"/>
      <c r="E1" s="294"/>
      <c r="F1" s="293"/>
      <c r="G1" s="294"/>
      <c r="H1" s="293"/>
      <c r="I1" s="294"/>
      <c r="J1" s="295"/>
      <c r="K1" s="295"/>
      <c r="L1" s="296"/>
      <c r="M1" s="297"/>
    </row>
    <row r="2" spans="1:13" s="300" customFormat="1" ht="15.75" customHeight="1" thickBot="1">
      <c r="A2" s="299"/>
      <c r="B2" s="382" t="s">
        <v>117</v>
      </c>
      <c r="C2" s="383"/>
      <c r="D2" s="407"/>
      <c r="E2" s="407"/>
      <c r="F2" s="407"/>
      <c r="G2" s="407"/>
      <c r="H2" s="407"/>
      <c r="I2" s="407"/>
      <c r="J2" s="408" t="s">
        <v>110</v>
      </c>
      <c r="K2" s="409"/>
      <c r="L2" s="409"/>
      <c r="M2" s="410"/>
    </row>
    <row r="3" spans="1:16" s="300" customFormat="1" ht="14.25" thickBot="1">
      <c r="A3" s="301"/>
      <c r="B3" s="315" t="s">
        <v>10</v>
      </c>
      <c r="C3" s="302" t="s">
        <v>46</v>
      </c>
      <c r="D3" s="315" t="s">
        <v>21</v>
      </c>
      <c r="E3" s="302" t="s">
        <v>46</v>
      </c>
      <c r="F3" s="315" t="s">
        <v>22</v>
      </c>
      <c r="G3" s="302" t="s">
        <v>46</v>
      </c>
      <c r="H3" s="315" t="s">
        <v>11</v>
      </c>
      <c r="I3" s="302" t="s">
        <v>46</v>
      </c>
      <c r="J3" s="260" t="s">
        <v>13</v>
      </c>
      <c r="K3" s="261" t="s">
        <v>14</v>
      </c>
      <c r="L3" s="261" t="s">
        <v>111</v>
      </c>
      <c r="M3" s="302" t="s">
        <v>107</v>
      </c>
      <c r="N3" s="303" t="s">
        <v>121</v>
      </c>
      <c r="O3" s="33" t="s">
        <v>21</v>
      </c>
      <c r="P3" s="33" t="s">
        <v>22</v>
      </c>
    </row>
    <row r="4" spans="1:16" ht="13.5">
      <c r="A4" s="323" t="s">
        <v>182</v>
      </c>
      <c r="B4" s="316">
        <v>3334</v>
      </c>
      <c r="C4" s="317">
        <v>0.08</v>
      </c>
      <c r="D4" s="316">
        <v>0</v>
      </c>
      <c r="E4" s="317">
        <v>0</v>
      </c>
      <c r="F4" s="316">
        <v>0</v>
      </c>
      <c r="G4" s="317">
        <v>0</v>
      </c>
      <c r="H4" s="316">
        <v>3334</v>
      </c>
      <c r="I4" s="319">
        <v>0.08</v>
      </c>
      <c r="J4" s="263">
        <v>5308.5</v>
      </c>
      <c r="K4" s="258">
        <v>5273.2</v>
      </c>
      <c r="L4" s="306">
        <f>J4-K4</f>
        <v>35.30000000000018</v>
      </c>
      <c r="M4" s="307">
        <f>L4/K4*100</f>
        <v>0.6694227414093944</v>
      </c>
      <c r="N4" s="78">
        <f>Margins!B4</f>
        <v>50</v>
      </c>
      <c r="O4" s="25">
        <f>D4*N4</f>
        <v>0</v>
      </c>
      <c r="P4" s="25">
        <f>F4*N4</f>
        <v>0</v>
      </c>
    </row>
    <row r="5" spans="1:18" ht="14.25" thickBot="1">
      <c r="A5" s="324" t="s">
        <v>74</v>
      </c>
      <c r="B5" s="172">
        <v>74</v>
      </c>
      <c r="C5" s="304">
        <v>0.12</v>
      </c>
      <c r="D5" s="172">
        <v>0</v>
      </c>
      <c r="E5" s="304">
        <v>0</v>
      </c>
      <c r="F5" s="172">
        <v>0</v>
      </c>
      <c r="G5" s="304">
        <v>0</v>
      </c>
      <c r="H5" s="172">
        <v>74</v>
      </c>
      <c r="I5" s="305">
        <v>0.12</v>
      </c>
      <c r="J5" s="264">
        <v>5180.7</v>
      </c>
      <c r="K5" s="69">
        <v>5179.8</v>
      </c>
      <c r="L5" s="135">
        <f aca="true" t="shared" si="0" ref="L5:L67">J5-K5</f>
        <v>0.8999999999996362</v>
      </c>
      <c r="M5" s="308">
        <f aca="true" t="shared" si="1" ref="M5:M67">L5/K5*100</f>
        <v>0.017375188231198813</v>
      </c>
      <c r="N5" s="78">
        <f>Margins!B5</f>
        <v>50</v>
      </c>
      <c r="O5" s="25">
        <f aca="true" t="shared" si="2" ref="O5:O67">D5*N5</f>
        <v>0</v>
      </c>
      <c r="P5" s="25">
        <f aca="true" t="shared" si="3" ref="P5:P67">F5*N5</f>
        <v>0</v>
      </c>
      <c r="R5" s="25"/>
    </row>
    <row r="6" spans="1:16" ht="13.5">
      <c r="A6" s="324" t="s">
        <v>9</v>
      </c>
      <c r="B6" s="172">
        <v>484943</v>
      </c>
      <c r="C6" s="304">
        <v>0.14</v>
      </c>
      <c r="D6" s="172">
        <v>121267</v>
      </c>
      <c r="E6" s="304">
        <v>0.73</v>
      </c>
      <c r="F6" s="172">
        <v>77351</v>
      </c>
      <c r="G6" s="304">
        <v>0.28</v>
      </c>
      <c r="H6" s="172">
        <v>683561</v>
      </c>
      <c r="I6" s="305">
        <v>0.23</v>
      </c>
      <c r="J6" s="263">
        <v>3821.55</v>
      </c>
      <c r="K6" s="69">
        <v>3798.1</v>
      </c>
      <c r="L6" s="135">
        <f t="shared" si="0"/>
        <v>23.450000000000273</v>
      </c>
      <c r="M6" s="308">
        <f t="shared" si="1"/>
        <v>0.6174139701429734</v>
      </c>
      <c r="N6" s="78">
        <f>Margins!B6</f>
        <v>50</v>
      </c>
      <c r="O6" s="25">
        <f t="shared" si="2"/>
        <v>6063350</v>
      </c>
      <c r="P6" s="25">
        <f t="shared" si="3"/>
        <v>3867550</v>
      </c>
    </row>
    <row r="7" spans="1:16" ht="13.5">
      <c r="A7" s="193" t="s">
        <v>280</v>
      </c>
      <c r="B7" s="172">
        <v>1553</v>
      </c>
      <c r="C7" s="304">
        <v>0.03</v>
      </c>
      <c r="D7" s="172">
        <v>0</v>
      </c>
      <c r="E7" s="304">
        <v>-1</v>
      </c>
      <c r="F7" s="172">
        <v>0</v>
      </c>
      <c r="G7" s="304">
        <v>0</v>
      </c>
      <c r="H7" s="172">
        <v>1553</v>
      </c>
      <c r="I7" s="305">
        <v>0.03</v>
      </c>
      <c r="J7" s="264">
        <v>2025.35</v>
      </c>
      <c r="K7" s="69">
        <v>2033.25</v>
      </c>
      <c r="L7" s="135">
        <f t="shared" si="0"/>
        <v>-7.900000000000091</v>
      </c>
      <c r="M7" s="308">
        <f t="shared" si="1"/>
        <v>-0.38854051395549444</v>
      </c>
      <c r="N7" s="78">
        <f>Margins!B7</f>
        <v>200</v>
      </c>
      <c r="O7" s="25">
        <f t="shared" si="2"/>
        <v>0</v>
      </c>
      <c r="P7" s="25">
        <f t="shared" si="3"/>
        <v>0</v>
      </c>
    </row>
    <row r="8" spans="1:18" ht="13.5">
      <c r="A8" s="193" t="s">
        <v>134</v>
      </c>
      <c r="B8" s="172">
        <v>1243</v>
      </c>
      <c r="C8" s="304">
        <v>-0.37</v>
      </c>
      <c r="D8" s="172">
        <v>15</v>
      </c>
      <c r="E8" s="304">
        <v>0.15</v>
      </c>
      <c r="F8" s="172">
        <v>133</v>
      </c>
      <c r="G8" s="304">
        <v>-0.01</v>
      </c>
      <c r="H8" s="172">
        <v>1391</v>
      </c>
      <c r="I8" s="305">
        <v>-0.34</v>
      </c>
      <c r="J8" s="264">
        <v>3549.7</v>
      </c>
      <c r="K8" s="69">
        <v>3505</v>
      </c>
      <c r="L8" s="135">
        <f t="shared" si="0"/>
        <v>44.69999999999982</v>
      </c>
      <c r="M8" s="308">
        <f t="shared" si="1"/>
        <v>1.2753209700427908</v>
      </c>
      <c r="N8" s="78">
        <f>Margins!B8</f>
        <v>100</v>
      </c>
      <c r="O8" s="25">
        <f t="shared" si="2"/>
        <v>1500</v>
      </c>
      <c r="P8" s="25">
        <f t="shared" si="3"/>
        <v>13300</v>
      </c>
      <c r="R8" s="309"/>
    </row>
    <row r="9" spans="1:18" ht="13.5">
      <c r="A9" s="193" t="s">
        <v>0</v>
      </c>
      <c r="B9" s="172">
        <v>8024</v>
      </c>
      <c r="C9" s="304">
        <v>0.26</v>
      </c>
      <c r="D9" s="172">
        <v>87</v>
      </c>
      <c r="E9" s="304">
        <v>0.78</v>
      </c>
      <c r="F9" s="172">
        <v>21</v>
      </c>
      <c r="G9" s="304">
        <v>3.2</v>
      </c>
      <c r="H9" s="172">
        <v>8132</v>
      </c>
      <c r="I9" s="305">
        <v>0.26</v>
      </c>
      <c r="J9" s="264">
        <v>735.25</v>
      </c>
      <c r="K9" s="69">
        <v>734.75</v>
      </c>
      <c r="L9" s="135">
        <f t="shared" si="0"/>
        <v>0.5</v>
      </c>
      <c r="M9" s="308">
        <f t="shared" si="1"/>
        <v>0.06805035726437564</v>
      </c>
      <c r="N9" s="78">
        <f>Margins!B9</f>
        <v>375</v>
      </c>
      <c r="O9" s="25">
        <f t="shared" si="2"/>
        <v>32625</v>
      </c>
      <c r="P9" s="25">
        <f t="shared" si="3"/>
        <v>7875</v>
      </c>
      <c r="R9" s="309"/>
    </row>
    <row r="10" spans="1:18" ht="13.5">
      <c r="A10" s="193" t="s">
        <v>135</v>
      </c>
      <c r="B10" s="318">
        <v>91</v>
      </c>
      <c r="C10" s="326">
        <v>-0.87</v>
      </c>
      <c r="D10" s="172">
        <v>4</v>
      </c>
      <c r="E10" s="304">
        <v>3</v>
      </c>
      <c r="F10" s="172">
        <v>0</v>
      </c>
      <c r="G10" s="304">
        <v>0</v>
      </c>
      <c r="H10" s="172">
        <v>95</v>
      </c>
      <c r="I10" s="305">
        <v>-0.87</v>
      </c>
      <c r="J10" s="264">
        <v>72.65</v>
      </c>
      <c r="K10" s="69">
        <v>71.55</v>
      </c>
      <c r="L10" s="135">
        <f t="shared" si="0"/>
        <v>1.1000000000000085</v>
      </c>
      <c r="M10" s="308">
        <f t="shared" si="1"/>
        <v>1.5373864430468323</v>
      </c>
      <c r="N10" s="78">
        <f>Margins!B10</f>
        <v>2450</v>
      </c>
      <c r="O10" s="25">
        <f t="shared" si="2"/>
        <v>9800</v>
      </c>
      <c r="P10" s="25">
        <f t="shared" si="3"/>
        <v>0</v>
      </c>
      <c r="R10" s="25"/>
    </row>
    <row r="11" spans="1:18" ht="13.5">
      <c r="A11" s="193" t="s">
        <v>174</v>
      </c>
      <c r="B11" s="172">
        <v>168</v>
      </c>
      <c r="C11" s="304">
        <v>-0.73</v>
      </c>
      <c r="D11" s="172">
        <v>15</v>
      </c>
      <c r="E11" s="304">
        <v>2.75</v>
      </c>
      <c r="F11" s="172">
        <v>0</v>
      </c>
      <c r="G11" s="304">
        <v>-1</v>
      </c>
      <c r="H11" s="172">
        <v>183</v>
      </c>
      <c r="I11" s="305">
        <v>-0.71</v>
      </c>
      <c r="J11" s="264">
        <v>57.05</v>
      </c>
      <c r="K11" s="69">
        <v>54.9</v>
      </c>
      <c r="L11" s="135">
        <f t="shared" si="0"/>
        <v>2.1499999999999986</v>
      </c>
      <c r="M11" s="308">
        <f t="shared" si="1"/>
        <v>3.9162112932604707</v>
      </c>
      <c r="N11" s="78">
        <f>Margins!B11</f>
        <v>3350</v>
      </c>
      <c r="O11" s="25">
        <f t="shared" si="2"/>
        <v>50250</v>
      </c>
      <c r="P11" s="25">
        <f t="shared" si="3"/>
        <v>0</v>
      </c>
      <c r="R11" s="309"/>
    </row>
    <row r="12" spans="1:16" ht="13.5">
      <c r="A12" s="193" t="s">
        <v>281</v>
      </c>
      <c r="B12" s="172">
        <v>753</v>
      </c>
      <c r="C12" s="304">
        <v>0.02</v>
      </c>
      <c r="D12" s="172">
        <v>0</v>
      </c>
      <c r="E12" s="304">
        <v>-1</v>
      </c>
      <c r="F12" s="172">
        <v>0</v>
      </c>
      <c r="G12" s="304">
        <v>0</v>
      </c>
      <c r="H12" s="172">
        <v>753</v>
      </c>
      <c r="I12" s="305">
        <v>0</v>
      </c>
      <c r="J12" s="264">
        <v>368.1</v>
      </c>
      <c r="K12" s="69">
        <v>368.75</v>
      </c>
      <c r="L12" s="135">
        <f t="shared" si="0"/>
        <v>-0.6499999999999773</v>
      </c>
      <c r="M12" s="308">
        <f t="shared" si="1"/>
        <v>-0.1762711864406718</v>
      </c>
      <c r="N12" s="78">
        <f>Margins!B12</f>
        <v>600</v>
      </c>
      <c r="O12" s="25">
        <f t="shared" si="2"/>
        <v>0</v>
      </c>
      <c r="P12" s="25">
        <f t="shared" si="3"/>
        <v>0</v>
      </c>
    </row>
    <row r="13" spans="1:16" ht="13.5">
      <c r="A13" s="193" t="s">
        <v>75</v>
      </c>
      <c r="B13" s="172">
        <v>74</v>
      </c>
      <c r="C13" s="304">
        <v>-0.82</v>
      </c>
      <c r="D13" s="172">
        <v>2</v>
      </c>
      <c r="E13" s="304">
        <v>0</v>
      </c>
      <c r="F13" s="172">
        <v>0</v>
      </c>
      <c r="G13" s="304">
        <v>0</v>
      </c>
      <c r="H13" s="172">
        <v>76</v>
      </c>
      <c r="I13" s="305">
        <v>-0.81</v>
      </c>
      <c r="J13" s="264">
        <v>76.05</v>
      </c>
      <c r="K13" s="69">
        <v>75.7</v>
      </c>
      <c r="L13" s="135">
        <f t="shared" si="0"/>
        <v>0.3499999999999943</v>
      </c>
      <c r="M13" s="308">
        <f t="shared" si="1"/>
        <v>0.46235138705415363</v>
      </c>
      <c r="N13" s="78">
        <f>Margins!B13</f>
        <v>2300</v>
      </c>
      <c r="O13" s="25">
        <f t="shared" si="2"/>
        <v>4600</v>
      </c>
      <c r="P13" s="25">
        <f t="shared" si="3"/>
        <v>0</v>
      </c>
    </row>
    <row r="14" spans="1:18" ht="13.5">
      <c r="A14" s="193" t="s">
        <v>88</v>
      </c>
      <c r="B14" s="318">
        <v>448</v>
      </c>
      <c r="C14" s="326">
        <v>-0.75</v>
      </c>
      <c r="D14" s="172">
        <v>79</v>
      </c>
      <c r="E14" s="304">
        <v>0.93</v>
      </c>
      <c r="F14" s="172">
        <v>16</v>
      </c>
      <c r="G14" s="304">
        <v>1.29</v>
      </c>
      <c r="H14" s="172">
        <v>543</v>
      </c>
      <c r="I14" s="305">
        <v>-0.7</v>
      </c>
      <c r="J14" s="264">
        <v>43.45</v>
      </c>
      <c r="K14" s="69">
        <v>43.1</v>
      </c>
      <c r="L14" s="135">
        <f t="shared" si="0"/>
        <v>0.3500000000000014</v>
      </c>
      <c r="M14" s="308">
        <f t="shared" si="1"/>
        <v>0.812064965197219</v>
      </c>
      <c r="N14" s="78">
        <f>Margins!B14</f>
        <v>4300</v>
      </c>
      <c r="O14" s="25">
        <f t="shared" si="2"/>
        <v>339700</v>
      </c>
      <c r="P14" s="25">
        <f t="shared" si="3"/>
        <v>68800</v>
      </c>
      <c r="R14" s="25"/>
    </row>
    <row r="15" spans="1:16" ht="13.5">
      <c r="A15" s="193" t="s">
        <v>136</v>
      </c>
      <c r="B15" s="172">
        <v>1640</v>
      </c>
      <c r="C15" s="304">
        <v>-0.45</v>
      </c>
      <c r="D15" s="172">
        <v>236</v>
      </c>
      <c r="E15" s="304">
        <v>0.4</v>
      </c>
      <c r="F15" s="172">
        <v>53</v>
      </c>
      <c r="G15" s="304">
        <v>0.13</v>
      </c>
      <c r="H15" s="172">
        <v>1929</v>
      </c>
      <c r="I15" s="305">
        <v>-0.39</v>
      </c>
      <c r="J15" s="264">
        <v>38.4</v>
      </c>
      <c r="K15" s="69">
        <v>37.3</v>
      </c>
      <c r="L15" s="135">
        <f t="shared" si="0"/>
        <v>1.1000000000000014</v>
      </c>
      <c r="M15" s="308">
        <f t="shared" si="1"/>
        <v>2.9490616621983956</v>
      </c>
      <c r="N15" s="78">
        <f>Margins!B15</f>
        <v>4775</v>
      </c>
      <c r="O15" s="25">
        <f t="shared" si="2"/>
        <v>1126900</v>
      </c>
      <c r="P15" s="25">
        <f t="shared" si="3"/>
        <v>253075</v>
      </c>
    </row>
    <row r="16" spans="1:16" ht="13.5">
      <c r="A16" s="193" t="s">
        <v>157</v>
      </c>
      <c r="B16" s="172">
        <v>817</v>
      </c>
      <c r="C16" s="304">
        <v>0.77</v>
      </c>
      <c r="D16" s="172">
        <v>18</v>
      </c>
      <c r="E16" s="304">
        <v>0</v>
      </c>
      <c r="F16" s="172">
        <v>0</v>
      </c>
      <c r="G16" s="304">
        <v>0</v>
      </c>
      <c r="H16" s="172">
        <v>835</v>
      </c>
      <c r="I16" s="305">
        <v>0.81</v>
      </c>
      <c r="J16" s="264">
        <v>678.55</v>
      </c>
      <c r="K16" s="69">
        <v>648.15</v>
      </c>
      <c r="L16" s="135">
        <f t="shared" si="0"/>
        <v>30.399999999999977</v>
      </c>
      <c r="M16" s="308">
        <f t="shared" si="1"/>
        <v>4.6902723135076725</v>
      </c>
      <c r="N16" s="78">
        <f>Margins!B16</f>
        <v>350</v>
      </c>
      <c r="O16" s="25">
        <f t="shared" si="2"/>
        <v>6300</v>
      </c>
      <c r="P16" s="25">
        <f t="shared" si="3"/>
        <v>0</v>
      </c>
    </row>
    <row r="17" spans="1:16" ht="13.5">
      <c r="A17" s="193" t="s">
        <v>193</v>
      </c>
      <c r="B17" s="172">
        <v>3210</v>
      </c>
      <c r="C17" s="304">
        <v>0.01</v>
      </c>
      <c r="D17" s="172">
        <v>167</v>
      </c>
      <c r="E17" s="304">
        <v>0</v>
      </c>
      <c r="F17" s="172">
        <v>0</v>
      </c>
      <c r="G17" s="304">
        <v>-1</v>
      </c>
      <c r="H17" s="172">
        <v>3377</v>
      </c>
      <c r="I17" s="305">
        <v>0.06</v>
      </c>
      <c r="J17" s="264">
        <v>2427.6</v>
      </c>
      <c r="K17" s="69">
        <v>2421.4</v>
      </c>
      <c r="L17" s="135">
        <f t="shared" si="0"/>
        <v>6.199999999999818</v>
      </c>
      <c r="M17" s="308">
        <f t="shared" si="1"/>
        <v>0.2560502188816312</v>
      </c>
      <c r="N17" s="78">
        <f>Margins!B17</f>
        <v>100</v>
      </c>
      <c r="O17" s="25">
        <f t="shared" si="2"/>
        <v>16700</v>
      </c>
      <c r="P17" s="25">
        <f t="shared" si="3"/>
        <v>0</v>
      </c>
    </row>
    <row r="18" spans="1:16" ht="13.5">
      <c r="A18" s="193" t="s">
        <v>282</v>
      </c>
      <c r="B18" s="172">
        <v>9604</v>
      </c>
      <c r="C18" s="304">
        <v>1.44</v>
      </c>
      <c r="D18" s="172">
        <v>270</v>
      </c>
      <c r="E18" s="304">
        <v>3.09</v>
      </c>
      <c r="F18" s="172">
        <v>15</v>
      </c>
      <c r="G18" s="304">
        <v>14</v>
      </c>
      <c r="H18" s="172">
        <v>9889</v>
      </c>
      <c r="I18" s="305">
        <v>1.47</v>
      </c>
      <c r="J18" s="264">
        <v>195</v>
      </c>
      <c r="K18" s="69">
        <v>181.9</v>
      </c>
      <c r="L18" s="135">
        <f t="shared" si="0"/>
        <v>13.099999999999994</v>
      </c>
      <c r="M18" s="308">
        <f t="shared" si="1"/>
        <v>7.201759208356235</v>
      </c>
      <c r="N18" s="78">
        <f>Margins!B18</f>
        <v>950</v>
      </c>
      <c r="O18" s="25">
        <f t="shared" si="2"/>
        <v>256500</v>
      </c>
      <c r="P18" s="25">
        <f t="shared" si="3"/>
        <v>14250</v>
      </c>
    </row>
    <row r="19" spans="1:18" s="298" customFormat="1" ht="13.5">
      <c r="A19" s="193" t="s">
        <v>283</v>
      </c>
      <c r="B19" s="172">
        <v>3469</v>
      </c>
      <c r="C19" s="304">
        <v>0.11</v>
      </c>
      <c r="D19" s="172">
        <v>172</v>
      </c>
      <c r="E19" s="304">
        <v>0.39</v>
      </c>
      <c r="F19" s="172">
        <v>9</v>
      </c>
      <c r="G19" s="304">
        <v>2</v>
      </c>
      <c r="H19" s="172">
        <v>3650</v>
      </c>
      <c r="I19" s="305">
        <v>0.12</v>
      </c>
      <c r="J19" s="264">
        <v>65.8</v>
      </c>
      <c r="K19" s="69">
        <v>64.7</v>
      </c>
      <c r="L19" s="135">
        <f t="shared" si="0"/>
        <v>1.0999999999999943</v>
      </c>
      <c r="M19" s="308">
        <f t="shared" si="1"/>
        <v>1.7001545595054006</v>
      </c>
      <c r="N19" s="78">
        <f>Margins!B19</f>
        <v>2400</v>
      </c>
      <c r="O19" s="25">
        <f t="shared" si="2"/>
        <v>412800</v>
      </c>
      <c r="P19" s="25">
        <f t="shared" si="3"/>
        <v>21600</v>
      </c>
      <c r="R19" s="14"/>
    </row>
    <row r="20" spans="1:18" s="298" customFormat="1" ht="13.5">
      <c r="A20" s="193" t="s">
        <v>76</v>
      </c>
      <c r="B20" s="172">
        <v>1061</v>
      </c>
      <c r="C20" s="304">
        <v>-0.44</v>
      </c>
      <c r="D20" s="172">
        <v>2</v>
      </c>
      <c r="E20" s="304">
        <v>0</v>
      </c>
      <c r="F20" s="172">
        <v>0</v>
      </c>
      <c r="G20" s="304">
        <v>0</v>
      </c>
      <c r="H20" s="172">
        <v>1063</v>
      </c>
      <c r="I20" s="305">
        <v>-0.44</v>
      </c>
      <c r="J20" s="264">
        <v>215.05</v>
      </c>
      <c r="K20" s="69">
        <v>212.85</v>
      </c>
      <c r="L20" s="135">
        <f t="shared" si="0"/>
        <v>2.200000000000017</v>
      </c>
      <c r="M20" s="308">
        <f t="shared" si="1"/>
        <v>1.033591731266158</v>
      </c>
      <c r="N20" s="78">
        <f>Margins!B20</f>
        <v>1400</v>
      </c>
      <c r="O20" s="25">
        <f t="shared" si="2"/>
        <v>2800</v>
      </c>
      <c r="P20" s="25">
        <f t="shared" si="3"/>
        <v>0</v>
      </c>
      <c r="R20" s="14"/>
    </row>
    <row r="21" spans="1:16" ht="13.5">
      <c r="A21" s="193" t="s">
        <v>77</v>
      </c>
      <c r="B21" s="172">
        <v>1744</v>
      </c>
      <c r="C21" s="304">
        <v>-0.11</v>
      </c>
      <c r="D21" s="172">
        <v>32</v>
      </c>
      <c r="E21" s="304">
        <v>1.46</v>
      </c>
      <c r="F21" s="172">
        <v>1</v>
      </c>
      <c r="G21" s="304">
        <v>0</v>
      </c>
      <c r="H21" s="172">
        <v>1777</v>
      </c>
      <c r="I21" s="305">
        <v>-0.1</v>
      </c>
      <c r="J21" s="264">
        <v>167.8</v>
      </c>
      <c r="K21" s="69">
        <v>166.35</v>
      </c>
      <c r="L21" s="135">
        <f t="shared" si="0"/>
        <v>1.450000000000017</v>
      </c>
      <c r="M21" s="308">
        <f t="shared" si="1"/>
        <v>0.8716561466786997</v>
      </c>
      <c r="N21" s="78">
        <f>Margins!B21</f>
        <v>1900</v>
      </c>
      <c r="O21" s="25">
        <f t="shared" si="2"/>
        <v>60800</v>
      </c>
      <c r="P21" s="25">
        <f t="shared" si="3"/>
        <v>1900</v>
      </c>
    </row>
    <row r="22" spans="1:18" ht="13.5">
      <c r="A22" s="193" t="s">
        <v>284</v>
      </c>
      <c r="B22" s="318">
        <v>201</v>
      </c>
      <c r="C22" s="326">
        <v>-0.67</v>
      </c>
      <c r="D22" s="172">
        <v>0</v>
      </c>
      <c r="E22" s="304">
        <v>0</v>
      </c>
      <c r="F22" s="172">
        <v>40</v>
      </c>
      <c r="G22" s="304">
        <v>-0.35</v>
      </c>
      <c r="H22" s="172">
        <v>241</v>
      </c>
      <c r="I22" s="305">
        <v>-0.64</v>
      </c>
      <c r="J22" s="264">
        <v>137.9</v>
      </c>
      <c r="K22" s="69">
        <v>136.75</v>
      </c>
      <c r="L22" s="135">
        <f t="shared" si="0"/>
        <v>1.1500000000000057</v>
      </c>
      <c r="M22" s="308">
        <f t="shared" si="1"/>
        <v>0.840950639853752</v>
      </c>
      <c r="N22" s="78">
        <f>Margins!B22</f>
        <v>1050</v>
      </c>
      <c r="O22" s="25">
        <f t="shared" si="2"/>
        <v>0</v>
      </c>
      <c r="P22" s="25">
        <f t="shared" si="3"/>
        <v>42000</v>
      </c>
      <c r="R22" s="25"/>
    </row>
    <row r="23" spans="1:18" ht="13.5">
      <c r="A23" s="193" t="s">
        <v>34</v>
      </c>
      <c r="B23" s="318">
        <v>1283</v>
      </c>
      <c r="C23" s="326">
        <v>0.21</v>
      </c>
      <c r="D23" s="172">
        <v>0</v>
      </c>
      <c r="E23" s="304">
        <v>0</v>
      </c>
      <c r="F23" s="172">
        <v>0</v>
      </c>
      <c r="G23" s="304">
        <v>0</v>
      </c>
      <c r="H23" s="172">
        <v>1283</v>
      </c>
      <c r="I23" s="305">
        <v>0.21</v>
      </c>
      <c r="J23" s="264">
        <v>1504</v>
      </c>
      <c r="K23" s="69">
        <v>1480.25</v>
      </c>
      <c r="L23" s="135">
        <f t="shared" si="0"/>
        <v>23.75</v>
      </c>
      <c r="M23" s="308">
        <f t="shared" si="1"/>
        <v>1.6044587062996114</v>
      </c>
      <c r="N23" s="78">
        <f>Margins!B23</f>
        <v>275</v>
      </c>
      <c r="O23" s="25">
        <f t="shared" si="2"/>
        <v>0</v>
      </c>
      <c r="P23" s="25">
        <f t="shared" si="3"/>
        <v>0</v>
      </c>
      <c r="R23" s="25"/>
    </row>
    <row r="24" spans="1:16" ht="13.5">
      <c r="A24" s="193" t="s">
        <v>285</v>
      </c>
      <c r="B24" s="172">
        <v>790</v>
      </c>
      <c r="C24" s="304">
        <v>0.05</v>
      </c>
      <c r="D24" s="172">
        <v>0</v>
      </c>
      <c r="E24" s="304">
        <v>0</v>
      </c>
      <c r="F24" s="172">
        <v>0</v>
      </c>
      <c r="G24" s="304">
        <v>0</v>
      </c>
      <c r="H24" s="172">
        <v>790</v>
      </c>
      <c r="I24" s="305">
        <v>0.05</v>
      </c>
      <c r="J24" s="264">
        <v>1082.7</v>
      </c>
      <c r="K24" s="69">
        <v>1040.6</v>
      </c>
      <c r="L24" s="135">
        <f t="shared" si="0"/>
        <v>42.100000000000136</v>
      </c>
      <c r="M24" s="308">
        <f t="shared" si="1"/>
        <v>4.045742840668858</v>
      </c>
      <c r="N24" s="78">
        <f>Margins!B24</f>
        <v>250</v>
      </c>
      <c r="O24" s="25">
        <f t="shared" si="2"/>
        <v>0</v>
      </c>
      <c r="P24" s="25">
        <f t="shared" si="3"/>
        <v>0</v>
      </c>
    </row>
    <row r="25" spans="1:16" ht="13.5">
      <c r="A25" s="193" t="s">
        <v>137</v>
      </c>
      <c r="B25" s="172">
        <v>746</v>
      </c>
      <c r="C25" s="304">
        <v>-0.55</v>
      </c>
      <c r="D25" s="172">
        <v>2</v>
      </c>
      <c r="E25" s="304">
        <v>0</v>
      </c>
      <c r="F25" s="172">
        <v>0</v>
      </c>
      <c r="G25" s="304">
        <v>0</v>
      </c>
      <c r="H25" s="172">
        <v>748</v>
      </c>
      <c r="I25" s="305">
        <v>-0.55</v>
      </c>
      <c r="J25" s="264">
        <v>315.55</v>
      </c>
      <c r="K25" s="69">
        <v>306.55</v>
      </c>
      <c r="L25" s="135">
        <f t="shared" si="0"/>
        <v>9</v>
      </c>
      <c r="M25" s="308">
        <f t="shared" si="1"/>
        <v>2.935899526993965</v>
      </c>
      <c r="N25" s="78">
        <f>Margins!B25</f>
        <v>1000</v>
      </c>
      <c r="O25" s="25">
        <f t="shared" si="2"/>
        <v>2000</v>
      </c>
      <c r="P25" s="25">
        <f t="shared" si="3"/>
        <v>0</v>
      </c>
    </row>
    <row r="26" spans="1:16" ht="13.5">
      <c r="A26" s="193" t="s">
        <v>232</v>
      </c>
      <c r="B26" s="172">
        <v>6159</v>
      </c>
      <c r="C26" s="304">
        <v>-0.19</v>
      </c>
      <c r="D26" s="172">
        <v>39</v>
      </c>
      <c r="E26" s="304">
        <v>-0.25</v>
      </c>
      <c r="F26" s="172">
        <v>2</v>
      </c>
      <c r="G26" s="304">
        <v>0</v>
      </c>
      <c r="H26" s="172">
        <v>6200</v>
      </c>
      <c r="I26" s="305">
        <v>-0.19</v>
      </c>
      <c r="J26" s="264">
        <v>763.9</v>
      </c>
      <c r="K26" s="69">
        <v>763.5</v>
      </c>
      <c r="L26" s="135">
        <f t="shared" si="0"/>
        <v>0.39999999999997726</v>
      </c>
      <c r="M26" s="308">
        <f t="shared" si="1"/>
        <v>0.05239030779305531</v>
      </c>
      <c r="N26" s="78">
        <f>Margins!B26</f>
        <v>500</v>
      </c>
      <c r="O26" s="25">
        <f t="shared" si="2"/>
        <v>19500</v>
      </c>
      <c r="P26" s="25">
        <f t="shared" si="3"/>
        <v>1000</v>
      </c>
    </row>
    <row r="27" spans="1:18" ht="13.5">
      <c r="A27" s="193" t="s">
        <v>1</v>
      </c>
      <c r="B27" s="318">
        <v>3330</v>
      </c>
      <c r="C27" s="326">
        <v>0.19</v>
      </c>
      <c r="D27" s="172">
        <v>15</v>
      </c>
      <c r="E27" s="304">
        <v>0.67</v>
      </c>
      <c r="F27" s="172">
        <v>0</v>
      </c>
      <c r="G27" s="304">
        <v>0</v>
      </c>
      <c r="H27" s="172">
        <v>3345</v>
      </c>
      <c r="I27" s="305">
        <v>0.19</v>
      </c>
      <c r="J27" s="264">
        <v>2261.35</v>
      </c>
      <c r="K27" s="69">
        <v>2277.65</v>
      </c>
      <c r="L27" s="135">
        <f t="shared" si="0"/>
        <v>-16.300000000000182</v>
      </c>
      <c r="M27" s="308">
        <f t="shared" si="1"/>
        <v>-0.715649902311601</v>
      </c>
      <c r="N27" s="78">
        <f>Margins!B27</f>
        <v>150</v>
      </c>
      <c r="O27" s="25">
        <f t="shared" si="2"/>
        <v>2250</v>
      </c>
      <c r="P27" s="25">
        <f t="shared" si="3"/>
        <v>0</v>
      </c>
      <c r="R27" s="25"/>
    </row>
    <row r="28" spans="1:18" ht="13.5">
      <c r="A28" s="193" t="s">
        <v>158</v>
      </c>
      <c r="B28" s="318">
        <v>156</v>
      </c>
      <c r="C28" s="326">
        <v>-0.73</v>
      </c>
      <c r="D28" s="172">
        <v>7</v>
      </c>
      <c r="E28" s="304">
        <v>1.33</v>
      </c>
      <c r="F28" s="172">
        <v>0</v>
      </c>
      <c r="G28" s="304">
        <v>-1</v>
      </c>
      <c r="H28" s="172">
        <v>163</v>
      </c>
      <c r="I28" s="305">
        <v>-0.72</v>
      </c>
      <c r="J28" s="264">
        <v>107.25</v>
      </c>
      <c r="K28" s="69">
        <v>104.95</v>
      </c>
      <c r="L28" s="135">
        <f t="shared" si="0"/>
        <v>2.299999999999997</v>
      </c>
      <c r="M28" s="308">
        <f t="shared" si="1"/>
        <v>2.191519771319673</v>
      </c>
      <c r="N28" s="78">
        <f>Margins!B28</f>
        <v>1900</v>
      </c>
      <c r="O28" s="25">
        <f t="shared" si="2"/>
        <v>13300</v>
      </c>
      <c r="P28" s="25">
        <f t="shared" si="3"/>
        <v>0</v>
      </c>
      <c r="R28" s="25"/>
    </row>
    <row r="29" spans="1:16" ht="13.5">
      <c r="A29" s="193" t="s">
        <v>286</v>
      </c>
      <c r="B29" s="172">
        <v>637</v>
      </c>
      <c r="C29" s="304">
        <v>-0.13</v>
      </c>
      <c r="D29" s="172">
        <v>1</v>
      </c>
      <c r="E29" s="304">
        <v>0</v>
      </c>
      <c r="F29" s="172">
        <v>0</v>
      </c>
      <c r="G29" s="304">
        <v>0</v>
      </c>
      <c r="H29" s="172">
        <v>638</v>
      </c>
      <c r="I29" s="305">
        <v>-0.13</v>
      </c>
      <c r="J29" s="264">
        <v>541.15</v>
      </c>
      <c r="K29" s="69">
        <v>530.6</v>
      </c>
      <c r="L29" s="135">
        <f t="shared" si="0"/>
        <v>10.549999999999955</v>
      </c>
      <c r="M29" s="308">
        <f t="shared" si="1"/>
        <v>1.988315114964183</v>
      </c>
      <c r="N29" s="78">
        <f>Margins!B29</f>
        <v>300</v>
      </c>
      <c r="O29" s="25">
        <f t="shared" si="2"/>
        <v>300</v>
      </c>
      <c r="P29" s="25">
        <f t="shared" si="3"/>
        <v>0</v>
      </c>
    </row>
    <row r="30" spans="1:16" ht="13.5">
      <c r="A30" s="193" t="s">
        <v>159</v>
      </c>
      <c r="B30" s="172">
        <v>32</v>
      </c>
      <c r="C30" s="304">
        <v>-0.82</v>
      </c>
      <c r="D30" s="172">
        <v>1</v>
      </c>
      <c r="E30" s="304">
        <v>0</v>
      </c>
      <c r="F30" s="172">
        <v>0</v>
      </c>
      <c r="G30" s="304">
        <v>0</v>
      </c>
      <c r="H30" s="172">
        <v>33</v>
      </c>
      <c r="I30" s="305">
        <v>-0.82</v>
      </c>
      <c r="J30" s="264">
        <v>40.65</v>
      </c>
      <c r="K30" s="69">
        <v>40.85</v>
      </c>
      <c r="L30" s="135">
        <f t="shared" si="0"/>
        <v>-0.20000000000000284</v>
      </c>
      <c r="M30" s="308">
        <f t="shared" si="1"/>
        <v>-0.48959608323134113</v>
      </c>
      <c r="N30" s="78">
        <f>Margins!B30</f>
        <v>4500</v>
      </c>
      <c r="O30" s="25">
        <f t="shared" si="2"/>
        <v>4500</v>
      </c>
      <c r="P30" s="25">
        <f t="shared" si="3"/>
        <v>0</v>
      </c>
    </row>
    <row r="31" spans="1:18" ht="13.5">
      <c r="A31" s="193" t="s">
        <v>2</v>
      </c>
      <c r="B31" s="318">
        <v>704</v>
      </c>
      <c r="C31" s="326">
        <v>-0.31</v>
      </c>
      <c r="D31" s="172">
        <v>24</v>
      </c>
      <c r="E31" s="304">
        <v>0</v>
      </c>
      <c r="F31" s="172">
        <v>0</v>
      </c>
      <c r="G31" s="304">
        <v>0</v>
      </c>
      <c r="H31" s="172">
        <v>728</v>
      </c>
      <c r="I31" s="305">
        <v>-0.28</v>
      </c>
      <c r="J31" s="264">
        <v>302.75</v>
      </c>
      <c r="K31" s="69">
        <v>312.65</v>
      </c>
      <c r="L31" s="135">
        <f t="shared" si="0"/>
        <v>-9.899999999999977</v>
      </c>
      <c r="M31" s="308">
        <f t="shared" si="1"/>
        <v>-3.1664800895570053</v>
      </c>
      <c r="N31" s="78">
        <f>Margins!B31</f>
        <v>1100</v>
      </c>
      <c r="O31" s="25">
        <f t="shared" si="2"/>
        <v>26400</v>
      </c>
      <c r="P31" s="25">
        <f t="shared" si="3"/>
        <v>0</v>
      </c>
      <c r="R31" s="25"/>
    </row>
    <row r="32" spans="1:18" ht="13.5">
      <c r="A32" s="193" t="s">
        <v>392</v>
      </c>
      <c r="B32" s="318">
        <v>1160</v>
      </c>
      <c r="C32" s="326">
        <v>-0.08</v>
      </c>
      <c r="D32" s="172">
        <v>71</v>
      </c>
      <c r="E32" s="304">
        <v>4.92</v>
      </c>
      <c r="F32" s="172">
        <v>8</v>
      </c>
      <c r="G32" s="304">
        <v>0</v>
      </c>
      <c r="H32" s="172">
        <v>1239</v>
      </c>
      <c r="I32" s="305">
        <v>-0.02</v>
      </c>
      <c r="J32" s="264">
        <v>132.15</v>
      </c>
      <c r="K32" s="69">
        <v>127.1</v>
      </c>
      <c r="L32" s="135">
        <f t="shared" si="0"/>
        <v>5.050000000000011</v>
      </c>
      <c r="M32" s="308">
        <f t="shared" si="1"/>
        <v>3.973249409913463</v>
      </c>
      <c r="N32" s="78">
        <f>Margins!B32</f>
        <v>1250</v>
      </c>
      <c r="O32" s="25">
        <f t="shared" si="2"/>
        <v>88750</v>
      </c>
      <c r="P32" s="25">
        <f t="shared" si="3"/>
        <v>10000</v>
      </c>
      <c r="R32" s="25"/>
    </row>
    <row r="33" spans="1:16" ht="13.5">
      <c r="A33" s="193" t="s">
        <v>78</v>
      </c>
      <c r="B33" s="172">
        <v>411</v>
      </c>
      <c r="C33" s="304">
        <v>-0.68</v>
      </c>
      <c r="D33" s="172">
        <v>2</v>
      </c>
      <c r="E33" s="304">
        <v>0</v>
      </c>
      <c r="F33" s="172">
        <v>0</v>
      </c>
      <c r="G33" s="304">
        <v>0</v>
      </c>
      <c r="H33" s="172">
        <v>413</v>
      </c>
      <c r="I33" s="305">
        <v>-0.68</v>
      </c>
      <c r="J33" s="264">
        <v>194.75</v>
      </c>
      <c r="K33" s="69">
        <v>192.35</v>
      </c>
      <c r="L33" s="135">
        <f t="shared" si="0"/>
        <v>2.4000000000000057</v>
      </c>
      <c r="M33" s="308">
        <f t="shared" si="1"/>
        <v>1.2477255003899173</v>
      </c>
      <c r="N33" s="78">
        <f>Margins!B33</f>
        <v>1600</v>
      </c>
      <c r="O33" s="25">
        <f t="shared" si="2"/>
        <v>3200</v>
      </c>
      <c r="P33" s="25">
        <f t="shared" si="3"/>
        <v>0</v>
      </c>
    </row>
    <row r="34" spans="1:16" ht="13.5">
      <c r="A34" s="193" t="s">
        <v>138</v>
      </c>
      <c r="B34" s="172">
        <v>9799</v>
      </c>
      <c r="C34" s="304">
        <v>0.35</v>
      </c>
      <c r="D34" s="172">
        <v>26</v>
      </c>
      <c r="E34" s="304">
        <v>1.17</v>
      </c>
      <c r="F34" s="172">
        <v>2</v>
      </c>
      <c r="G34" s="304">
        <v>0</v>
      </c>
      <c r="H34" s="172">
        <v>9827</v>
      </c>
      <c r="I34" s="305">
        <v>0.35</v>
      </c>
      <c r="J34" s="264">
        <v>545.55</v>
      </c>
      <c r="K34" s="69">
        <v>531.8</v>
      </c>
      <c r="L34" s="135">
        <f t="shared" si="0"/>
        <v>13.75</v>
      </c>
      <c r="M34" s="308">
        <f t="shared" si="1"/>
        <v>2.585558480631817</v>
      </c>
      <c r="N34" s="78">
        <f>Margins!B34</f>
        <v>425</v>
      </c>
      <c r="O34" s="25">
        <f t="shared" si="2"/>
        <v>11050</v>
      </c>
      <c r="P34" s="25">
        <f t="shared" si="3"/>
        <v>850</v>
      </c>
    </row>
    <row r="35" spans="1:18" ht="13.5">
      <c r="A35" s="193" t="s">
        <v>160</v>
      </c>
      <c r="B35" s="318">
        <v>3779</v>
      </c>
      <c r="C35" s="326">
        <v>0.65</v>
      </c>
      <c r="D35" s="172">
        <v>52</v>
      </c>
      <c r="E35" s="304">
        <v>51</v>
      </c>
      <c r="F35" s="172">
        <v>0</v>
      </c>
      <c r="G35" s="304">
        <v>0</v>
      </c>
      <c r="H35" s="172">
        <v>3831</v>
      </c>
      <c r="I35" s="305">
        <v>0.67</v>
      </c>
      <c r="J35" s="264">
        <v>376.95</v>
      </c>
      <c r="K35" s="69">
        <v>364.75</v>
      </c>
      <c r="L35" s="135">
        <f t="shared" si="0"/>
        <v>12.199999999999989</v>
      </c>
      <c r="M35" s="308">
        <f t="shared" si="1"/>
        <v>3.344756682659353</v>
      </c>
      <c r="N35" s="78">
        <f>Margins!B35</f>
        <v>550</v>
      </c>
      <c r="O35" s="25">
        <f t="shared" si="2"/>
        <v>28600</v>
      </c>
      <c r="P35" s="25">
        <f t="shared" si="3"/>
        <v>0</v>
      </c>
      <c r="R35" s="25"/>
    </row>
    <row r="36" spans="1:16" ht="13.5">
      <c r="A36" s="193" t="s">
        <v>161</v>
      </c>
      <c r="B36" s="172">
        <v>53</v>
      </c>
      <c r="C36" s="304">
        <v>-0.79</v>
      </c>
      <c r="D36" s="172">
        <v>1</v>
      </c>
      <c r="E36" s="304">
        <v>0</v>
      </c>
      <c r="F36" s="172">
        <v>0</v>
      </c>
      <c r="G36" s="304">
        <v>0</v>
      </c>
      <c r="H36" s="172">
        <v>54</v>
      </c>
      <c r="I36" s="305">
        <v>-0.79</v>
      </c>
      <c r="J36" s="264">
        <v>31.3</v>
      </c>
      <c r="K36" s="69">
        <v>31</v>
      </c>
      <c r="L36" s="135">
        <f t="shared" si="0"/>
        <v>0.3000000000000007</v>
      </c>
      <c r="M36" s="308">
        <f t="shared" si="1"/>
        <v>0.9677419354838732</v>
      </c>
      <c r="N36" s="78">
        <f>Margins!B36</f>
        <v>6900</v>
      </c>
      <c r="O36" s="25">
        <f t="shared" si="2"/>
        <v>6900</v>
      </c>
      <c r="P36" s="25">
        <f t="shared" si="3"/>
        <v>0</v>
      </c>
    </row>
    <row r="37" spans="1:16" ht="13.5">
      <c r="A37" s="193" t="s">
        <v>394</v>
      </c>
      <c r="B37" s="172">
        <v>1514</v>
      </c>
      <c r="C37" s="304">
        <v>0.59</v>
      </c>
      <c r="D37" s="172">
        <v>0</v>
      </c>
      <c r="E37" s="304">
        <v>0</v>
      </c>
      <c r="F37" s="172">
        <v>0</v>
      </c>
      <c r="G37" s="304">
        <v>0</v>
      </c>
      <c r="H37" s="172">
        <v>1514</v>
      </c>
      <c r="I37" s="305">
        <v>0.59</v>
      </c>
      <c r="J37" s="264">
        <v>187.7</v>
      </c>
      <c r="K37" s="69">
        <v>179.45</v>
      </c>
      <c r="L37" s="135">
        <f t="shared" si="0"/>
        <v>8.25</v>
      </c>
      <c r="M37" s="308">
        <f t="shared" si="1"/>
        <v>4.59738088604068</v>
      </c>
      <c r="N37" s="78">
        <f>Margins!B37</f>
        <v>900</v>
      </c>
      <c r="O37" s="25">
        <f t="shared" si="2"/>
        <v>0</v>
      </c>
      <c r="P37" s="25">
        <f t="shared" si="3"/>
        <v>0</v>
      </c>
    </row>
    <row r="38" spans="1:18" ht="13.5">
      <c r="A38" s="193" t="s">
        <v>3</v>
      </c>
      <c r="B38" s="318">
        <v>617</v>
      </c>
      <c r="C38" s="326">
        <v>-0.23</v>
      </c>
      <c r="D38" s="172">
        <v>2</v>
      </c>
      <c r="E38" s="304">
        <v>1</v>
      </c>
      <c r="F38" s="172">
        <v>0</v>
      </c>
      <c r="G38" s="304">
        <v>0</v>
      </c>
      <c r="H38" s="172">
        <v>619</v>
      </c>
      <c r="I38" s="305">
        <v>-0.23</v>
      </c>
      <c r="J38" s="264">
        <v>236.8</v>
      </c>
      <c r="K38" s="69">
        <v>236.4</v>
      </c>
      <c r="L38" s="135">
        <f t="shared" si="0"/>
        <v>0.4000000000000057</v>
      </c>
      <c r="M38" s="308">
        <f t="shared" si="1"/>
        <v>0.16920473773265893</v>
      </c>
      <c r="N38" s="78">
        <f>Margins!B38</f>
        <v>1250</v>
      </c>
      <c r="O38" s="25">
        <f t="shared" si="2"/>
        <v>2500</v>
      </c>
      <c r="P38" s="25">
        <f t="shared" si="3"/>
        <v>0</v>
      </c>
      <c r="R38" s="25"/>
    </row>
    <row r="39" spans="1:18" ht="13.5">
      <c r="A39" s="193" t="s">
        <v>218</v>
      </c>
      <c r="B39" s="318">
        <v>361</v>
      </c>
      <c r="C39" s="326">
        <v>-0.46</v>
      </c>
      <c r="D39" s="172">
        <v>31</v>
      </c>
      <c r="E39" s="304">
        <v>0</v>
      </c>
      <c r="F39" s="172">
        <v>0</v>
      </c>
      <c r="G39" s="304">
        <v>0</v>
      </c>
      <c r="H39" s="172">
        <v>392</v>
      </c>
      <c r="I39" s="305">
        <v>-0.41</v>
      </c>
      <c r="J39" s="264">
        <v>332.65</v>
      </c>
      <c r="K39" s="69">
        <v>328.9</v>
      </c>
      <c r="L39" s="135">
        <f t="shared" si="0"/>
        <v>3.75</v>
      </c>
      <c r="M39" s="308">
        <f t="shared" si="1"/>
        <v>1.1401641836424445</v>
      </c>
      <c r="N39" s="78">
        <f>Margins!B39</f>
        <v>525</v>
      </c>
      <c r="O39" s="25">
        <f t="shared" si="2"/>
        <v>16275</v>
      </c>
      <c r="P39" s="25">
        <f t="shared" si="3"/>
        <v>0</v>
      </c>
      <c r="R39" s="25"/>
    </row>
    <row r="40" spans="1:18" ht="13.5">
      <c r="A40" s="193" t="s">
        <v>162</v>
      </c>
      <c r="B40" s="318">
        <v>400</v>
      </c>
      <c r="C40" s="326">
        <v>-0.3</v>
      </c>
      <c r="D40" s="172">
        <v>16</v>
      </c>
      <c r="E40" s="304">
        <v>0</v>
      </c>
      <c r="F40" s="172">
        <v>0</v>
      </c>
      <c r="G40" s="304">
        <v>0</v>
      </c>
      <c r="H40" s="172">
        <v>416</v>
      </c>
      <c r="I40" s="305">
        <v>-0.27</v>
      </c>
      <c r="J40" s="264">
        <v>289.25</v>
      </c>
      <c r="K40" s="69">
        <v>289.95</v>
      </c>
      <c r="L40" s="135">
        <f t="shared" si="0"/>
        <v>-0.6999999999999886</v>
      </c>
      <c r="M40" s="308">
        <f t="shared" si="1"/>
        <v>-0.24142093464390021</v>
      </c>
      <c r="N40" s="78">
        <f>Margins!B40</f>
        <v>1200</v>
      </c>
      <c r="O40" s="25">
        <f t="shared" si="2"/>
        <v>19200</v>
      </c>
      <c r="P40" s="25">
        <f t="shared" si="3"/>
        <v>0</v>
      </c>
      <c r="R40" s="25"/>
    </row>
    <row r="41" spans="1:16" ht="13.5">
      <c r="A41" s="193" t="s">
        <v>287</v>
      </c>
      <c r="B41" s="172">
        <v>196</v>
      </c>
      <c r="C41" s="304">
        <v>-0.19</v>
      </c>
      <c r="D41" s="172">
        <v>14</v>
      </c>
      <c r="E41" s="304">
        <v>0</v>
      </c>
      <c r="F41" s="172">
        <v>0</v>
      </c>
      <c r="G41" s="304">
        <v>0</v>
      </c>
      <c r="H41" s="172">
        <v>210</v>
      </c>
      <c r="I41" s="305">
        <v>-0.13</v>
      </c>
      <c r="J41" s="264">
        <v>199.55</v>
      </c>
      <c r="K41" s="69">
        <v>194</v>
      </c>
      <c r="L41" s="135">
        <f t="shared" si="0"/>
        <v>5.550000000000011</v>
      </c>
      <c r="M41" s="308">
        <f t="shared" si="1"/>
        <v>2.860824742268047</v>
      </c>
      <c r="N41" s="78">
        <f>Margins!B41</f>
        <v>1000</v>
      </c>
      <c r="O41" s="25">
        <f t="shared" si="2"/>
        <v>14000</v>
      </c>
      <c r="P41" s="25">
        <f t="shared" si="3"/>
        <v>0</v>
      </c>
    </row>
    <row r="42" spans="1:16" ht="13.5">
      <c r="A42" s="193" t="s">
        <v>183</v>
      </c>
      <c r="B42" s="172">
        <v>353</v>
      </c>
      <c r="C42" s="304">
        <v>-0.56</v>
      </c>
      <c r="D42" s="172">
        <v>1</v>
      </c>
      <c r="E42" s="304">
        <v>0</v>
      </c>
      <c r="F42" s="172">
        <v>0</v>
      </c>
      <c r="G42" s="304">
        <v>0</v>
      </c>
      <c r="H42" s="172">
        <v>354</v>
      </c>
      <c r="I42" s="305">
        <v>-0.55</v>
      </c>
      <c r="J42" s="264">
        <v>264.8</v>
      </c>
      <c r="K42" s="69">
        <v>256.15</v>
      </c>
      <c r="L42" s="135">
        <f t="shared" si="0"/>
        <v>8.650000000000034</v>
      </c>
      <c r="M42" s="308">
        <f t="shared" si="1"/>
        <v>3.3769275814952318</v>
      </c>
      <c r="N42" s="78">
        <f>Margins!B42</f>
        <v>950</v>
      </c>
      <c r="O42" s="25">
        <f t="shared" si="2"/>
        <v>950</v>
      </c>
      <c r="P42" s="25">
        <f t="shared" si="3"/>
        <v>0</v>
      </c>
    </row>
    <row r="43" spans="1:16" ht="13.5">
      <c r="A43" s="193" t="s">
        <v>219</v>
      </c>
      <c r="B43" s="172">
        <v>747</v>
      </c>
      <c r="C43" s="304">
        <v>-0.16</v>
      </c>
      <c r="D43" s="172">
        <v>4</v>
      </c>
      <c r="E43" s="304">
        <v>3</v>
      </c>
      <c r="F43" s="172">
        <v>0</v>
      </c>
      <c r="G43" s="304">
        <v>0</v>
      </c>
      <c r="H43" s="172">
        <v>751</v>
      </c>
      <c r="I43" s="305">
        <v>-0.16</v>
      </c>
      <c r="J43" s="264">
        <v>95</v>
      </c>
      <c r="K43" s="69">
        <v>90.65</v>
      </c>
      <c r="L43" s="135">
        <f t="shared" si="0"/>
        <v>4.349999999999994</v>
      </c>
      <c r="M43" s="308">
        <f t="shared" si="1"/>
        <v>4.7986762272476495</v>
      </c>
      <c r="N43" s="78">
        <f>Margins!B43</f>
        <v>2700</v>
      </c>
      <c r="O43" s="25">
        <f t="shared" si="2"/>
        <v>10800</v>
      </c>
      <c r="P43" s="25">
        <f t="shared" si="3"/>
        <v>0</v>
      </c>
    </row>
    <row r="44" spans="1:16" ht="13.5">
      <c r="A44" s="193" t="s">
        <v>163</v>
      </c>
      <c r="B44" s="172">
        <v>3877</v>
      </c>
      <c r="C44" s="304">
        <v>0.81</v>
      </c>
      <c r="D44" s="172">
        <v>4</v>
      </c>
      <c r="E44" s="304">
        <v>1</v>
      </c>
      <c r="F44" s="172">
        <v>0</v>
      </c>
      <c r="G44" s="304">
        <v>0</v>
      </c>
      <c r="H44" s="172">
        <v>3881</v>
      </c>
      <c r="I44" s="305">
        <v>0.81</v>
      </c>
      <c r="J44" s="264">
        <v>3074.8</v>
      </c>
      <c r="K44" s="69">
        <v>2987.25</v>
      </c>
      <c r="L44" s="135">
        <f t="shared" si="0"/>
        <v>87.55000000000018</v>
      </c>
      <c r="M44" s="308">
        <f t="shared" si="1"/>
        <v>2.930789187379703</v>
      </c>
      <c r="N44" s="78">
        <f>Margins!B44</f>
        <v>250</v>
      </c>
      <c r="O44" s="25">
        <f t="shared" si="2"/>
        <v>1000</v>
      </c>
      <c r="P44" s="25">
        <f t="shared" si="3"/>
        <v>0</v>
      </c>
    </row>
    <row r="45" spans="1:18" ht="13.5">
      <c r="A45" s="193" t="s">
        <v>194</v>
      </c>
      <c r="B45" s="172">
        <v>1988</v>
      </c>
      <c r="C45" s="304">
        <v>0.06</v>
      </c>
      <c r="D45" s="172">
        <v>36</v>
      </c>
      <c r="E45" s="304">
        <v>3</v>
      </c>
      <c r="F45" s="172">
        <v>1</v>
      </c>
      <c r="G45" s="304">
        <v>0</v>
      </c>
      <c r="H45" s="172">
        <v>2025</v>
      </c>
      <c r="I45" s="305">
        <v>0.07</v>
      </c>
      <c r="J45" s="264">
        <v>728.25</v>
      </c>
      <c r="K45" s="69">
        <v>706.5</v>
      </c>
      <c r="L45" s="135">
        <f t="shared" si="0"/>
        <v>21.75</v>
      </c>
      <c r="M45" s="308">
        <f t="shared" si="1"/>
        <v>3.0785562632696393</v>
      </c>
      <c r="N45" s="78">
        <f>Margins!B45</f>
        <v>400</v>
      </c>
      <c r="O45" s="25">
        <f t="shared" si="2"/>
        <v>14400</v>
      </c>
      <c r="P45" s="25">
        <f t="shared" si="3"/>
        <v>400</v>
      </c>
      <c r="R45" s="25"/>
    </row>
    <row r="46" spans="1:16" ht="13.5">
      <c r="A46" s="193" t="s">
        <v>220</v>
      </c>
      <c r="B46" s="172">
        <v>512</v>
      </c>
      <c r="C46" s="304">
        <v>-0.35</v>
      </c>
      <c r="D46" s="172">
        <v>29</v>
      </c>
      <c r="E46" s="304">
        <v>0.07</v>
      </c>
      <c r="F46" s="172">
        <v>0</v>
      </c>
      <c r="G46" s="304">
        <v>0</v>
      </c>
      <c r="H46" s="172">
        <v>541</v>
      </c>
      <c r="I46" s="305">
        <v>-0.34</v>
      </c>
      <c r="J46" s="264">
        <v>115.6</v>
      </c>
      <c r="K46" s="69">
        <v>114.35</v>
      </c>
      <c r="L46" s="135">
        <f t="shared" si="0"/>
        <v>1.25</v>
      </c>
      <c r="M46" s="308">
        <f t="shared" si="1"/>
        <v>1.0931351114997814</v>
      </c>
      <c r="N46" s="78">
        <f>Margins!B46</f>
        <v>2400</v>
      </c>
      <c r="O46" s="25">
        <f t="shared" si="2"/>
        <v>69600</v>
      </c>
      <c r="P46" s="25">
        <f t="shared" si="3"/>
        <v>0</v>
      </c>
    </row>
    <row r="47" spans="1:18" ht="13.5">
      <c r="A47" s="193" t="s">
        <v>164</v>
      </c>
      <c r="B47" s="172">
        <v>207</v>
      </c>
      <c r="C47" s="304">
        <v>-0.87</v>
      </c>
      <c r="D47" s="172">
        <v>10</v>
      </c>
      <c r="E47" s="304">
        <v>1.5</v>
      </c>
      <c r="F47" s="172">
        <v>2</v>
      </c>
      <c r="G47" s="304">
        <v>0</v>
      </c>
      <c r="H47" s="172">
        <v>219</v>
      </c>
      <c r="I47" s="305">
        <v>-0.86</v>
      </c>
      <c r="J47" s="264">
        <v>51.8</v>
      </c>
      <c r="K47" s="69">
        <v>51.4</v>
      </c>
      <c r="L47" s="135">
        <f t="shared" si="0"/>
        <v>0.3999999999999986</v>
      </c>
      <c r="M47" s="308">
        <f t="shared" si="1"/>
        <v>0.7782101167315147</v>
      </c>
      <c r="N47" s="78">
        <f>Margins!B47</f>
        <v>5650</v>
      </c>
      <c r="O47" s="25">
        <f t="shared" si="2"/>
        <v>56500</v>
      </c>
      <c r="P47" s="25">
        <f t="shared" si="3"/>
        <v>11300</v>
      </c>
      <c r="R47" s="103"/>
    </row>
    <row r="48" spans="1:16" ht="13.5">
      <c r="A48" s="193" t="s">
        <v>165</v>
      </c>
      <c r="B48" s="172">
        <v>41</v>
      </c>
      <c r="C48" s="304">
        <v>-0.72</v>
      </c>
      <c r="D48" s="172">
        <v>15</v>
      </c>
      <c r="E48" s="304">
        <v>0</v>
      </c>
      <c r="F48" s="172">
        <v>10</v>
      </c>
      <c r="G48" s="304">
        <v>0</v>
      </c>
      <c r="H48" s="172">
        <v>66</v>
      </c>
      <c r="I48" s="305">
        <v>-0.54</v>
      </c>
      <c r="J48" s="264">
        <v>216.25</v>
      </c>
      <c r="K48" s="69">
        <v>216.9</v>
      </c>
      <c r="L48" s="135">
        <f t="shared" si="0"/>
        <v>-0.6500000000000057</v>
      </c>
      <c r="M48" s="308">
        <f t="shared" si="1"/>
        <v>-0.2996772706316301</v>
      </c>
      <c r="N48" s="78">
        <f>Margins!B48</f>
        <v>1300</v>
      </c>
      <c r="O48" s="25">
        <f t="shared" si="2"/>
        <v>19500</v>
      </c>
      <c r="P48" s="25">
        <f t="shared" si="3"/>
        <v>13000</v>
      </c>
    </row>
    <row r="49" spans="1:16" ht="13.5">
      <c r="A49" s="193" t="s">
        <v>89</v>
      </c>
      <c r="B49" s="172">
        <v>999</v>
      </c>
      <c r="C49" s="304">
        <v>-0.33</v>
      </c>
      <c r="D49" s="172">
        <v>36</v>
      </c>
      <c r="E49" s="304">
        <v>11</v>
      </c>
      <c r="F49" s="172">
        <v>1</v>
      </c>
      <c r="G49" s="304">
        <v>0</v>
      </c>
      <c r="H49" s="172">
        <v>1036</v>
      </c>
      <c r="I49" s="305">
        <v>-0.3</v>
      </c>
      <c r="J49" s="264">
        <v>264.55</v>
      </c>
      <c r="K49" s="69">
        <v>263.9</v>
      </c>
      <c r="L49" s="135">
        <f t="shared" si="0"/>
        <v>0.6500000000000341</v>
      </c>
      <c r="M49" s="308">
        <f t="shared" si="1"/>
        <v>0.24630541871922476</v>
      </c>
      <c r="N49" s="78">
        <f>Margins!B49</f>
        <v>1500</v>
      </c>
      <c r="O49" s="25">
        <f t="shared" si="2"/>
        <v>54000</v>
      </c>
      <c r="P49" s="25">
        <f t="shared" si="3"/>
        <v>1500</v>
      </c>
    </row>
    <row r="50" spans="1:16" ht="13.5">
      <c r="A50" s="193" t="s">
        <v>288</v>
      </c>
      <c r="B50" s="172">
        <v>455</v>
      </c>
      <c r="C50" s="304">
        <v>-0.25</v>
      </c>
      <c r="D50" s="172">
        <v>2</v>
      </c>
      <c r="E50" s="304">
        <v>0</v>
      </c>
      <c r="F50" s="172">
        <v>0</v>
      </c>
      <c r="G50" s="304">
        <v>0</v>
      </c>
      <c r="H50" s="172">
        <v>457</v>
      </c>
      <c r="I50" s="305">
        <v>-0.25</v>
      </c>
      <c r="J50" s="264">
        <v>165</v>
      </c>
      <c r="K50" s="69">
        <v>159.05</v>
      </c>
      <c r="L50" s="135">
        <f t="shared" si="0"/>
        <v>5.949999999999989</v>
      </c>
      <c r="M50" s="308">
        <f t="shared" si="1"/>
        <v>3.7409619616472733</v>
      </c>
      <c r="N50" s="78">
        <f>Margins!B50</f>
        <v>1000</v>
      </c>
      <c r="O50" s="25">
        <f t="shared" si="2"/>
        <v>2000</v>
      </c>
      <c r="P50" s="25">
        <f t="shared" si="3"/>
        <v>0</v>
      </c>
    </row>
    <row r="51" spans="1:16" ht="13.5">
      <c r="A51" s="193" t="s">
        <v>271</v>
      </c>
      <c r="B51" s="172">
        <v>322</v>
      </c>
      <c r="C51" s="304">
        <v>-0.49</v>
      </c>
      <c r="D51" s="172">
        <v>1</v>
      </c>
      <c r="E51" s="304">
        <v>-0.89</v>
      </c>
      <c r="F51" s="172">
        <v>0</v>
      </c>
      <c r="G51" s="304">
        <v>0</v>
      </c>
      <c r="H51" s="172">
        <v>323</v>
      </c>
      <c r="I51" s="305">
        <v>-0.49</v>
      </c>
      <c r="J51" s="264">
        <v>202.95</v>
      </c>
      <c r="K51" s="69">
        <v>201.75</v>
      </c>
      <c r="L51" s="135">
        <f t="shared" si="0"/>
        <v>1.1999999999999886</v>
      </c>
      <c r="M51" s="308">
        <f t="shared" si="1"/>
        <v>0.5947955390334516</v>
      </c>
      <c r="N51" s="78">
        <f>Margins!B51</f>
        <v>600</v>
      </c>
      <c r="O51" s="25">
        <f t="shared" si="2"/>
        <v>600</v>
      </c>
      <c r="P51" s="25">
        <f t="shared" si="3"/>
        <v>0</v>
      </c>
    </row>
    <row r="52" spans="1:16" ht="13.5">
      <c r="A52" s="193" t="s">
        <v>221</v>
      </c>
      <c r="B52" s="172">
        <v>575</v>
      </c>
      <c r="C52" s="304">
        <v>-0.33</v>
      </c>
      <c r="D52" s="172">
        <v>17</v>
      </c>
      <c r="E52" s="304">
        <v>0</v>
      </c>
      <c r="F52" s="172">
        <v>5</v>
      </c>
      <c r="G52" s="304">
        <v>0</v>
      </c>
      <c r="H52" s="172">
        <v>597</v>
      </c>
      <c r="I52" s="305">
        <v>-0.31</v>
      </c>
      <c r="J52" s="264">
        <v>1119.9</v>
      </c>
      <c r="K52" s="69">
        <v>1081.6</v>
      </c>
      <c r="L52" s="135">
        <f t="shared" si="0"/>
        <v>38.30000000000018</v>
      </c>
      <c r="M52" s="308">
        <f t="shared" si="1"/>
        <v>3.541050295858005</v>
      </c>
      <c r="N52" s="78">
        <f>Margins!B52</f>
        <v>300</v>
      </c>
      <c r="O52" s="25">
        <f t="shared" si="2"/>
        <v>5100</v>
      </c>
      <c r="P52" s="25">
        <f t="shared" si="3"/>
        <v>1500</v>
      </c>
    </row>
    <row r="53" spans="1:16" ht="13.5">
      <c r="A53" s="193" t="s">
        <v>233</v>
      </c>
      <c r="B53" s="172">
        <v>1620</v>
      </c>
      <c r="C53" s="304">
        <v>-0.3</v>
      </c>
      <c r="D53" s="172">
        <v>1</v>
      </c>
      <c r="E53" s="304">
        <v>0</v>
      </c>
      <c r="F53" s="172">
        <v>0</v>
      </c>
      <c r="G53" s="304">
        <v>-1</v>
      </c>
      <c r="H53" s="172">
        <v>1621</v>
      </c>
      <c r="I53" s="305">
        <v>-0.3</v>
      </c>
      <c r="J53" s="264">
        <v>360.3</v>
      </c>
      <c r="K53" s="69">
        <v>356.25</v>
      </c>
      <c r="L53" s="135">
        <f t="shared" si="0"/>
        <v>4.050000000000011</v>
      </c>
      <c r="M53" s="308">
        <f t="shared" si="1"/>
        <v>1.136842105263161</v>
      </c>
      <c r="N53" s="78">
        <f>Margins!B53</f>
        <v>1000</v>
      </c>
      <c r="O53" s="25">
        <f t="shared" si="2"/>
        <v>1000</v>
      </c>
      <c r="P53" s="25">
        <f t="shared" si="3"/>
        <v>0</v>
      </c>
    </row>
    <row r="54" spans="1:16" ht="13.5">
      <c r="A54" s="193" t="s">
        <v>166</v>
      </c>
      <c r="B54" s="172">
        <v>68</v>
      </c>
      <c r="C54" s="304">
        <v>-0.91</v>
      </c>
      <c r="D54" s="172">
        <v>0</v>
      </c>
      <c r="E54" s="304">
        <v>-1</v>
      </c>
      <c r="F54" s="172">
        <v>0</v>
      </c>
      <c r="G54" s="304">
        <v>0</v>
      </c>
      <c r="H54" s="172">
        <v>68</v>
      </c>
      <c r="I54" s="305">
        <v>-0.91</v>
      </c>
      <c r="J54" s="264">
        <v>92.95</v>
      </c>
      <c r="K54" s="69">
        <v>93.6</v>
      </c>
      <c r="L54" s="135">
        <f t="shared" si="0"/>
        <v>-0.6499999999999915</v>
      </c>
      <c r="M54" s="308">
        <f t="shared" si="1"/>
        <v>-0.6944444444444354</v>
      </c>
      <c r="N54" s="78">
        <f>Margins!B54</f>
        <v>2950</v>
      </c>
      <c r="O54" s="25">
        <f t="shared" si="2"/>
        <v>0</v>
      </c>
      <c r="P54" s="25">
        <f t="shared" si="3"/>
        <v>0</v>
      </c>
    </row>
    <row r="55" spans="1:16" ht="13.5">
      <c r="A55" s="193" t="s">
        <v>222</v>
      </c>
      <c r="B55" s="172">
        <v>2229</v>
      </c>
      <c r="C55" s="304">
        <v>-0.1</v>
      </c>
      <c r="D55" s="172">
        <v>0</v>
      </c>
      <c r="E55" s="304">
        <v>0</v>
      </c>
      <c r="F55" s="172">
        <v>4</v>
      </c>
      <c r="G55" s="304">
        <v>0</v>
      </c>
      <c r="H55" s="172">
        <v>2233</v>
      </c>
      <c r="I55" s="305">
        <v>-0.1</v>
      </c>
      <c r="J55" s="264">
        <v>2092.9</v>
      </c>
      <c r="K55" s="69">
        <v>2052.55</v>
      </c>
      <c r="L55" s="135">
        <f t="shared" si="0"/>
        <v>40.34999999999991</v>
      </c>
      <c r="M55" s="308">
        <f t="shared" si="1"/>
        <v>1.9658473606002245</v>
      </c>
      <c r="N55" s="78">
        <f>Margins!B55</f>
        <v>175</v>
      </c>
      <c r="O55" s="25">
        <f t="shared" si="2"/>
        <v>0</v>
      </c>
      <c r="P55" s="25">
        <f t="shared" si="3"/>
        <v>700</v>
      </c>
    </row>
    <row r="56" spans="1:16" ht="13.5">
      <c r="A56" s="193" t="s">
        <v>289</v>
      </c>
      <c r="B56" s="172">
        <v>238</v>
      </c>
      <c r="C56" s="304">
        <v>-0.8</v>
      </c>
      <c r="D56" s="172">
        <v>23</v>
      </c>
      <c r="E56" s="304">
        <v>0</v>
      </c>
      <c r="F56" s="172">
        <v>0</v>
      </c>
      <c r="G56" s="304">
        <v>-1</v>
      </c>
      <c r="H56" s="172">
        <v>261</v>
      </c>
      <c r="I56" s="305">
        <v>-0.79</v>
      </c>
      <c r="J56" s="264">
        <v>135.2</v>
      </c>
      <c r="K56" s="69">
        <v>131.9</v>
      </c>
      <c r="L56" s="135">
        <f t="shared" si="0"/>
        <v>3.299999999999983</v>
      </c>
      <c r="M56" s="308">
        <f t="shared" si="1"/>
        <v>2.501895375284293</v>
      </c>
      <c r="N56" s="78">
        <f>Margins!B56</f>
        <v>750</v>
      </c>
      <c r="O56" s="25">
        <f t="shared" si="2"/>
        <v>17250</v>
      </c>
      <c r="P56" s="25">
        <f t="shared" si="3"/>
        <v>0</v>
      </c>
    </row>
    <row r="57" spans="1:16" ht="13.5">
      <c r="A57" s="193" t="s">
        <v>290</v>
      </c>
      <c r="B57" s="172">
        <v>264</v>
      </c>
      <c r="C57" s="304">
        <v>-0.07</v>
      </c>
      <c r="D57" s="172">
        <v>0</v>
      </c>
      <c r="E57" s="304">
        <v>0</v>
      </c>
      <c r="F57" s="172">
        <v>45</v>
      </c>
      <c r="G57" s="304">
        <v>3.5</v>
      </c>
      <c r="H57" s="172">
        <v>309</v>
      </c>
      <c r="I57" s="305">
        <v>0.05</v>
      </c>
      <c r="J57" s="264">
        <v>116.3</v>
      </c>
      <c r="K57" s="69">
        <v>114.2</v>
      </c>
      <c r="L57" s="135">
        <f t="shared" si="0"/>
        <v>2.0999999999999943</v>
      </c>
      <c r="M57" s="308">
        <f t="shared" si="1"/>
        <v>1.838879159369522</v>
      </c>
      <c r="N57" s="78">
        <f>Margins!B57</f>
        <v>1400</v>
      </c>
      <c r="O57" s="25">
        <f t="shared" si="2"/>
        <v>0</v>
      </c>
      <c r="P57" s="25">
        <f t="shared" si="3"/>
        <v>63000</v>
      </c>
    </row>
    <row r="58" spans="1:16" ht="13.5">
      <c r="A58" s="193" t="s">
        <v>195</v>
      </c>
      <c r="B58" s="172">
        <v>5230</v>
      </c>
      <c r="C58" s="304">
        <v>0.06</v>
      </c>
      <c r="D58" s="172">
        <v>218</v>
      </c>
      <c r="E58" s="304">
        <v>0.98</v>
      </c>
      <c r="F58" s="172">
        <v>46</v>
      </c>
      <c r="G58" s="304">
        <v>2.83</v>
      </c>
      <c r="H58" s="172">
        <v>5494</v>
      </c>
      <c r="I58" s="305">
        <v>0.09</v>
      </c>
      <c r="J58" s="264">
        <v>106.7</v>
      </c>
      <c r="K58" s="69">
        <v>104.5</v>
      </c>
      <c r="L58" s="135">
        <f t="shared" si="0"/>
        <v>2.200000000000003</v>
      </c>
      <c r="M58" s="308">
        <f t="shared" si="1"/>
        <v>2.1052631578947394</v>
      </c>
      <c r="N58" s="78">
        <f>Margins!B58</f>
        <v>2062</v>
      </c>
      <c r="O58" s="25">
        <f t="shared" si="2"/>
        <v>449516</v>
      </c>
      <c r="P58" s="25">
        <f t="shared" si="3"/>
        <v>94852</v>
      </c>
    </row>
    <row r="59" spans="1:18" ht="13.5">
      <c r="A59" s="193" t="s">
        <v>291</v>
      </c>
      <c r="B59" s="172">
        <v>831</v>
      </c>
      <c r="C59" s="304">
        <v>-0.67</v>
      </c>
      <c r="D59" s="172">
        <v>21</v>
      </c>
      <c r="E59" s="304">
        <v>-0.09</v>
      </c>
      <c r="F59" s="172">
        <v>8</v>
      </c>
      <c r="G59" s="304">
        <v>1</v>
      </c>
      <c r="H59" s="172">
        <v>860</v>
      </c>
      <c r="I59" s="305">
        <v>-0.67</v>
      </c>
      <c r="J59" s="264">
        <v>89.5</v>
      </c>
      <c r="K59" s="69">
        <v>89.5</v>
      </c>
      <c r="L59" s="135">
        <f t="shared" si="0"/>
        <v>0</v>
      </c>
      <c r="M59" s="308">
        <f t="shared" si="1"/>
        <v>0</v>
      </c>
      <c r="N59" s="78">
        <f>Margins!B59</f>
        <v>1400</v>
      </c>
      <c r="O59" s="25">
        <f t="shared" si="2"/>
        <v>29400</v>
      </c>
      <c r="P59" s="25">
        <f t="shared" si="3"/>
        <v>11200</v>
      </c>
      <c r="R59" s="25"/>
    </row>
    <row r="60" spans="1:16" ht="13.5">
      <c r="A60" s="193" t="s">
        <v>197</v>
      </c>
      <c r="B60" s="172">
        <v>2704</v>
      </c>
      <c r="C60" s="304">
        <v>-0.28</v>
      </c>
      <c r="D60" s="172">
        <v>3</v>
      </c>
      <c r="E60" s="304">
        <v>-0.5</v>
      </c>
      <c r="F60" s="172">
        <v>0</v>
      </c>
      <c r="G60" s="304">
        <v>0</v>
      </c>
      <c r="H60" s="172">
        <v>2707</v>
      </c>
      <c r="I60" s="305">
        <v>-0.28</v>
      </c>
      <c r="J60" s="264">
        <v>291.4</v>
      </c>
      <c r="K60" s="69">
        <v>300.4</v>
      </c>
      <c r="L60" s="135">
        <f t="shared" si="0"/>
        <v>-9</v>
      </c>
      <c r="M60" s="308">
        <f t="shared" si="1"/>
        <v>-2.9960053262316912</v>
      </c>
      <c r="N60" s="78">
        <f>Margins!B60</f>
        <v>650</v>
      </c>
      <c r="O60" s="25">
        <f t="shared" si="2"/>
        <v>1950</v>
      </c>
      <c r="P60" s="25">
        <f t="shared" si="3"/>
        <v>0</v>
      </c>
    </row>
    <row r="61" spans="1:18" ht="13.5">
      <c r="A61" s="193" t="s">
        <v>4</v>
      </c>
      <c r="B61" s="172">
        <v>1669</v>
      </c>
      <c r="C61" s="304">
        <v>0.09</v>
      </c>
      <c r="D61" s="172">
        <v>0</v>
      </c>
      <c r="E61" s="304">
        <v>0</v>
      </c>
      <c r="F61" s="172">
        <v>0</v>
      </c>
      <c r="G61" s="304">
        <v>0</v>
      </c>
      <c r="H61" s="172">
        <v>1669</v>
      </c>
      <c r="I61" s="305">
        <v>0.09</v>
      </c>
      <c r="J61" s="264">
        <v>1519.8</v>
      </c>
      <c r="K61" s="69">
        <v>1537.85</v>
      </c>
      <c r="L61" s="135">
        <f t="shared" si="0"/>
        <v>-18.049999999999955</v>
      </c>
      <c r="M61" s="308">
        <f t="shared" si="1"/>
        <v>-1.173716552329548</v>
      </c>
      <c r="N61" s="78">
        <f>Margins!B61</f>
        <v>150</v>
      </c>
      <c r="O61" s="25">
        <f t="shared" si="2"/>
        <v>0</v>
      </c>
      <c r="P61" s="25">
        <f t="shared" si="3"/>
        <v>0</v>
      </c>
      <c r="R61" s="25"/>
    </row>
    <row r="62" spans="1:18" ht="13.5">
      <c r="A62" s="193" t="s">
        <v>79</v>
      </c>
      <c r="B62" s="172">
        <v>3025</v>
      </c>
      <c r="C62" s="304">
        <v>-0.12</v>
      </c>
      <c r="D62" s="172">
        <v>0</v>
      </c>
      <c r="E62" s="304">
        <v>0</v>
      </c>
      <c r="F62" s="172">
        <v>0</v>
      </c>
      <c r="G62" s="304">
        <v>0</v>
      </c>
      <c r="H62" s="172">
        <v>3025</v>
      </c>
      <c r="I62" s="305">
        <v>-0.12</v>
      </c>
      <c r="J62" s="264">
        <v>954.15</v>
      </c>
      <c r="K62" s="69">
        <v>933.75</v>
      </c>
      <c r="L62" s="135">
        <f t="shared" si="0"/>
        <v>20.399999999999977</v>
      </c>
      <c r="M62" s="308">
        <f t="shared" si="1"/>
        <v>2.1847389558232906</v>
      </c>
      <c r="N62" s="78">
        <f>Margins!B62</f>
        <v>200</v>
      </c>
      <c r="O62" s="25">
        <f t="shared" si="2"/>
        <v>0</v>
      </c>
      <c r="P62" s="25">
        <f t="shared" si="3"/>
        <v>0</v>
      </c>
      <c r="R62" s="25"/>
    </row>
    <row r="63" spans="1:16" ht="13.5">
      <c r="A63" s="193" t="s">
        <v>196</v>
      </c>
      <c r="B63" s="172">
        <v>1202</v>
      </c>
      <c r="C63" s="304">
        <v>-0.46</v>
      </c>
      <c r="D63" s="172">
        <v>0</v>
      </c>
      <c r="E63" s="304">
        <v>0</v>
      </c>
      <c r="F63" s="172">
        <v>0</v>
      </c>
      <c r="G63" s="304">
        <v>0</v>
      </c>
      <c r="H63" s="172">
        <v>1202</v>
      </c>
      <c r="I63" s="305">
        <v>-0.46</v>
      </c>
      <c r="J63" s="264">
        <v>688.75</v>
      </c>
      <c r="K63" s="69">
        <v>676.6</v>
      </c>
      <c r="L63" s="135">
        <f t="shared" si="0"/>
        <v>12.149999999999977</v>
      </c>
      <c r="M63" s="308">
        <f t="shared" si="1"/>
        <v>1.7957434229973361</v>
      </c>
      <c r="N63" s="78">
        <f>Margins!B63</f>
        <v>400</v>
      </c>
      <c r="O63" s="25">
        <f t="shared" si="2"/>
        <v>0</v>
      </c>
      <c r="P63" s="25">
        <f t="shared" si="3"/>
        <v>0</v>
      </c>
    </row>
    <row r="64" spans="1:16" ht="13.5">
      <c r="A64" s="193" t="s">
        <v>5</v>
      </c>
      <c r="B64" s="172">
        <v>2433</v>
      </c>
      <c r="C64" s="304">
        <v>-0.57</v>
      </c>
      <c r="D64" s="172">
        <v>285</v>
      </c>
      <c r="E64" s="304">
        <v>0.6</v>
      </c>
      <c r="F64" s="172">
        <v>34</v>
      </c>
      <c r="G64" s="304">
        <v>1.27</v>
      </c>
      <c r="H64" s="172">
        <v>2752</v>
      </c>
      <c r="I64" s="305">
        <v>-0.53</v>
      </c>
      <c r="J64" s="264">
        <v>130.3</v>
      </c>
      <c r="K64" s="69">
        <v>127.9</v>
      </c>
      <c r="L64" s="135">
        <f t="shared" si="0"/>
        <v>2.4000000000000057</v>
      </c>
      <c r="M64" s="308">
        <f t="shared" si="1"/>
        <v>1.8764659890539528</v>
      </c>
      <c r="N64" s="78">
        <f>Margins!B64</f>
        <v>1595</v>
      </c>
      <c r="O64" s="25">
        <f t="shared" si="2"/>
        <v>454575</v>
      </c>
      <c r="P64" s="25">
        <f t="shared" si="3"/>
        <v>54230</v>
      </c>
    </row>
    <row r="65" spans="1:16" ht="13.5">
      <c r="A65" s="193" t="s">
        <v>198</v>
      </c>
      <c r="B65" s="172">
        <v>5363</v>
      </c>
      <c r="C65" s="304">
        <v>0.1</v>
      </c>
      <c r="D65" s="172">
        <v>268</v>
      </c>
      <c r="E65" s="304">
        <v>0.21</v>
      </c>
      <c r="F65" s="172">
        <v>50</v>
      </c>
      <c r="G65" s="304">
        <v>0.92</v>
      </c>
      <c r="H65" s="172">
        <v>5681</v>
      </c>
      <c r="I65" s="305">
        <v>0.11</v>
      </c>
      <c r="J65" s="264">
        <v>205.2</v>
      </c>
      <c r="K65" s="69">
        <v>205</v>
      </c>
      <c r="L65" s="135">
        <f t="shared" si="0"/>
        <v>0.19999999999998863</v>
      </c>
      <c r="M65" s="308">
        <f t="shared" si="1"/>
        <v>0.09756097560975056</v>
      </c>
      <c r="N65" s="78">
        <f>Margins!B65</f>
        <v>1000</v>
      </c>
      <c r="O65" s="25">
        <f t="shared" si="2"/>
        <v>268000</v>
      </c>
      <c r="P65" s="25">
        <f t="shared" si="3"/>
        <v>50000</v>
      </c>
    </row>
    <row r="66" spans="1:16" ht="13.5">
      <c r="A66" s="193" t="s">
        <v>199</v>
      </c>
      <c r="B66" s="172">
        <v>614</v>
      </c>
      <c r="C66" s="304">
        <v>-0.42</v>
      </c>
      <c r="D66" s="172">
        <v>29</v>
      </c>
      <c r="E66" s="304">
        <v>1.42</v>
      </c>
      <c r="F66" s="172">
        <v>7</v>
      </c>
      <c r="G66" s="304">
        <v>0</v>
      </c>
      <c r="H66" s="172">
        <v>650</v>
      </c>
      <c r="I66" s="305">
        <v>-0.39</v>
      </c>
      <c r="J66" s="264">
        <v>247.8</v>
      </c>
      <c r="K66" s="69">
        <v>249.2</v>
      </c>
      <c r="L66" s="135">
        <f t="shared" si="0"/>
        <v>-1.3999999999999773</v>
      </c>
      <c r="M66" s="308">
        <f t="shared" si="1"/>
        <v>-0.5617977528089796</v>
      </c>
      <c r="N66" s="78">
        <f>Margins!B66</f>
        <v>1300</v>
      </c>
      <c r="O66" s="25">
        <f t="shared" si="2"/>
        <v>37700</v>
      </c>
      <c r="P66" s="25">
        <f t="shared" si="3"/>
        <v>9100</v>
      </c>
    </row>
    <row r="67" spans="1:18" ht="13.5">
      <c r="A67" s="193" t="s">
        <v>43</v>
      </c>
      <c r="B67" s="172">
        <v>1690</v>
      </c>
      <c r="C67" s="304">
        <v>0.85</v>
      </c>
      <c r="D67" s="172">
        <v>33</v>
      </c>
      <c r="E67" s="304">
        <v>2.3</v>
      </c>
      <c r="F67" s="172">
        <v>0</v>
      </c>
      <c r="G67" s="304">
        <v>0</v>
      </c>
      <c r="H67" s="172">
        <v>1723</v>
      </c>
      <c r="I67" s="305">
        <v>0.87</v>
      </c>
      <c r="J67" s="264">
        <v>2081.65</v>
      </c>
      <c r="K67" s="69">
        <v>2001</v>
      </c>
      <c r="L67" s="135">
        <f t="shared" si="0"/>
        <v>80.65000000000009</v>
      </c>
      <c r="M67" s="308">
        <f t="shared" si="1"/>
        <v>4.030484757621194</v>
      </c>
      <c r="N67" s="78">
        <f>Margins!B67</f>
        <v>150</v>
      </c>
      <c r="O67" s="25">
        <f t="shared" si="2"/>
        <v>4950</v>
      </c>
      <c r="P67" s="25">
        <f t="shared" si="3"/>
        <v>0</v>
      </c>
      <c r="R67" s="25"/>
    </row>
    <row r="68" spans="1:18" ht="13.5">
      <c r="A68" s="193" t="s">
        <v>200</v>
      </c>
      <c r="B68" s="172">
        <v>7985</v>
      </c>
      <c r="C68" s="304">
        <v>-0.12</v>
      </c>
      <c r="D68" s="172">
        <v>78</v>
      </c>
      <c r="E68" s="304">
        <v>0.26</v>
      </c>
      <c r="F68" s="172">
        <v>2</v>
      </c>
      <c r="G68" s="304">
        <v>-0.33</v>
      </c>
      <c r="H68" s="172">
        <v>8065</v>
      </c>
      <c r="I68" s="305">
        <v>-0.12</v>
      </c>
      <c r="J68" s="264">
        <v>853.35</v>
      </c>
      <c r="K68" s="69">
        <v>855.3</v>
      </c>
      <c r="L68" s="135">
        <f aca="true" t="shared" si="4" ref="L68:L131">J68-K68</f>
        <v>-1.9499999999999318</v>
      </c>
      <c r="M68" s="308">
        <f aca="true" t="shared" si="5" ref="M68:M131">L68/K68*100</f>
        <v>-0.22799017888459394</v>
      </c>
      <c r="N68" s="78">
        <f>Margins!B68</f>
        <v>350</v>
      </c>
      <c r="O68" s="25">
        <f aca="true" t="shared" si="6" ref="O68:O131">D68*N68</f>
        <v>27300</v>
      </c>
      <c r="P68" s="25">
        <f aca="true" t="shared" si="7" ref="P68:P131">F68*N68</f>
        <v>700</v>
      </c>
      <c r="R68" s="25"/>
    </row>
    <row r="69" spans="1:16" ht="13.5">
      <c r="A69" s="193" t="s">
        <v>141</v>
      </c>
      <c r="B69" s="172">
        <v>3050</v>
      </c>
      <c r="C69" s="304">
        <v>-0.47</v>
      </c>
      <c r="D69" s="172">
        <v>309</v>
      </c>
      <c r="E69" s="304">
        <v>0.63</v>
      </c>
      <c r="F69" s="172">
        <v>57</v>
      </c>
      <c r="G69" s="304">
        <v>0.3</v>
      </c>
      <c r="H69" s="172">
        <v>3416</v>
      </c>
      <c r="I69" s="305">
        <v>-0.43</v>
      </c>
      <c r="J69" s="264">
        <v>77.6</v>
      </c>
      <c r="K69" s="69">
        <v>75.55</v>
      </c>
      <c r="L69" s="135">
        <f t="shared" si="4"/>
        <v>2.049999999999997</v>
      </c>
      <c r="M69" s="308">
        <f t="shared" si="5"/>
        <v>2.7134348113831863</v>
      </c>
      <c r="N69" s="78">
        <f>Margins!B69</f>
        <v>2400</v>
      </c>
      <c r="O69" s="25">
        <f t="shared" si="6"/>
        <v>741600</v>
      </c>
      <c r="P69" s="25">
        <f t="shared" si="7"/>
        <v>136800</v>
      </c>
    </row>
    <row r="70" spans="1:16" ht="13.5">
      <c r="A70" s="193" t="s">
        <v>400</v>
      </c>
      <c r="B70" s="172">
        <v>3748</v>
      </c>
      <c r="C70" s="304">
        <v>-0.1</v>
      </c>
      <c r="D70" s="172">
        <v>411</v>
      </c>
      <c r="E70" s="304">
        <v>0.47</v>
      </c>
      <c r="F70" s="172">
        <v>36</v>
      </c>
      <c r="G70" s="304">
        <v>1.4</v>
      </c>
      <c r="H70" s="172">
        <v>4195</v>
      </c>
      <c r="I70" s="305">
        <v>-0.06</v>
      </c>
      <c r="J70" s="264">
        <v>94.6</v>
      </c>
      <c r="K70" s="264">
        <v>96.15</v>
      </c>
      <c r="L70" s="135">
        <f t="shared" si="4"/>
        <v>-1.5500000000000114</v>
      </c>
      <c r="M70" s="308">
        <f t="shared" si="5"/>
        <v>-1.612064482579315</v>
      </c>
      <c r="N70" s="78">
        <f>Margins!B70</f>
        <v>2700</v>
      </c>
      <c r="O70" s="25">
        <f t="shared" si="6"/>
        <v>1109700</v>
      </c>
      <c r="P70" s="25">
        <f t="shared" si="7"/>
        <v>97200</v>
      </c>
    </row>
    <row r="71" spans="1:16" ht="13.5">
      <c r="A71" s="193" t="s">
        <v>184</v>
      </c>
      <c r="B71" s="172">
        <v>1643</v>
      </c>
      <c r="C71" s="304">
        <v>-0.44</v>
      </c>
      <c r="D71" s="172">
        <v>145</v>
      </c>
      <c r="E71" s="304">
        <v>0.56</v>
      </c>
      <c r="F71" s="172">
        <v>7</v>
      </c>
      <c r="G71" s="304">
        <v>0.75</v>
      </c>
      <c r="H71" s="172">
        <v>1795</v>
      </c>
      <c r="I71" s="305">
        <v>-0.41</v>
      </c>
      <c r="J71" s="264">
        <v>83.7</v>
      </c>
      <c r="K71" s="69">
        <v>83.45</v>
      </c>
      <c r="L71" s="135">
        <f t="shared" si="4"/>
        <v>0.25</v>
      </c>
      <c r="M71" s="308">
        <f t="shared" si="5"/>
        <v>0.2995805871779509</v>
      </c>
      <c r="N71" s="78">
        <f>Margins!B71</f>
        <v>2950</v>
      </c>
      <c r="O71" s="25">
        <f t="shared" si="6"/>
        <v>427750</v>
      </c>
      <c r="P71" s="25">
        <f t="shared" si="7"/>
        <v>20650</v>
      </c>
    </row>
    <row r="72" spans="1:16" ht="13.5">
      <c r="A72" s="193" t="s">
        <v>175</v>
      </c>
      <c r="B72" s="172">
        <v>8768</v>
      </c>
      <c r="C72" s="304">
        <v>-0.06</v>
      </c>
      <c r="D72" s="172">
        <v>795</v>
      </c>
      <c r="E72" s="304">
        <v>2.19</v>
      </c>
      <c r="F72" s="172">
        <v>132</v>
      </c>
      <c r="G72" s="304">
        <v>3.26</v>
      </c>
      <c r="H72" s="172">
        <v>9695</v>
      </c>
      <c r="I72" s="305">
        <v>0.01</v>
      </c>
      <c r="J72" s="264">
        <v>33.6</v>
      </c>
      <c r="K72" s="69">
        <v>33.05</v>
      </c>
      <c r="L72" s="135">
        <f t="shared" si="4"/>
        <v>0.5500000000000043</v>
      </c>
      <c r="M72" s="308">
        <f t="shared" si="5"/>
        <v>1.6641452344932053</v>
      </c>
      <c r="N72" s="78">
        <f>Margins!B72</f>
        <v>7875</v>
      </c>
      <c r="O72" s="25">
        <f t="shared" si="6"/>
        <v>6260625</v>
      </c>
      <c r="P72" s="25">
        <f t="shared" si="7"/>
        <v>1039500</v>
      </c>
    </row>
    <row r="73" spans="1:18" ht="13.5">
      <c r="A73" s="193" t="s">
        <v>142</v>
      </c>
      <c r="B73" s="172">
        <v>468</v>
      </c>
      <c r="C73" s="304">
        <v>-0.47</v>
      </c>
      <c r="D73" s="172">
        <v>3</v>
      </c>
      <c r="E73" s="304">
        <v>0</v>
      </c>
      <c r="F73" s="172">
        <v>0</v>
      </c>
      <c r="G73" s="304">
        <v>0</v>
      </c>
      <c r="H73" s="172">
        <v>471</v>
      </c>
      <c r="I73" s="305">
        <v>-0.46</v>
      </c>
      <c r="J73" s="264">
        <v>145.95</v>
      </c>
      <c r="K73" s="69">
        <v>144.65</v>
      </c>
      <c r="L73" s="135">
        <f t="shared" si="4"/>
        <v>1.299999999999983</v>
      </c>
      <c r="M73" s="308">
        <f t="shared" si="5"/>
        <v>0.8987210508122937</v>
      </c>
      <c r="N73" s="78">
        <f>Margins!B73</f>
        <v>1750</v>
      </c>
      <c r="O73" s="25">
        <f t="shared" si="6"/>
        <v>5250</v>
      </c>
      <c r="P73" s="25">
        <f t="shared" si="7"/>
        <v>0</v>
      </c>
      <c r="R73" s="25"/>
    </row>
    <row r="74" spans="1:18" ht="13.5">
      <c r="A74" s="193" t="s">
        <v>176</v>
      </c>
      <c r="B74" s="172">
        <v>3980</v>
      </c>
      <c r="C74" s="304">
        <v>-0.31</v>
      </c>
      <c r="D74" s="172">
        <v>186</v>
      </c>
      <c r="E74" s="304">
        <v>0.66</v>
      </c>
      <c r="F74" s="172">
        <v>36</v>
      </c>
      <c r="G74" s="304">
        <v>-0.2</v>
      </c>
      <c r="H74" s="172">
        <v>4202</v>
      </c>
      <c r="I74" s="305">
        <v>-0.29</v>
      </c>
      <c r="J74" s="264">
        <v>161.95</v>
      </c>
      <c r="K74" s="69">
        <v>159.75</v>
      </c>
      <c r="L74" s="135">
        <f t="shared" si="4"/>
        <v>2.1999999999999886</v>
      </c>
      <c r="M74" s="308">
        <f t="shared" si="5"/>
        <v>1.3771517996870037</v>
      </c>
      <c r="N74" s="78">
        <f>Margins!B74</f>
        <v>1450</v>
      </c>
      <c r="O74" s="25">
        <f t="shared" si="6"/>
        <v>269700</v>
      </c>
      <c r="P74" s="25">
        <f t="shared" si="7"/>
        <v>52200</v>
      </c>
      <c r="R74" s="25"/>
    </row>
    <row r="75" spans="1:18" ht="13.5">
      <c r="A75" s="193" t="s">
        <v>399</v>
      </c>
      <c r="B75" s="172">
        <v>70</v>
      </c>
      <c r="C75" s="304">
        <v>-0.68</v>
      </c>
      <c r="D75" s="172">
        <v>0</v>
      </c>
      <c r="E75" s="304">
        <v>0</v>
      </c>
      <c r="F75" s="172">
        <v>0</v>
      </c>
      <c r="G75" s="304">
        <v>0</v>
      </c>
      <c r="H75" s="172">
        <v>70</v>
      </c>
      <c r="I75" s="305">
        <v>-0.68</v>
      </c>
      <c r="J75" s="264">
        <v>90.2</v>
      </c>
      <c r="K75" s="69">
        <v>87</v>
      </c>
      <c r="L75" s="135">
        <f t="shared" si="4"/>
        <v>3.200000000000003</v>
      </c>
      <c r="M75" s="308">
        <f t="shared" si="5"/>
        <v>3.6781609195402334</v>
      </c>
      <c r="N75" s="78">
        <f>Margins!B75</f>
        <v>2200</v>
      </c>
      <c r="O75" s="25">
        <f t="shared" si="6"/>
        <v>0</v>
      </c>
      <c r="P75" s="25">
        <f t="shared" si="7"/>
        <v>0</v>
      </c>
      <c r="R75" s="25"/>
    </row>
    <row r="76" spans="1:16" ht="13.5">
      <c r="A76" s="193" t="s">
        <v>167</v>
      </c>
      <c r="B76" s="172">
        <v>1399</v>
      </c>
      <c r="C76" s="304">
        <v>-0.09</v>
      </c>
      <c r="D76" s="172">
        <v>37</v>
      </c>
      <c r="E76" s="304">
        <v>1.64</v>
      </c>
      <c r="F76" s="172">
        <v>1</v>
      </c>
      <c r="G76" s="304">
        <v>0</v>
      </c>
      <c r="H76" s="172">
        <v>1437</v>
      </c>
      <c r="I76" s="305">
        <v>-0.07</v>
      </c>
      <c r="J76" s="264">
        <v>42</v>
      </c>
      <c r="K76" s="69">
        <v>39.4</v>
      </c>
      <c r="L76" s="135">
        <f t="shared" si="4"/>
        <v>2.6000000000000014</v>
      </c>
      <c r="M76" s="308">
        <f t="shared" si="5"/>
        <v>6.598984771573608</v>
      </c>
      <c r="N76" s="78">
        <f>Margins!B76</f>
        <v>3850</v>
      </c>
      <c r="O76" s="25">
        <f t="shared" si="6"/>
        <v>142450</v>
      </c>
      <c r="P76" s="25">
        <f t="shared" si="7"/>
        <v>3850</v>
      </c>
    </row>
    <row r="77" spans="1:16" ht="13.5">
      <c r="A77" s="193" t="s">
        <v>201</v>
      </c>
      <c r="B77" s="172">
        <v>14453</v>
      </c>
      <c r="C77" s="304">
        <v>-0.28</v>
      </c>
      <c r="D77" s="172">
        <v>1279</v>
      </c>
      <c r="E77" s="304">
        <v>0.63</v>
      </c>
      <c r="F77" s="172">
        <v>267</v>
      </c>
      <c r="G77" s="304">
        <v>0.43</v>
      </c>
      <c r="H77" s="172">
        <v>15999</v>
      </c>
      <c r="I77" s="305">
        <v>-0.24</v>
      </c>
      <c r="J77" s="264">
        <v>2018.65</v>
      </c>
      <c r="K77" s="25">
        <v>1990.7</v>
      </c>
      <c r="L77" s="135">
        <f t="shared" si="4"/>
        <v>27.950000000000045</v>
      </c>
      <c r="M77" s="308">
        <f t="shared" si="5"/>
        <v>1.4040287336112949</v>
      </c>
      <c r="N77" s="78">
        <f>Margins!B77</f>
        <v>100</v>
      </c>
      <c r="O77" s="25">
        <f t="shared" si="6"/>
        <v>127900</v>
      </c>
      <c r="P77" s="25">
        <f t="shared" si="7"/>
        <v>26700</v>
      </c>
    </row>
    <row r="78" spans="1:16" ht="13.5">
      <c r="A78" s="193" t="s">
        <v>143</v>
      </c>
      <c r="B78" s="172">
        <v>169</v>
      </c>
      <c r="C78" s="304">
        <v>-0.21</v>
      </c>
      <c r="D78" s="172">
        <v>0</v>
      </c>
      <c r="E78" s="304">
        <v>-1</v>
      </c>
      <c r="F78" s="172">
        <v>16</v>
      </c>
      <c r="G78" s="304">
        <v>-0.2</v>
      </c>
      <c r="H78" s="172">
        <v>185</v>
      </c>
      <c r="I78" s="305">
        <v>-0.3</v>
      </c>
      <c r="J78" s="264">
        <v>102.75</v>
      </c>
      <c r="K78" s="69">
        <v>103.2</v>
      </c>
      <c r="L78" s="135">
        <f t="shared" si="4"/>
        <v>-0.45000000000000284</v>
      </c>
      <c r="M78" s="308">
        <f t="shared" si="5"/>
        <v>-0.43604651162790975</v>
      </c>
      <c r="N78" s="78">
        <f>Margins!B78</f>
        <v>2950</v>
      </c>
      <c r="O78" s="25">
        <f t="shared" si="6"/>
        <v>0</v>
      </c>
      <c r="P78" s="25">
        <f t="shared" si="7"/>
        <v>47200</v>
      </c>
    </row>
    <row r="79" spans="1:16" ht="13.5">
      <c r="A79" s="193" t="s">
        <v>90</v>
      </c>
      <c r="B79" s="172">
        <v>345</v>
      </c>
      <c r="C79" s="304">
        <v>-0.2</v>
      </c>
      <c r="D79" s="172">
        <v>0</v>
      </c>
      <c r="E79" s="304">
        <v>0</v>
      </c>
      <c r="F79" s="172">
        <v>0</v>
      </c>
      <c r="G79" s="304">
        <v>0</v>
      </c>
      <c r="H79" s="172">
        <v>345</v>
      </c>
      <c r="I79" s="305">
        <v>-0.2</v>
      </c>
      <c r="J79" s="264">
        <v>399.65</v>
      </c>
      <c r="K79" s="69">
        <v>404.35</v>
      </c>
      <c r="L79" s="135">
        <f t="shared" si="4"/>
        <v>-4.7000000000000455</v>
      </c>
      <c r="M79" s="308">
        <f t="shared" si="5"/>
        <v>-1.1623593421540857</v>
      </c>
      <c r="N79" s="78">
        <f>Margins!B79</f>
        <v>600</v>
      </c>
      <c r="O79" s="25">
        <f t="shared" si="6"/>
        <v>0</v>
      </c>
      <c r="P79" s="25">
        <f t="shared" si="7"/>
        <v>0</v>
      </c>
    </row>
    <row r="80" spans="1:18" ht="13.5">
      <c r="A80" s="193" t="s">
        <v>35</v>
      </c>
      <c r="B80" s="172">
        <v>1011</v>
      </c>
      <c r="C80" s="304">
        <v>-0.56</v>
      </c>
      <c r="D80" s="172">
        <v>18</v>
      </c>
      <c r="E80" s="304">
        <v>8</v>
      </c>
      <c r="F80" s="172">
        <v>0</v>
      </c>
      <c r="G80" s="304">
        <v>0</v>
      </c>
      <c r="H80" s="172">
        <v>1029</v>
      </c>
      <c r="I80" s="305">
        <v>-0.55</v>
      </c>
      <c r="J80" s="264">
        <v>270.8</v>
      </c>
      <c r="K80" s="69">
        <v>269.15</v>
      </c>
      <c r="L80" s="135">
        <f t="shared" si="4"/>
        <v>1.650000000000034</v>
      </c>
      <c r="M80" s="308">
        <f t="shared" si="5"/>
        <v>0.6130410551737078</v>
      </c>
      <c r="N80" s="78">
        <f>Margins!B80</f>
        <v>1100</v>
      </c>
      <c r="O80" s="25">
        <f t="shared" si="6"/>
        <v>19800</v>
      </c>
      <c r="P80" s="25">
        <f t="shared" si="7"/>
        <v>0</v>
      </c>
      <c r="R80" s="25"/>
    </row>
    <row r="81" spans="1:16" ht="13.5">
      <c r="A81" s="193" t="s">
        <v>6</v>
      </c>
      <c r="B81" s="172">
        <v>10364</v>
      </c>
      <c r="C81" s="304">
        <v>0.49</v>
      </c>
      <c r="D81" s="172">
        <v>862</v>
      </c>
      <c r="E81" s="304">
        <v>2.2</v>
      </c>
      <c r="F81" s="172">
        <v>112</v>
      </c>
      <c r="G81" s="304">
        <v>4.6</v>
      </c>
      <c r="H81" s="172">
        <v>11338</v>
      </c>
      <c r="I81" s="305">
        <v>0.57</v>
      </c>
      <c r="J81" s="264">
        <v>151.15</v>
      </c>
      <c r="K81" s="69">
        <v>146.95</v>
      </c>
      <c r="L81" s="135">
        <f t="shared" si="4"/>
        <v>4.200000000000017</v>
      </c>
      <c r="M81" s="308">
        <f t="shared" si="5"/>
        <v>2.8581150051037887</v>
      </c>
      <c r="N81" s="78">
        <f>Margins!B81</f>
        <v>1125</v>
      </c>
      <c r="O81" s="25">
        <f t="shared" si="6"/>
        <v>969750</v>
      </c>
      <c r="P81" s="25">
        <f t="shared" si="7"/>
        <v>126000</v>
      </c>
    </row>
    <row r="82" spans="1:16" ht="13.5">
      <c r="A82" s="193" t="s">
        <v>177</v>
      </c>
      <c r="B82" s="172">
        <v>4563</v>
      </c>
      <c r="C82" s="304">
        <v>-0.2</v>
      </c>
      <c r="D82" s="172">
        <v>46</v>
      </c>
      <c r="E82" s="304">
        <v>0.31</v>
      </c>
      <c r="F82" s="172">
        <v>5</v>
      </c>
      <c r="G82" s="304">
        <v>1.5</v>
      </c>
      <c r="H82" s="172">
        <v>4614</v>
      </c>
      <c r="I82" s="305">
        <v>-0.19</v>
      </c>
      <c r="J82" s="264">
        <v>292.5</v>
      </c>
      <c r="K82" s="69">
        <v>282.65</v>
      </c>
      <c r="L82" s="135">
        <f t="shared" si="4"/>
        <v>9.850000000000023</v>
      </c>
      <c r="M82" s="308">
        <f t="shared" si="5"/>
        <v>3.4848752874579954</v>
      </c>
      <c r="N82" s="78">
        <f>Margins!B82</f>
        <v>500</v>
      </c>
      <c r="O82" s="25">
        <f t="shared" si="6"/>
        <v>23000</v>
      </c>
      <c r="P82" s="25">
        <f t="shared" si="7"/>
        <v>2500</v>
      </c>
    </row>
    <row r="83" spans="1:18" ht="13.5">
      <c r="A83" s="193" t="s">
        <v>168</v>
      </c>
      <c r="B83" s="172">
        <v>102</v>
      </c>
      <c r="C83" s="304">
        <v>-0.89</v>
      </c>
      <c r="D83" s="172">
        <v>0</v>
      </c>
      <c r="E83" s="304">
        <v>0</v>
      </c>
      <c r="F83" s="172">
        <v>0</v>
      </c>
      <c r="G83" s="304">
        <v>0</v>
      </c>
      <c r="H83" s="172">
        <v>102</v>
      </c>
      <c r="I83" s="305">
        <v>-0.89</v>
      </c>
      <c r="J83" s="264">
        <v>643.15</v>
      </c>
      <c r="K83" s="69">
        <v>658.2</v>
      </c>
      <c r="L83" s="135">
        <f t="shared" si="4"/>
        <v>-15.050000000000068</v>
      </c>
      <c r="M83" s="308">
        <f t="shared" si="5"/>
        <v>-2.2865390458827206</v>
      </c>
      <c r="N83" s="78">
        <f>Margins!B83</f>
        <v>300</v>
      </c>
      <c r="O83" s="25">
        <f t="shared" si="6"/>
        <v>0</v>
      </c>
      <c r="P83" s="25">
        <f t="shared" si="7"/>
        <v>0</v>
      </c>
      <c r="R83" s="25"/>
    </row>
    <row r="84" spans="1:16" ht="13.5">
      <c r="A84" s="193" t="s">
        <v>132</v>
      </c>
      <c r="B84" s="172">
        <v>2055</v>
      </c>
      <c r="C84" s="304">
        <v>-0.11</v>
      </c>
      <c r="D84" s="172">
        <v>0</v>
      </c>
      <c r="E84" s="304">
        <v>-1</v>
      </c>
      <c r="F84" s="172">
        <v>0</v>
      </c>
      <c r="G84" s="304">
        <v>0</v>
      </c>
      <c r="H84" s="172">
        <v>2055</v>
      </c>
      <c r="I84" s="305">
        <v>-0.11</v>
      </c>
      <c r="J84" s="264">
        <v>633.2</v>
      </c>
      <c r="K84" s="69">
        <v>650.15</v>
      </c>
      <c r="L84" s="135">
        <f t="shared" si="4"/>
        <v>-16.949999999999932</v>
      </c>
      <c r="M84" s="308">
        <f t="shared" si="5"/>
        <v>-2.6070906713835167</v>
      </c>
      <c r="N84" s="78">
        <f>Margins!B84</f>
        <v>400</v>
      </c>
      <c r="O84" s="25">
        <f t="shared" si="6"/>
        <v>0</v>
      </c>
      <c r="P84" s="25">
        <f t="shared" si="7"/>
        <v>0</v>
      </c>
    </row>
    <row r="85" spans="1:16" ht="13.5">
      <c r="A85" s="193" t="s">
        <v>144</v>
      </c>
      <c r="B85" s="172">
        <v>1137</v>
      </c>
      <c r="C85" s="304">
        <v>-0.33</v>
      </c>
      <c r="D85" s="172">
        <v>10</v>
      </c>
      <c r="E85" s="304">
        <v>0</v>
      </c>
      <c r="F85" s="172">
        <v>0</v>
      </c>
      <c r="G85" s="304">
        <v>0</v>
      </c>
      <c r="H85" s="172">
        <v>1147</v>
      </c>
      <c r="I85" s="305">
        <v>-0.32</v>
      </c>
      <c r="J85" s="264">
        <v>2377.45</v>
      </c>
      <c r="K85" s="69">
        <v>2339.3</v>
      </c>
      <c r="L85" s="135">
        <f t="shared" si="4"/>
        <v>38.149999999999636</v>
      </c>
      <c r="M85" s="308">
        <f t="shared" si="5"/>
        <v>1.6308297353909134</v>
      </c>
      <c r="N85" s="78">
        <f>Margins!B85</f>
        <v>125</v>
      </c>
      <c r="O85" s="25">
        <f t="shared" si="6"/>
        <v>1250</v>
      </c>
      <c r="P85" s="25">
        <f t="shared" si="7"/>
        <v>0</v>
      </c>
    </row>
    <row r="86" spans="1:18" ht="13.5">
      <c r="A86" s="193" t="s">
        <v>292</v>
      </c>
      <c r="B86" s="172">
        <v>1231</v>
      </c>
      <c r="C86" s="304">
        <v>-0.29</v>
      </c>
      <c r="D86" s="172">
        <v>2</v>
      </c>
      <c r="E86" s="304">
        <v>0</v>
      </c>
      <c r="F86" s="172">
        <v>0</v>
      </c>
      <c r="G86" s="304">
        <v>0</v>
      </c>
      <c r="H86" s="172">
        <v>1233</v>
      </c>
      <c r="I86" s="305">
        <v>-0.29</v>
      </c>
      <c r="J86" s="264">
        <v>539.2</v>
      </c>
      <c r="K86" s="69">
        <v>527.15</v>
      </c>
      <c r="L86" s="135">
        <f t="shared" si="4"/>
        <v>12.050000000000068</v>
      </c>
      <c r="M86" s="308">
        <f t="shared" si="5"/>
        <v>2.2858768851370708</v>
      </c>
      <c r="N86" s="78">
        <f>Margins!B86</f>
        <v>300</v>
      </c>
      <c r="O86" s="25">
        <f t="shared" si="6"/>
        <v>600</v>
      </c>
      <c r="P86" s="25">
        <f t="shared" si="7"/>
        <v>0</v>
      </c>
      <c r="R86" s="25"/>
    </row>
    <row r="87" spans="1:16" ht="13.5">
      <c r="A87" s="193" t="s">
        <v>133</v>
      </c>
      <c r="B87" s="172">
        <v>196</v>
      </c>
      <c r="C87" s="304">
        <v>-0.78</v>
      </c>
      <c r="D87" s="172">
        <v>40</v>
      </c>
      <c r="E87" s="304">
        <v>0.03</v>
      </c>
      <c r="F87" s="172">
        <v>0</v>
      </c>
      <c r="G87" s="304">
        <v>0</v>
      </c>
      <c r="H87" s="172">
        <v>236</v>
      </c>
      <c r="I87" s="305">
        <v>-0.75</v>
      </c>
      <c r="J87" s="264">
        <v>28.35</v>
      </c>
      <c r="K87" s="69">
        <v>28.1</v>
      </c>
      <c r="L87" s="135">
        <f t="shared" si="4"/>
        <v>0.25</v>
      </c>
      <c r="M87" s="308">
        <f t="shared" si="5"/>
        <v>0.889679715302491</v>
      </c>
      <c r="N87" s="78">
        <f>Margins!B87</f>
        <v>6250</v>
      </c>
      <c r="O87" s="25">
        <f t="shared" si="6"/>
        <v>250000</v>
      </c>
      <c r="P87" s="25">
        <f t="shared" si="7"/>
        <v>0</v>
      </c>
    </row>
    <row r="88" spans="1:18" ht="13.5">
      <c r="A88" s="193" t="s">
        <v>169</v>
      </c>
      <c r="B88" s="172">
        <v>292</v>
      </c>
      <c r="C88" s="304">
        <v>-0.79</v>
      </c>
      <c r="D88" s="172">
        <v>0</v>
      </c>
      <c r="E88" s="304">
        <v>-1</v>
      </c>
      <c r="F88" s="172">
        <v>36</v>
      </c>
      <c r="G88" s="304">
        <v>0.09</v>
      </c>
      <c r="H88" s="172">
        <v>328</v>
      </c>
      <c r="I88" s="305">
        <v>-0.77</v>
      </c>
      <c r="J88" s="264">
        <v>121.95</v>
      </c>
      <c r="K88" s="69">
        <v>119.25</v>
      </c>
      <c r="L88" s="135">
        <f t="shared" si="4"/>
        <v>2.700000000000003</v>
      </c>
      <c r="M88" s="308">
        <f t="shared" si="5"/>
        <v>2.2641509433962286</v>
      </c>
      <c r="N88" s="78">
        <f>Margins!B88</f>
        <v>2000</v>
      </c>
      <c r="O88" s="25">
        <f t="shared" si="6"/>
        <v>0</v>
      </c>
      <c r="P88" s="25">
        <f t="shared" si="7"/>
        <v>72000</v>
      </c>
      <c r="R88" s="25"/>
    </row>
    <row r="89" spans="1:16" ht="13.5">
      <c r="A89" s="193" t="s">
        <v>293</v>
      </c>
      <c r="B89" s="172">
        <v>3082</v>
      </c>
      <c r="C89" s="304">
        <v>0.51</v>
      </c>
      <c r="D89" s="172">
        <v>3</v>
      </c>
      <c r="E89" s="304">
        <v>2</v>
      </c>
      <c r="F89" s="172">
        <v>0</v>
      </c>
      <c r="G89" s="304">
        <v>0</v>
      </c>
      <c r="H89" s="172">
        <v>3085</v>
      </c>
      <c r="I89" s="305">
        <v>0.51</v>
      </c>
      <c r="J89" s="264">
        <v>493</v>
      </c>
      <c r="K89" s="69">
        <v>474.15</v>
      </c>
      <c r="L89" s="135">
        <f t="shared" si="4"/>
        <v>18.850000000000023</v>
      </c>
      <c r="M89" s="308">
        <f t="shared" si="5"/>
        <v>3.9755351681957234</v>
      </c>
      <c r="N89" s="78">
        <f>Margins!B89</f>
        <v>550</v>
      </c>
      <c r="O89" s="25">
        <f t="shared" si="6"/>
        <v>1650</v>
      </c>
      <c r="P89" s="25">
        <f t="shared" si="7"/>
        <v>0</v>
      </c>
    </row>
    <row r="90" spans="1:16" ht="13.5">
      <c r="A90" s="193" t="s">
        <v>294</v>
      </c>
      <c r="B90" s="172">
        <v>1195</v>
      </c>
      <c r="C90" s="304">
        <v>0.68</v>
      </c>
      <c r="D90" s="172">
        <v>0</v>
      </c>
      <c r="E90" s="304">
        <v>0</v>
      </c>
      <c r="F90" s="172">
        <v>0</v>
      </c>
      <c r="G90" s="304">
        <v>-1</v>
      </c>
      <c r="H90" s="172">
        <v>1195</v>
      </c>
      <c r="I90" s="305">
        <v>0.63</v>
      </c>
      <c r="J90" s="264">
        <v>479.4</v>
      </c>
      <c r="K90" s="69">
        <v>461.75</v>
      </c>
      <c r="L90" s="135">
        <f t="shared" si="4"/>
        <v>17.649999999999977</v>
      </c>
      <c r="M90" s="308">
        <f t="shared" si="5"/>
        <v>3.822414726583644</v>
      </c>
      <c r="N90" s="78">
        <f>Margins!B90</f>
        <v>550</v>
      </c>
      <c r="O90" s="25">
        <f t="shared" si="6"/>
        <v>0</v>
      </c>
      <c r="P90" s="25">
        <f t="shared" si="7"/>
        <v>0</v>
      </c>
    </row>
    <row r="91" spans="1:16" ht="13.5">
      <c r="A91" s="193" t="s">
        <v>178</v>
      </c>
      <c r="B91" s="172">
        <v>209</v>
      </c>
      <c r="C91" s="304">
        <v>-0.72</v>
      </c>
      <c r="D91" s="172">
        <v>0</v>
      </c>
      <c r="E91" s="304">
        <v>0</v>
      </c>
      <c r="F91" s="172">
        <v>0</v>
      </c>
      <c r="G91" s="304">
        <v>0</v>
      </c>
      <c r="H91" s="172">
        <v>209</v>
      </c>
      <c r="I91" s="305">
        <v>-0.72</v>
      </c>
      <c r="J91" s="264">
        <v>171.05</v>
      </c>
      <c r="K91" s="69">
        <v>169.2</v>
      </c>
      <c r="L91" s="135">
        <f t="shared" si="4"/>
        <v>1.8500000000000227</v>
      </c>
      <c r="M91" s="308">
        <f t="shared" si="5"/>
        <v>1.093380614657224</v>
      </c>
      <c r="N91" s="78">
        <f>Margins!B91</f>
        <v>1250</v>
      </c>
      <c r="O91" s="25">
        <f t="shared" si="6"/>
        <v>0</v>
      </c>
      <c r="P91" s="25">
        <f t="shared" si="7"/>
        <v>0</v>
      </c>
    </row>
    <row r="92" spans="1:16" ht="13.5">
      <c r="A92" s="193" t="s">
        <v>145</v>
      </c>
      <c r="B92" s="172">
        <v>168</v>
      </c>
      <c r="C92" s="304">
        <v>-0.71</v>
      </c>
      <c r="D92" s="172">
        <v>2</v>
      </c>
      <c r="E92" s="304">
        <v>0</v>
      </c>
      <c r="F92" s="172">
        <v>21</v>
      </c>
      <c r="G92" s="304">
        <v>-0.57</v>
      </c>
      <c r="H92" s="172">
        <v>191</v>
      </c>
      <c r="I92" s="305">
        <v>-0.7</v>
      </c>
      <c r="J92" s="264">
        <v>137.95</v>
      </c>
      <c r="K92" s="69">
        <v>137.85</v>
      </c>
      <c r="L92" s="135">
        <f t="shared" si="4"/>
        <v>0.09999999999999432</v>
      </c>
      <c r="M92" s="308">
        <f t="shared" si="5"/>
        <v>0.07254261878853414</v>
      </c>
      <c r="N92" s="78">
        <f>Margins!B92</f>
        <v>1700</v>
      </c>
      <c r="O92" s="25">
        <f t="shared" si="6"/>
        <v>3400</v>
      </c>
      <c r="P92" s="25">
        <f t="shared" si="7"/>
        <v>35700</v>
      </c>
    </row>
    <row r="93" spans="1:18" ht="13.5">
      <c r="A93" s="193" t="s">
        <v>272</v>
      </c>
      <c r="B93" s="172">
        <v>680</v>
      </c>
      <c r="C93" s="304">
        <v>-0.68</v>
      </c>
      <c r="D93" s="172">
        <v>5</v>
      </c>
      <c r="E93" s="304">
        <v>-0.5</v>
      </c>
      <c r="F93" s="172">
        <v>0</v>
      </c>
      <c r="G93" s="304">
        <v>0</v>
      </c>
      <c r="H93" s="172">
        <v>685</v>
      </c>
      <c r="I93" s="305">
        <v>-0.68</v>
      </c>
      <c r="J93" s="264">
        <v>158.6</v>
      </c>
      <c r="K93" s="69">
        <v>161.85</v>
      </c>
      <c r="L93" s="135">
        <f t="shared" si="4"/>
        <v>-3.25</v>
      </c>
      <c r="M93" s="308">
        <f t="shared" si="5"/>
        <v>-2.0080321285140563</v>
      </c>
      <c r="N93" s="78">
        <f>Margins!B93</f>
        <v>850</v>
      </c>
      <c r="O93" s="25">
        <f t="shared" si="6"/>
        <v>4250</v>
      </c>
      <c r="P93" s="25">
        <f t="shared" si="7"/>
        <v>0</v>
      </c>
      <c r="R93" s="25"/>
    </row>
    <row r="94" spans="1:16" ht="13.5">
      <c r="A94" s="193" t="s">
        <v>210</v>
      </c>
      <c r="B94" s="172">
        <v>2546</v>
      </c>
      <c r="C94" s="304">
        <v>-0.43</v>
      </c>
      <c r="D94" s="172">
        <v>10</v>
      </c>
      <c r="E94" s="304">
        <v>-0.62</v>
      </c>
      <c r="F94" s="172">
        <v>2</v>
      </c>
      <c r="G94" s="304">
        <v>0</v>
      </c>
      <c r="H94" s="172">
        <v>2558</v>
      </c>
      <c r="I94" s="305">
        <v>-0.43</v>
      </c>
      <c r="J94" s="264">
        <v>1620.1</v>
      </c>
      <c r="K94" s="69">
        <v>1616.3</v>
      </c>
      <c r="L94" s="135">
        <f t="shared" si="4"/>
        <v>3.7999999999999545</v>
      </c>
      <c r="M94" s="308">
        <f t="shared" si="5"/>
        <v>0.2351048691455766</v>
      </c>
      <c r="N94" s="78">
        <f>Margins!B94</f>
        <v>200</v>
      </c>
      <c r="O94" s="25">
        <f t="shared" si="6"/>
        <v>2000</v>
      </c>
      <c r="P94" s="25">
        <f t="shared" si="7"/>
        <v>400</v>
      </c>
    </row>
    <row r="95" spans="1:16" ht="13.5">
      <c r="A95" s="193" t="s">
        <v>295</v>
      </c>
      <c r="B95" s="172">
        <v>783</v>
      </c>
      <c r="C95" s="304">
        <v>-0.3</v>
      </c>
      <c r="D95" s="172">
        <v>0</v>
      </c>
      <c r="E95" s="304">
        <v>0</v>
      </c>
      <c r="F95" s="172">
        <v>0</v>
      </c>
      <c r="G95" s="304">
        <v>0</v>
      </c>
      <c r="H95" s="172">
        <v>783</v>
      </c>
      <c r="I95" s="305">
        <v>-0.3</v>
      </c>
      <c r="J95" s="264">
        <v>606.2</v>
      </c>
      <c r="K95" s="264">
        <v>578</v>
      </c>
      <c r="L95" s="135">
        <f t="shared" si="4"/>
        <v>28.200000000000045</v>
      </c>
      <c r="M95" s="308">
        <f t="shared" si="5"/>
        <v>4.878892733564022</v>
      </c>
      <c r="N95" s="78">
        <f>Margins!B95</f>
        <v>350</v>
      </c>
      <c r="O95" s="25">
        <f t="shared" si="6"/>
        <v>0</v>
      </c>
      <c r="P95" s="25">
        <f t="shared" si="7"/>
        <v>0</v>
      </c>
    </row>
    <row r="96" spans="1:16" ht="13.5">
      <c r="A96" s="193" t="s">
        <v>7</v>
      </c>
      <c r="B96" s="172">
        <v>3316</v>
      </c>
      <c r="C96" s="304">
        <v>0.69</v>
      </c>
      <c r="D96" s="172">
        <v>37</v>
      </c>
      <c r="E96" s="304">
        <v>1.47</v>
      </c>
      <c r="F96" s="172">
        <v>3</v>
      </c>
      <c r="G96" s="304">
        <v>0</v>
      </c>
      <c r="H96" s="172">
        <v>3356</v>
      </c>
      <c r="I96" s="305">
        <v>0.69</v>
      </c>
      <c r="J96" s="264">
        <v>780.4</v>
      </c>
      <c r="K96" s="69">
        <v>757.75</v>
      </c>
      <c r="L96" s="135">
        <f t="shared" si="4"/>
        <v>22.649999999999977</v>
      </c>
      <c r="M96" s="308">
        <f t="shared" si="5"/>
        <v>2.9891125041240483</v>
      </c>
      <c r="N96" s="78">
        <f>Margins!B96</f>
        <v>625</v>
      </c>
      <c r="O96" s="25">
        <f t="shared" si="6"/>
        <v>23125</v>
      </c>
      <c r="P96" s="25">
        <f t="shared" si="7"/>
        <v>1875</v>
      </c>
    </row>
    <row r="97" spans="1:16" ht="13.5">
      <c r="A97" s="193" t="s">
        <v>170</v>
      </c>
      <c r="B97" s="172">
        <v>327</v>
      </c>
      <c r="C97" s="304">
        <v>0.13</v>
      </c>
      <c r="D97" s="172">
        <v>24</v>
      </c>
      <c r="E97" s="304">
        <v>0</v>
      </c>
      <c r="F97" s="172">
        <v>20</v>
      </c>
      <c r="G97" s="304">
        <v>0</v>
      </c>
      <c r="H97" s="172">
        <v>371</v>
      </c>
      <c r="I97" s="305">
        <v>0.28</v>
      </c>
      <c r="J97" s="264">
        <v>511.15</v>
      </c>
      <c r="K97" s="69">
        <v>491.65</v>
      </c>
      <c r="L97" s="135">
        <f t="shared" si="4"/>
        <v>19.5</v>
      </c>
      <c r="M97" s="308">
        <f t="shared" si="5"/>
        <v>3.9662361435980884</v>
      </c>
      <c r="N97" s="78">
        <f>Margins!B97</f>
        <v>600</v>
      </c>
      <c r="O97" s="25">
        <f t="shared" si="6"/>
        <v>14400</v>
      </c>
      <c r="P97" s="25">
        <f t="shared" si="7"/>
        <v>12000</v>
      </c>
    </row>
    <row r="98" spans="1:16" ht="13.5">
      <c r="A98" s="193" t="s">
        <v>223</v>
      </c>
      <c r="B98" s="172">
        <v>3982</v>
      </c>
      <c r="C98" s="304">
        <v>0.21</v>
      </c>
      <c r="D98" s="172">
        <v>35</v>
      </c>
      <c r="E98" s="304">
        <v>1.5</v>
      </c>
      <c r="F98" s="172">
        <v>24</v>
      </c>
      <c r="G98" s="304">
        <v>5</v>
      </c>
      <c r="H98" s="172">
        <v>4041</v>
      </c>
      <c r="I98" s="305">
        <v>0.22</v>
      </c>
      <c r="J98" s="264">
        <v>820.2</v>
      </c>
      <c r="K98" s="69">
        <v>812.45</v>
      </c>
      <c r="L98" s="135">
        <f t="shared" si="4"/>
        <v>7.75</v>
      </c>
      <c r="M98" s="308">
        <f t="shared" si="5"/>
        <v>0.9539048556834265</v>
      </c>
      <c r="N98" s="78">
        <f>Margins!B98</f>
        <v>400</v>
      </c>
      <c r="O98" s="25">
        <f t="shared" si="6"/>
        <v>14000</v>
      </c>
      <c r="P98" s="25">
        <f t="shared" si="7"/>
        <v>9600</v>
      </c>
    </row>
    <row r="99" spans="1:16" ht="13.5">
      <c r="A99" s="193" t="s">
        <v>207</v>
      </c>
      <c r="B99" s="172">
        <v>274</v>
      </c>
      <c r="C99" s="304">
        <v>-0.76</v>
      </c>
      <c r="D99" s="172">
        <v>11</v>
      </c>
      <c r="E99" s="304">
        <v>0</v>
      </c>
      <c r="F99" s="172">
        <v>3</v>
      </c>
      <c r="G99" s="304">
        <v>0</v>
      </c>
      <c r="H99" s="172">
        <v>288</v>
      </c>
      <c r="I99" s="305">
        <v>-0.75</v>
      </c>
      <c r="J99" s="264">
        <v>175</v>
      </c>
      <c r="K99" s="69">
        <v>168.8</v>
      </c>
      <c r="L99" s="135">
        <f t="shared" si="4"/>
        <v>6.199999999999989</v>
      </c>
      <c r="M99" s="308">
        <f t="shared" si="5"/>
        <v>3.6729857819905143</v>
      </c>
      <c r="N99" s="78">
        <f>Margins!B99</f>
        <v>1250</v>
      </c>
      <c r="O99" s="25">
        <f t="shared" si="6"/>
        <v>13750</v>
      </c>
      <c r="P99" s="25">
        <f t="shared" si="7"/>
        <v>3750</v>
      </c>
    </row>
    <row r="100" spans="1:16" ht="13.5">
      <c r="A100" s="193" t="s">
        <v>296</v>
      </c>
      <c r="B100" s="172">
        <v>520</v>
      </c>
      <c r="C100" s="304">
        <v>-0.82</v>
      </c>
      <c r="D100" s="172">
        <v>0</v>
      </c>
      <c r="E100" s="304">
        <v>0</v>
      </c>
      <c r="F100" s="172">
        <v>0</v>
      </c>
      <c r="G100" s="304">
        <v>0</v>
      </c>
      <c r="H100" s="172">
        <v>520</v>
      </c>
      <c r="I100" s="305">
        <v>-0.82</v>
      </c>
      <c r="J100" s="264">
        <v>832.2</v>
      </c>
      <c r="K100" s="69">
        <v>821.6</v>
      </c>
      <c r="L100" s="135">
        <f t="shared" si="4"/>
        <v>10.600000000000023</v>
      </c>
      <c r="M100" s="308">
        <f t="shared" si="5"/>
        <v>1.2901655306718627</v>
      </c>
      <c r="N100" s="78">
        <f>Margins!B100</f>
        <v>250</v>
      </c>
      <c r="O100" s="25">
        <f t="shared" si="6"/>
        <v>0</v>
      </c>
      <c r="P100" s="25">
        <f t="shared" si="7"/>
        <v>0</v>
      </c>
    </row>
    <row r="101" spans="1:16" ht="13.5">
      <c r="A101" s="193" t="s">
        <v>277</v>
      </c>
      <c r="B101" s="172">
        <v>963</v>
      </c>
      <c r="C101" s="304">
        <v>-0.68</v>
      </c>
      <c r="D101" s="172">
        <v>4</v>
      </c>
      <c r="E101" s="304">
        <v>0</v>
      </c>
      <c r="F101" s="172">
        <v>0</v>
      </c>
      <c r="G101" s="304">
        <v>0</v>
      </c>
      <c r="H101" s="172">
        <v>967</v>
      </c>
      <c r="I101" s="305">
        <v>-0.68</v>
      </c>
      <c r="J101" s="264">
        <v>282.75</v>
      </c>
      <c r="K101" s="69">
        <v>281.35</v>
      </c>
      <c r="L101" s="135">
        <f t="shared" si="4"/>
        <v>1.3999999999999773</v>
      </c>
      <c r="M101" s="308">
        <f t="shared" si="5"/>
        <v>0.49760085303002566</v>
      </c>
      <c r="N101" s="78">
        <f>Margins!B101</f>
        <v>800</v>
      </c>
      <c r="O101" s="25">
        <f t="shared" si="6"/>
        <v>3200</v>
      </c>
      <c r="P101" s="25">
        <f t="shared" si="7"/>
        <v>0</v>
      </c>
    </row>
    <row r="102" spans="1:16" ht="13.5">
      <c r="A102" s="193" t="s">
        <v>146</v>
      </c>
      <c r="B102" s="172">
        <v>65</v>
      </c>
      <c r="C102" s="304">
        <v>-0.83</v>
      </c>
      <c r="D102" s="172">
        <v>9</v>
      </c>
      <c r="E102" s="304">
        <v>0.5</v>
      </c>
      <c r="F102" s="172">
        <v>1</v>
      </c>
      <c r="G102" s="304">
        <v>0</v>
      </c>
      <c r="H102" s="172">
        <v>75</v>
      </c>
      <c r="I102" s="305">
        <v>-0.81</v>
      </c>
      <c r="J102" s="264">
        <v>33.85</v>
      </c>
      <c r="K102" s="69">
        <v>33.35</v>
      </c>
      <c r="L102" s="135">
        <f t="shared" si="4"/>
        <v>0.5</v>
      </c>
      <c r="M102" s="308">
        <f t="shared" si="5"/>
        <v>1.4992503748125936</v>
      </c>
      <c r="N102" s="78">
        <f>Margins!B102</f>
        <v>8900</v>
      </c>
      <c r="O102" s="25">
        <f t="shared" si="6"/>
        <v>80100</v>
      </c>
      <c r="P102" s="25">
        <f t="shared" si="7"/>
        <v>8900</v>
      </c>
    </row>
    <row r="103" spans="1:16" ht="13.5">
      <c r="A103" s="193" t="s">
        <v>8</v>
      </c>
      <c r="B103" s="172">
        <v>1345</v>
      </c>
      <c r="C103" s="304">
        <v>-0.72</v>
      </c>
      <c r="D103" s="172">
        <v>141</v>
      </c>
      <c r="E103" s="304">
        <v>1.17</v>
      </c>
      <c r="F103" s="172">
        <v>19</v>
      </c>
      <c r="G103" s="304">
        <v>1.38</v>
      </c>
      <c r="H103" s="172">
        <v>1505</v>
      </c>
      <c r="I103" s="305">
        <v>-0.69</v>
      </c>
      <c r="J103" s="264">
        <v>146.75</v>
      </c>
      <c r="K103" s="69">
        <v>146.05</v>
      </c>
      <c r="L103" s="135">
        <f t="shared" si="4"/>
        <v>0.6999999999999886</v>
      </c>
      <c r="M103" s="308">
        <f t="shared" si="5"/>
        <v>0.47928791509756147</v>
      </c>
      <c r="N103" s="78">
        <f>Margins!B103</f>
        <v>1600</v>
      </c>
      <c r="O103" s="25">
        <f t="shared" si="6"/>
        <v>225600</v>
      </c>
      <c r="P103" s="25">
        <f t="shared" si="7"/>
        <v>30400</v>
      </c>
    </row>
    <row r="104" spans="1:16" ht="13.5">
      <c r="A104" s="193" t="s">
        <v>297</v>
      </c>
      <c r="B104" s="172">
        <v>434</v>
      </c>
      <c r="C104" s="304">
        <v>-0.41</v>
      </c>
      <c r="D104" s="172">
        <v>1</v>
      </c>
      <c r="E104" s="304">
        <v>0</v>
      </c>
      <c r="F104" s="172">
        <v>31</v>
      </c>
      <c r="G104" s="304">
        <v>-0.47</v>
      </c>
      <c r="H104" s="172">
        <v>466</v>
      </c>
      <c r="I104" s="305">
        <v>-0.41</v>
      </c>
      <c r="J104" s="264">
        <v>160.7</v>
      </c>
      <c r="K104" s="69">
        <v>157</v>
      </c>
      <c r="L104" s="135">
        <f t="shared" si="4"/>
        <v>3.6999999999999886</v>
      </c>
      <c r="M104" s="308">
        <f t="shared" si="5"/>
        <v>2.356687898089165</v>
      </c>
      <c r="N104" s="78">
        <f>Margins!B104</f>
        <v>1000</v>
      </c>
      <c r="O104" s="25">
        <f t="shared" si="6"/>
        <v>1000</v>
      </c>
      <c r="P104" s="25">
        <f t="shared" si="7"/>
        <v>31000</v>
      </c>
    </row>
    <row r="105" spans="1:16" ht="13.5">
      <c r="A105" s="193" t="s">
        <v>179</v>
      </c>
      <c r="B105" s="172">
        <v>438</v>
      </c>
      <c r="C105" s="304">
        <v>-0.54</v>
      </c>
      <c r="D105" s="172">
        <v>138</v>
      </c>
      <c r="E105" s="304">
        <v>3.18</v>
      </c>
      <c r="F105" s="172">
        <v>12</v>
      </c>
      <c r="G105" s="304">
        <v>0</v>
      </c>
      <c r="H105" s="172">
        <v>588</v>
      </c>
      <c r="I105" s="305">
        <v>-0.4</v>
      </c>
      <c r="J105" s="264">
        <v>13.55</v>
      </c>
      <c r="K105" s="69">
        <v>13</v>
      </c>
      <c r="L105" s="135">
        <f t="shared" si="4"/>
        <v>0.5500000000000007</v>
      </c>
      <c r="M105" s="308">
        <f t="shared" si="5"/>
        <v>4.230769230769236</v>
      </c>
      <c r="N105" s="78">
        <f>Margins!B105</f>
        <v>14000</v>
      </c>
      <c r="O105" s="25">
        <f t="shared" si="6"/>
        <v>1932000</v>
      </c>
      <c r="P105" s="25">
        <f t="shared" si="7"/>
        <v>168000</v>
      </c>
    </row>
    <row r="106" spans="1:16" ht="13.5">
      <c r="A106" s="193" t="s">
        <v>202</v>
      </c>
      <c r="B106" s="172">
        <v>549</v>
      </c>
      <c r="C106" s="304">
        <v>-0.41</v>
      </c>
      <c r="D106" s="172">
        <v>18</v>
      </c>
      <c r="E106" s="304">
        <v>0</v>
      </c>
      <c r="F106" s="172">
        <v>0</v>
      </c>
      <c r="G106" s="304">
        <v>0</v>
      </c>
      <c r="H106" s="172">
        <v>567</v>
      </c>
      <c r="I106" s="305">
        <v>-0.39</v>
      </c>
      <c r="J106" s="264">
        <v>233.65</v>
      </c>
      <c r="K106" s="69">
        <v>231.65</v>
      </c>
      <c r="L106" s="135">
        <f t="shared" si="4"/>
        <v>2</v>
      </c>
      <c r="M106" s="308">
        <f t="shared" si="5"/>
        <v>0.8633714655730629</v>
      </c>
      <c r="N106" s="78">
        <f>Margins!B106</f>
        <v>1150</v>
      </c>
      <c r="O106" s="25">
        <f t="shared" si="6"/>
        <v>20700</v>
      </c>
      <c r="P106" s="25">
        <f t="shared" si="7"/>
        <v>0</v>
      </c>
    </row>
    <row r="107" spans="1:16" ht="13.5">
      <c r="A107" s="193" t="s">
        <v>171</v>
      </c>
      <c r="B107" s="172">
        <v>1682</v>
      </c>
      <c r="C107" s="304">
        <v>-0.11</v>
      </c>
      <c r="D107" s="172">
        <v>1</v>
      </c>
      <c r="E107" s="304">
        <v>0</v>
      </c>
      <c r="F107" s="172">
        <v>0</v>
      </c>
      <c r="G107" s="304">
        <v>0</v>
      </c>
      <c r="H107" s="172">
        <v>1683</v>
      </c>
      <c r="I107" s="305">
        <v>-0.11</v>
      </c>
      <c r="J107" s="264">
        <v>310.95</v>
      </c>
      <c r="K107" s="69">
        <v>302.9</v>
      </c>
      <c r="L107" s="135">
        <f t="shared" si="4"/>
        <v>8.050000000000011</v>
      </c>
      <c r="M107" s="308">
        <f t="shared" si="5"/>
        <v>2.657642786398155</v>
      </c>
      <c r="N107" s="78">
        <f>Margins!B107</f>
        <v>1100</v>
      </c>
      <c r="O107" s="25">
        <f t="shared" si="6"/>
        <v>1100</v>
      </c>
      <c r="P107" s="25">
        <f t="shared" si="7"/>
        <v>0</v>
      </c>
    </row>
    <row r="108" spans="1:16" ht="13.5">
      <c r="A108" s="193" t="s">
        <v>147</v>
      </c>
      <c r="B108" s="172">
        <v>104</v>
      </c>
      <c r="C108" s="304">
        <v>-0.67</v>
      </c>
      <c r="D108" s="172">
        <v>4</v>
      </c>
      <c r="E108" s="304">
        <v>0</v>
      </c>
      <c r="F108" s="172">
        <v>0</v>
      </c>
      <c r="G108" s="304">
        <v>0</v>
      </c>
      <c r="H108" s="172">
        <v>108</v>
      </c>
      <c r="I108" s="305">
        <v>-0.66</v>
      </c>
      <c r="J108" s="264">
        <v>50.4</v>
      </c>
      <c r="K108" s="69">
        <v>49.45</v>
      </c>
      <c r="L108" s="135">
        <f t="shared" si="4"/>
        <v>0.9499999999999957</v>
      </c>
      <c r="M108" s="308">
        <f t="shared" si="5"/>
        <v>1.9211324570272914</v>
      </c>
      <c r="N108" s="78">
        <f>Margins!B108</f>
        <v>5900</v>
      </c>
      <c r="O108" s="25">
        <f t="shared" si="6"/>
        <v>23600</v>
      </c>
      <c r="P108" s="25">
        <f t="shared" si="7"/>
        <v>0</v>
      </c>
    </row>
    <row r="109" spans="1:16" ht="13.5">
      <c r="A109" s="193" t="s">
        <v>148</v>
      </c>
      <c r="B109" s="172">
        <v>192</v>
      </c>
      <c r="C109" s="304">
        <v>-0.51</v>
      </c>
      <c r="D109" s="172">
        <v>4</v>
      </c>
      <c r="E109" s="304">
        <v>-0.67</v>
      </c>
      <c r="F109" s="172">
        <v>20</v>
      </c>
      <c r="G109" s="304">
        <v>0</v>
      </c>
      <c r="H109" s="172">
        <v>216</v>
      </c>
      <c r="I109" s="305">
        <v>-0.46</v>
      </c>
      <c r="J109" s="264">
        <v>244.7</v>
      </c>
      <c r="K109" s="69">
        <v>240.45</v>
      </c>
      <c r="L109" s="135">
        <f t="shared" si="4"/>
        <v>4.25</v>
      </c>
      <c r="M109" s="308">
        <f t="shared" si="5"/>
        <v>1.7675192347681432</v>
      </c>
      <c r="N109" s="78">
        <f>Margins!B109</f>
        <v>1045</v>
      </c>
      <c r="O109" s="25">
        <f t="shared" si="6"/>
        <v>4180</v>
      </c>
      <c r="P109" s="25">
        <f t="shared" si="7"/>
        <v>20900</v>
      </c>
    </row>
    <row r="110" spans="1:18" ht="13.5">
      <c r="A110" s="193" t="s">
        <v>122</v>
      </c>
      <c r="B110" s="172">
        <v>3589</v>
      </c>
      <c r="C110" s="304">
        <v>1.19</v>
      </c>
      <c r="D110" s="172">
        <v>854</v>
      </c>
      <c r="E110" s="304">
        <v>3.34</v>
      </c>
      <c r="F110" s="172">
        <v>155</v>
      </c>
      <c r="G110" s="304">
        <v>7.16</v>
      </c>
      <c r="H110" s="172">
        <v>4598</v>
      </c>
      <c r="I110" s="305">
        <v>1.48</v>
      </c>
      <c r="J110" s="264">
        <v>150.25</v>
      </c>
      <c r="K110" s="69">
        <v>145.5</v>
      </c>
      <c r="L110" s="135">
        <f t="shared" si="4"/>
        <v>4.75</v>
      </c>
      <c r="M110" s="308">
        <f t="shared" si="5"/>
        <v>3.264604810996564</v>
      </c>
      <c r="N110" s="78">
        <f>Margins!B110</f>
        <v>1625</v>
      </c>
      <c r="O110" s="25">
        <f t="shared" si="6"/>
        <v>1387750</v>
      </c>
      <c r="P110" s="25">
        <f t="shared" si="7"/>
        <v>251875</v>
      </c>
      <c r="R110" s="25"/>
    </row>
    <row r="111" spans="1:18" ht="13.5">
      <c r="A111" s="201" t="s">
        <v>36</v>
      </c>
      <c r="B111" s="172">
        <v>6398</v>
      </c>
      <c r="C111" s="304">
        <v>-0.22</v>
      </c>
      <c r="D111" s="172">
        <v>65</v>
      </c>
      <c r="E111" s="304">
        <v>0.25</v>
      </c>
      <c r="F111" s="172">
        <v>8</v>
      </c>
      <c r="G111" s="304">
        <v>0</v>
      </c>
      <c r="H111" s="172">
        <v>6471</v>
      </c>
      <c r="I111" s="305">
        <v>-0.21</v>
      </c>
      <c r="J111" s="264">
        <v>880.8</v>
      </c>
      <c r="K111" s="69">
        <v>874.8</v>
      </c>
      <c r="L111" s="135">
        <f t="shared" si="4"/>
        <v>6</v>
      </c>
      <c r="M111" s="308">
        <f t="shared" si="5"/>
        <v>0.6858710562414266</v>
      </c>
      <c r="N111" s="78">
        <f>Margins!B111</f>
        <v>225</v>
      </c>
      <c r="O111" s="25">
        <f t="shared" si="6"/>
        <v>14625</v>
      </c>
      <c r="P111" s="25">
        <f t="shared" si="7"/>
        <v>1800</v>
      </c>
      <c r="R111" s="25"/>
    </row>
    <row r="112" spans="1:18" ht="13.5">
      <c r="A112" s="193" t="s">
        <v>172</v>
      </c>
      <c r="B112" s="172">
        <v>3431</v>
      </c>
      <c r="C112" s="304">
        <v>0.09</v>
      </c>
      <c r="D112" s="172">
        <v>18</v>
      </c>
      <c r="E112" s="304">
        <v>5</v>
      </c>
      <c r="F112" s="172">
        <v>0</v>
      </c>
      <c r="G112" s="304">
        <v>0</v>
      </c>
      <c r="H112" s="172">
        <v>3449</v>
      </c>
      <c r="I112" s="305">
        <v>0.09</v>
      </c>
      <c r="J112" s="264">
        <v>261.95</v>
      </c>
      <c r="K112" s="69">
        <v>249.45</v>
      </c>
      <c r="L112" s="135">
        <f t="shared" si="4"/>
        <v>12.5</v>
      </c>
      <c r="M112" s="308">
        <f t="shared" si="5"/>
        <v>5.0110242533573865</v>
      </c>
      <c r="N112" s="78">
        <f>Margins!B112</f>
        <v>1050</v>
      </c>
      <c r="O112" s="25">
        <f t="shared" si="6"/>
        <v>18900</v>
      </c>
      <c r="P112" s="25">
        <f t="shared" si="7"/>
        <v>0</v>
      </c>
      <c r="R112" s="25"/>
    </row>
    <row r="113" spans="1:16" ht="13.5">
      <c r="A113" s="193" t="s">
        <v>80</v>
      </c>
      <c r="B113" s="172">
        <v>411</v>
      </c>
      <c r="C113" s="304">
        <v>-0.67</v>
      </c>
      <c r="D113" s="172">
        <v>0</v>
      </c>
      <c r="E113" s="304">
        <v>0</v>
      </c>
      <c r="F113" s="172">
        <v>0</v>
      </c>
      <c r="G113" s="304">
        <v>0</v>
      </c>
      <c r="H113" s="172">
        <v>411</v>
      </c>
      <c r="I113" s="305">
        <v>-0.67</v>
      </c>
      <c r="J113" s="264">
        <v>187.65</v>
      </c>
      <c r="K113" s="69">
        <v>185.6</v>
      </c>
      <c r="L113" s="135">
        <f t="shared" si="4"/>
        <v>2.0500000000000114</v>
      </c>
      <c r="M113" s="308">
        <f t="shared" si="5"/>
        <v>1.1045258620689717</v>
      </c>
      <c r="N113" s="78">
        <f>Margins!B113</f>
        <v>1200</v>
      </c>
      <c r="O113" s="25">
        <f t="shared" si="6"/>
        <v>0</v>
      </c>
      <c r="P113" s="25">
        <f t="shared" si="7"/>
        <v>0</v>
      </c>
    </row>
    <row r="114" spans="1:16" ht="13.5">
      <c r="A114" s="193" t="s">
        <v>274</v>
      </c>
      <c r="B114" s="172">
        <v>3655</v>
      </c>
      <c r="C114" s="304">
        <v>-0.15</v>
      </c>
      <c r="D114" s="172">
        <v>39</v>
      </c>
      <c r="E114" s="304">
        <v>0.77</v>
      </c>
      <c r="F114" s="172">
        <v>4</v>
      </c>
      <c r="G114" s="304">
        <v>3</v>
      </c>
      <c r="H114" s="172">
        <v>3698</v>
      </c>
      <c r="I114" s="305">
        <v>-0.14</v>
      </c>
      <c r="J114" s="264">
        <v>259</v>
      </c>
      <c r="K114" s="69">
        <v>262.05</v>
      </c>
      <c r="L114" s="135">
        <f t="shared" si="4"/>
        <v>-3.0500000000000114</v>
      </c>
      <c r="M114" s="308">
        <f t="shared" si="5"/>
        <v>-1.1639000190803324</v>
      </c>
      <c r="N114" s="78">
        <f>Margins!B114</f>
        <v>700</v>
      </c>
      <c r="O114" s="25">
        <f t="shared" si="6"/>
        <v>27300</v>
      </c>
      <c r="P114" s="25">
        <f t="shared" si="7"/>
        <v>2800</v>
      </c>
    </row>
    <row r="115" spans="1:16" ht="13.5">
      <c r="A115" s="193" t="s">
        <v>224</v>
      </c>
      <c r="B115" s="172">
        <v>357</v>
      </c>
      <c r="C115" s="304">
        <v>-0.3</v>
      </c>
      <c r="D115" s="172">
        <v>20</v>
      </c>
      <c r="E115" s="304">
        <v>0</v>
      </c>
      <c r="F115" s="172">
        <v>20</v>
      </c>
      <c r="G115" s="304">
        <v>0</v>
      </c>
      <c r="H115" s="172">
        <v>397</v>
      </c>
      <c r="I115" s="305">
        <v>-0.22</v>
      </c>
      <c r="J115" s="264">
        <v>387.1</v>
      </c>
      <c r="K115" s="69">
        <v>373.2</v>
      </c>
      <c r="L115" s="135">
        <f t="shared" si="4"/>
        <v>13.900000000000034</v>
      </c>
      <c r="M115" s="308">
        <f t="shared" si="5"/>
        <v>3.724544480171499</v>
      </c>
      <c r="N115" s="78">
        <f>Margins!B115</f>
        <v>650</v>
      </c>
      <c r="O115" s="25">
        <f t="shared" si="6"/>
        <v>13000</v>
      </c>
      <c r="P115" s="25">
        <f t="shared" si="7"/>
        <v>13000</v>
      </c>
    </row>
    <row r="116" spans="1:16" ht="13.5">
      <c r="A116" s="193" t="s">
        <v>395</v>
      </c>
      <c r="B116" s="172">
        <v>315</v>
      </c>
      <c r="C116" s="304">
        <v>-0.57</v>
      </c>
      <c r="D116" s="172">
        <v>19</v>
      </c>
      <c r="E116" s="304">
        <v>0.06</v>
      </c>
      <c r="F116" s="172">
        <v>0</v>
      </c>
      <c r="G116" s="304">
        <v>-1</v>
      </c>
      <c r="H116" s="172">
        <v>334</v>
      </c>
      <c r="I116" s="305">
        <v>-0.55</v>
      </c>
      <c r="J116" s="264">
        <v>104.3</v>
      </c>
      <c r="K116" s="69">
        <v>103.25</v>
      </c>
      <c r="L116" s="135">
        <f t="shared" si="4"/>
        <v>1.0499999999999972</v>
      </c>
      <c r="M116" s="308">
        <f t="shared" si="5"/>
        <v>1.0169491525423702</v>
      </c>
      <c r="N116" s="78">
        <f>Margins!B116</f>
        <v>2400</v>
      </c>
      <c r="O116" s="25">
        <f t="shared" si="6"/>
        <v>45600</v>
      </c>
      <c r="P116" s="25">
        <f t="shared" si="7"/>
        <v>0</v>
      </c>
    </row>
    <row r="117" spans="1:16" ht="13.5">
      <c r="A117" s="193" t="s">
        <v>81</v>
      </c>
      <c r="B117" s="172">
        <v>1259</v>
      </c>
      <c r="C117" s="304">
        <v>-0.47</v>
      </c>
      <c r="D117" s="172">
        <v>0</v>
      </c>
      <c r="E117" s="304">
        <v>-1</v>
      </c>
      <c r="F117" s="172">
        <v>0</v>
      </c>
      <c r="G117" s="304">
        <v>0</v>
      </c>
      <c r="H117" s="172">
        <v>1259</v>
      </c>
      <c r="I117" s="305">
        <v>-0.47</v>
      </c>
      <c r="J117" s="264">
        <v>474.2</v>
      </c>
      <c r="K117" s="69">
        <v>474.4</v>
      </c>
      <c r="L117" s="135">
        <f t="shared" si="4"/>
        <v>-0.19999999999998863</v>
      </c>
      <c r="M117" s="308">
        <f t="shared" si="5"/>
        <v>-0.0421585160202337</v>
      </c>
      <c r="N117" s="78">
        <f>Margins!B117</f>
        <v>600</v>
      </c>
      <c r="O117" s="25">
        <f t="shared" si="6"/>
        <v>0</v>
      </c>
      <c r="P117" s="25">
        <f t="shared" si="7"/>
        <v>0</v>
      </c>
    </row>
    <row r="118" spans="1:16" ht="13.5">
      <c r="A118" s="193" t="s">
        <v>225</v>
      </c>
      <c r="B118" s="172">
        <v>1349</v>
      </c>
      <c r="C118" s="304">
        <v>-0.16</v>
      </c>
      <c r="D118" s="172">
        <v>2</v>
      </c>
      <c r="E118" s="304">
        <v>-0.67</v>
      </c>
      <c r="F118" s="172">
        <v>0</v>
      </c>
      <c r="G118" s="304">
        <v>0</v>
      </c>
      <c r="H118" s="172">
        <v>1351</v>
      </c>
      <c r="I118" s="305">
        <v>-0.16</v>
      </c>
      <c r="J118" s="264">
        <v>180.6</v>
      </c>
      <c r="K118" s="69">
        <v>178.7</v>
      </c>
      <c r="L118" s="135">
        <f t="shared" si="4"/>
        <v>1.9000000000000057</v>
      </c>
      <c r="M118" s="308">
        <f t="shared" si="5"/>
        <v>1.063234471180753</v>
      </c>
      <c r="N118" s="78">
        <f>Margins!B118</f>
        <v>1400</v>
      </c>
      <c r="O118" s="25">
        <f t="shared" si="6"/>
        <v>2800</v>
      </c>
      <c r="P118" s="25">
        <f t="shared" si="7"/>
        <v>0</v>
      </c>
    </row>
    <row r="119" spans="1:16" ht="13.5">
      <c r="A119" s="193" t="s">
        <v>298</v>
      </c>
      <c r="B119" s="172">
        <v>3349</v>
      </c>
      <c r="C119" s="304">
        <v>0.15</v>
      </c>
      <c r="D119" s="172">
        <v>6</v>
      </c>
      <c r="E119" s="304">
        <v>-0.33</v>
      </c>
      <c r="F119" s="172">
        <v>0</v>
      </c>
      <c r="G119" s="304">
        <v>-1</v>
      </c>
      <c r="H119" s="172">
        <v>3355</v>
      </c>
      <c r="I119" s="305">
        <v>0.15</v>
      </c>
      <c r="J119" s="264">
        <v>379.15</v>
      </c>
      <c r="K119" s="69">
        <v>373</v>
      </c>
      <c r="L119" s="135">
        <f t="shared" si="4"/>
        <v>6.149999999999977</v>
      </c>
      <c r="M119" s="308">
        <f t="shared" si="5"/>
        <v>1.6487935656836399</v>
      </c>
      <c r="N119" s="78">
        <f>Margins!B119</f>
        <v>1100</v>
      </c>
      <c r="O119" s="25">
        <f t="shared" si="6"/>
        <v>6600</v>
      </c>
      <c r="P119" s="25">
        <f t="shared" si="7"/>
        <v>0</v>
      </c>
    </row>
    <row r="120" spans="1:16" ht="13.5">
      <c r="A120" s="193" t="s">
        <v>226</v>
      </c>
      <c r="B120" s="172">
        <v>932</v>
      </c>
      <c r="C120" s="304">
        <v>-0.62</v>
      </c>
      <c r="D120" s="172">
        <v>20</v>
      </c>
      <c r="E120" s="304">
        <v>0</v>
      </c>
      <c r="F120" s="172">
        <v>0</v>
      </c>
      <c r="G120" s="304">
        <v>0</v>
      </c>
      <c r="H120" s="172">
        <v>952</v>
      </c>
      <c r="I120" s="305">
        <v>-0.61</v>
      </c>
      <c r="J120" s="264">
        <v>162.45</v>
      </c>
      <c r="K120" s="69">
        <v>160.55</v>
      </c>
      <c r="L120" s="135">
        <f t="shared" si="4"/>
        <v>1.8999999999999773</v>
      </c>
      <c r="M120" s="308">
        <f t="shared" si="5"/>
        <v>1.1834319526627077</v>
      </c>
      <c r="N120" s="78">
        <f>Margins!B120</f>
        <v>1500</v>
      </c>
      <c r="O120" s="25">
        <f t="shared" si="6"/>
        <v>30000</v>
      </c>
      <c r="P120" s="25">
        <f t="shared" si="7"/>
        <v>0</v>
      </c>
    </row>
    <row r="121" spans="1:16" ht="13.5">
      <c r="A121" s="193" t="s">
        <v>227</v>
      </c>
      <c r="B121" s="172">
        <v>2344</v>
      </c>
      <c r="C121" s="304">
        <v>-0.32</v>
      </c>
      <c r="D121" s="172">
        <v>96</v>
      </c>
      <c r="E121" s="304">
        <v>0.28</v>
      </c>
      <c r="F121" s="172">
        <v>10</v>
      </c>
      <c r="G121" s="304">
        <v>9</v>
      </c>
      <c r="H121" s="172">
        <v>2450</v>
      </c>
      <c r="I121" s="305">
        <v>-0.3</v>
      </c>
      <c r="J121" s="264">
        <v>351.9</v>
      </c>
      <c r="K121" s="69">
        <v>345.05</v>
      </c>
      <c r="L121" s="135">
        <f t="shared" si="4"/>
        <v>6.849999999999966</v>
      </c>
      <c r="M121" s="308">
        <f t="shared" si="5"/>
        <v>1.9852195334009466</v>
      </c>
      <c r="N121" s="78">
        <f>Margins!B121</f>
        <v>800</v>
      </c>
      <c r="O121" s="25">
        <f t="shared" si="6"/>
        <v>76800</v>
      </c>
      <c r="P121" s="25">
        <f t="shared" si="7"/>
        <v>8000</v>
      </c>
    </row>
    <row r="122" spans="1:16" ht="13.5">
      <c r="A122" s="193" t="s">
        <v>234</v>
      </c>
      <c r="B122" s="172">
        <v>8998</v>
      </c>
      <c r="C122" s="304">
        <v>-0.32</v>
      </c>
      <c r="D122" s="172">
        <v>365</v>
      </c>
      <c r="E122" s="304">
        <v>1.48</v>
      </c>
      <c r="F122" s="172">
        <v>32</v>
      </c>
      <c r="G122" s="304">
        <v>-0.09</v>
      </c>
      <c r="H122" s="172">
        <v>9395</v>
      </c>
      <c r="I122" s="305">
        <v>-0.3</v>
      </c>
      <c r="J122" s="264">
        <v>420.9</v>
      </c>
      <c r="K122" s="69">
        <v>418.6</v>
      </c>
      <c r="L122" s="135">
        <f t="shared" si="4"/>
        <v>2.2999999999999545</v>
      </c>
      <c r="M122" s="308">
        <f t="shared" si="5"/>
        <v>0.5494505494505386</v>
      </c>
      <c r="N122" s="78">
        <f>Margins!B122</f>
        <v>700</v>
      </c>
      <c r="O122" s="25">
        <f t="shared" si="6"/>
        <v>255500</v>
      </c>
      <c r="P122" s="25">
        <f t="shared" si="7"/>
        <v>22400</v>
      </c>
    </row>
    <row r="123" spans="1:16" ht="13.5">
      <c r="A123" s="193" t="s">
        <v>98</v>
      </c>
      <c r="B123" s="172">
        <v>751</v>
      </c>
      <c r="C123" s="304">
        <v>-0.72</v>
      </c>
      <c r="D123" s="172">
        <v>17</v>
      </c>
      <c r="E123" s="304">
        <v>-0.85</v>
      </c>
      <c r="F123" s="172">
        <v>0</v>
      </c>
      <c r="G123" s="304">
        <v>0</v>
      </c>
      <c r="H123" s="172">
        <v>768</v>
      </c>
      <c r="I123" s="305">
        <v>-0.73</v>
      </c>
      <c r="J123" s="264">
        <v>494.2</v>
      </c>
      <c r="K123" s="69">
        <v>485.8</v>
      </c>
      <c r="L123" s="135">
        <f t="shared" si="4"/>
        <v>8.399999999999977</v>
      </c>
      <c r="M123" s="308">
        <f t="shared" si="5"/>
        <v>1.7291066282420702</v>
      </c>
      <c r="N123" s="78">
        <f>Margins!B123</f>
        <v>550</v>
      </c>
      <c r="O123" s="25">
        <f t="shared" si="6"/>
        <v>9350</v>
      </c>
      <c r="P123" s="25">
        <f t="shared" si="7"/>
        <v>0</v>
      </c>
    </row>
    <row r="124" spans="1:16" ht="13.5">
      <c r="A124" s="193" t="s">
        <v>149</v>
      </c>
      <c r="B124" s="172">
        <v>6919</v>
      </c>
      <c r="C124" s="304">
        <v>0.1</v>
      </c>
      <c r="D124" s="172">
        <v>87</v>
      </c>
      <c r="E124" s="304">
        <v>2.78</v>
      </c>
      <c r="F124" s="172">
        <v>8</v>
      </c>
      <c r="G124" s="304">
        <v>1</v>
      </c>
      <c r="H124" s="172">
        <v>7014</v>
      </c>
      <c r="I124" s="305">
        <v>0.11</v>
      </c>
      <c r="J124" s="264">
        <v>668.3</v>
      </c>
      <c r="K124" s="69">
        <v>661.55</v>
      </c>
      <c r="L124" s="135">
        <f t="shared" si="4"/>
        <v>6.75</v>
      </c>
      <c r="M124" s="308">
        <f t="shared" si="5"/>
        <v>1.0203310407376618</v>
      </c>
      <c r="N124" s="78">
        <f>Margins!B124</f>
        <v>550</v>
      </c>
      <c r="O124" s="25">
        <f t="shared" si="6"/>
        <v>47850</v>
      </c>
      <c r="P124" s="25">
        <f t="shared" si="7"/>
        <v>4400</v>
      </c>
    </row>
    <row r="125" spans="1:18" ht="13.5">
      <c r="A125" s="193" t="s">
        <v>203</v>
      </c>
      <c r="B125" s="172">
        <v>27916</v>
      </c>
      <c r="C125" s="304">
        <v>-0.11</v>
      </c>
      <c r="D125" s="172">
        <v>975</v>
      </c>
      <c r="E125" s="304">
        <v>0.78</v>
      </c>
      <c r="F125" s="172">
        <v>220</v>
      </c>
      <c r="G125" s="304">
        <v>0.09</v>
      </c>
      <c r="H125" s="172">
        <v>29111</v>
      </c>
      <c r="I125" s="305">
        <v>-0.09</v>
      </c>
      <c r="J125" s="264">
        <v>1370.3</v>
      </c>
      <c r="K125" s="69">
        <v>1357.2</v>
      </c>
      <c r="L125" s="135">
        <f t="shared" si="4"/>
        <v>13.099999999999909</v>
      </c>
      <c r="M125" s="308">
        <f t="shared" si="5"/>
        <v>0.9652225169466481</v>
      </c>
      <c r="N125" s="78">
        <f>Margins!B125</f>
        <v>150</v>
      </c>
      <c r="O125" s="25">
        <f t="shared" si="6"/>
        <v>146250</v>
      </c>
      <c r="P125" s="25">
        <f t="shared" si="7"/>
        <v>33000</v>
      </c>
      <c r="R125" s="25"/>
    </row>
    <row r="126" spans="1:18" ht="13.5">
      <c r="A126" s="193" t="s">
        <v>299</v>
      </c>
      <c r="B126" s="172">
        <v>11989</v>
      </c>
      <c r="C126" s="304">
        <v>3.42</v>
      </c>
      <c r="D126" s="172">
        <v>19</v>
      </c>
      <c r="E126" s="304">
        <v>0</v>
      </c>
      <c r="F126" s="172">
        <v>1</v>
      </c>
      <c r="G126" s="304">
        <v>0</v>
      </c>
      <c r="H126" s="172">
        <v>12009</v>
      </c>
      <c r="I126" s="305">
        <v>3.42</v>
      </c>
      <c r="J126" s="264">
        <v>467.45</v>
      </c>
      <c r="K126" s="69">
        <v>428.6</v>
      </c>
      <c r="L126" s="135">
        <f t="shared" si="4"/>
        <v>38.849999999999966</v>
      </c>
      <c r="M126" s="308">
        <f t="shared" si="5"/>
        <v>9.064395706952862</v>
      </c>
      <c r="N126" s="78">
        <f>Margins!B126</f>
        <v>500</v>
      </c>
      <c r="O126" s="25">
        <f t="shared" si="6"/>
        <v>9500</v>
      </c>
      <c r="P126" s="25">
        <f t="shared" si="7"/>
        <v>500</v>
      </c>
      <c r="R126" s="25"/>
    </row>
    <row r="127" spans="1:16" ht="13.5">
      <c r="A127" s="193" t="s">
        <v>216</v>
      </c>
      <c r="B127" s="172">
        <v>3332</v>
      </c>
      <c r="C127" s="304">
        <v>0.12</v>
      </c>
      <c r="D127" s="172">
        <v>588</v>
      </c>
      <c r="E127" s="304">
        <v>0.71</v>
      </c>
      <c r="F127" s="172">
        <v>96</v>
      </c>
      <c r="G127" s="304">
        <v>1.04</v>
      </c>
      <c r="H127" s="172">
        <v>4016</v>
      </c>
      <c r="I127" s="305">
        <v>0.19</v>
      </c>
      <c r="J127" s="264">
        <v>71.55</v>
      </c>
      <c r="K127" s="69">
        <v>74.15</v>
      </c>
      <c r="L127" s="135">
        <f t="shared" si="4"/>
        <v>-2.6000000000000085</v>
      </c>
      <c r="M127" s="308">
        <f t="shared" si="5"/>
        <v>-3.506405933917746</v>
      </c>
      <c r="N127" s="78">
        <f>Margins!B127</f>
        <v>3350</v>
      </c>
      <c r="O127" s="25">
        <f t="shared" si="6"/>
        <v>1969800</v>
      </c>
      <c r="P127" s="25">
        <f t="shared" si="7"/>
        <v>321600</v>
      </c>
    </row>
    <row r="128" spans="1:16" ht="13.5">
      <c r="A128" s="193" t="s">
        <v>235</v>
      </c>
      <c r="B128" s="172">
        <v>10343</v>
      </c>
      <c r="C128" s="304">
        <v>0.92</v>
      </c>
      <c r="D128" s="172">
        <v>524</v>
      </c>
      <c r="E128" s="304">
        <v>1.86</v>
      </c>
      <c r="F128" s="172">
        <v>132</v>
      </c>
      <c r="G128" s="304">
        <v>9.15</v>
      </c>
      <c r="H128" s="172">
        <v>10999</v>
      </c>
      <c r="I128" s="305">
        <v>0.97</v>
      </c>
      <c r="J128" s="264">
        <v>114.3</v>
      </c>
      <c r="K128" s="69">
        <v>112.15</v>
      </c>
      <c r="L128" s="135">
        <f t="shared" si="4"/>
        <v>2.1499999999999915</v>
      </c>
      <c r="M128" s="308">
        <f t="shared" si="5"/>
        <v>1.917075345519386</v>
      </c>
      <c r="N128" s="78">
        <f>Margins!B128</f>
        <v>2700</v>
      </c>
      <c r="O128" s="25">
        <f t="shared" si="6"/>
        <v>1414800</v>
      </c>
      <c r="P128" s="25">
        <f t="shared" si="7"/>
        <v>356400</v>
      </c>
    </row>
    <row r="129" spans="1:16" ht="13.5">
      <c r="A129" s="193" t="s">
        <v>204</v>
      </c>
      <c r="B129" s="172">
        <v>5181</v>
      </c>
      <c r="C129" s="304">
        <v>-0.04</v>
      </c>
      <c r="D129" s="172">
        <v>182</v>
      </c>
      <c r="E129" s="304">
        <v>1.09</v>
      </c>
      <c r="F129" s="172">
        <v>50</v>
      </c>
      <c r="G129" s="304">
        <v>4.56</v>
      </c>
      <c r="H129" s="172">
        <v>5413</v>
      </c>
      <c r="I129" s="305">
        <v>-0.01</v>
      </c>
      <c r="J129" s="264">
        <v>470.35</v>
      </c>
      <c r="K129" s="69">
        <v>461.1</v>
      </c>
      <c r="L129" s="135">
        <f t="shared" si="4"/>
        <v>9.25</v>
      </c>
      <c r="M129" s="308">
        <f t="shared" si="5"/>
        <v>2.006072435480373</v>
      </c>
      <c r="N129" s="78">
        <f>Margins!B129</f>
        <v>600</v>
      </c>
      <c r="O129" s="25">
        <f t="shared" si="6"/>
        <v>109200</v>
      </c>
      <c r="P129" s="25">
        <f t="shared" si="7"/>
        <v>30000</v>
      </c>
    </row>
    <row r="130" spans="1:16" ht="13.5">
      <c r="A130" s="193" t="s">
        <v>205</v>
      </c>
      <c r="B130" s="172">
        <v>12392</v>
      </c>
      <c r="C130" s="304">
        <v>0.01</v>
      </c>
      <c r="D130" s="172">
        <v>229</v>
      </c>
      <c r="E130" s="304">
        <v>0.25</v>
      </c>
      <c r="F130" s="172">
        <v>33</v>
      </c>
      <c r="G130" s="304">
        <v>0.18</v>
      </c>
      <c r="H130" s="172">
        <v>12654</v>
      </c>
      <c r="I130" s="305">
        <v>0.01</v>
      </c>
      <c r="J130" s="264">
        <v>994.45</v>
      </c>
      <c r="K130" s="69">
        <v>985.65</v>
      </c>
      <c r="L130" s="135">
        <f t="shared" si="4"/>
        <v>8.800000000000068</v>
      </c>
      <c r="M130" s="308">
        <f t="shared" si="5"/>
        <v>0.8928118500481984</v>
      </c>
      <c r="N130" s="78">
        <f>Margins!B130</f>
        <v>250</v>
      </c>
      <c r="O130" s="25">
        <f t="shared" si="6"/>
        <v>57250</v>
      </c>
      <c r="P130" s="25">
        <f t="shared" si="7"/>
        <v>8250</v>
      </c>
    </row>
    <row r="131" spans="1:16" ht="13.5">
      <c r="A131" s="193" t="s">
        <v>37</v>
      </c>
      <c r="B131" s="172">
        <v>147</v>
      </c>
      <c r="C131" s="304">
        <v>-0.49</v>
      </c>
      <c r="D131" s="172">
        <v>3</v>
      </c>
      <c r="E131" s="304">
        <v>-0.5</v>
      </c>
      <c r="F131" s="172">
        <v>0</v>
      </c>
      <c r="G131" s="304">
        <v>0</v>
      </c>
      <c r="H131" s="172">
        <v>150</v>
      </c>
      <c r="I131" s="305">
        <v>-0.49</v>
      </c>
      <c r="J131" s="264">
        <v>174.05</v>
      </c>
      <c r="K131" s="69">
        <v>169.95</v>
      </c>
      <c r="L131" s="135">
        <f t="shared" si="4"/>
        <v>4.100000000000023</v>
      </c>
      <c r="M131" s="308">
        <f t="shared" si="5"/>
        <v>2.412474257134465</v>
      </c>
      <c r="N131" s="78">
        <f>Margins!B131</f>
        <v>1600</v>
      </c>
      <c r="O131" s="25">
        <f t="shared" si="6"/>
        <v>4800</v>
      </c>
      <c r="P131" s="25">
        <f t="shared" si="7"/>
        <v>0</v>
      </c>
    </row>
    <row r="132" spans="1:16" ht="13.5">
      <c r="A132" s="193" t="s">
        <v>300</v>
      </c>
      <c r="B132" s="172">
        <v>11271</v>
      </c>
      <c r="C132" s="304">
        <v>0.6</v>
      </c>
      <c r="D132" s="172">
        <v>47</v>
      </c>
      <c r="E132" s="304">
        <v>0</v>
      </c>
      <c r="F132" s="172">
        <v>0</v>
      </c>
      <c r="G132" s="304">
        <v>0</v>
      </c>
      <c r="H132" s="172">
        <v>11318</v>
      </c>
      <c r="I132" s="305">
        <v>0.6</v>
      </c>
      <c r="J132" s="264">
        <v>1703.45</v>
      </c>
      <c r="K132" s="69">
        <v>1742.55</v>
      </c>
      <c r="L132" s="135">
        <f aca="true" t="shared" si="8" ref="L132:L160">J132-K132</f>
        <v>-39.09999999999991</v>
      </c>
      <c r="M132" s="308">
        <f aca="true" t="shared" si="9" ref="M132:M160">L132/K132*100</f>
        <v>-2.243838053427443</v>
      </c>
      <c r="N132" s="78">
        <f>Margins!B132</f>
        <v>150</v>
      </c>
      <c r="O132" s="25">
        <f aca="true" t="shared" si="10" ref="O132:O160">D132*N132</f>
        <v>7050</v>
      </c>
      <c r="P132" s="25">
        <f aca="true" t="shared" si="11" ref="P132:P160">F132*N132</f>
        <v>0</v>
      </c>
    </row>
    <row r="133" spans="1:17" ht="15" customHeight="1">
      <c r="A133" s="193" t="s">
        <v>228</v>
      </c>
      <c r="B133" s="172">
        <v>1205</v>
      </c>
      <c r="C133" s="304">
        <v>-0.59</v>
      </c>
      <c r="D133" s="172">
        <v>7</v>
      </c>
      <c r="E133" s="304">
        <v>2.5</v>
      </c>
      <c r="F133" s="172">
        <v>1</v>
      </c>
      <c r="G133" s="304">
        <v>0</v>
      </c>
      <c r="H133" s="172">
        <v>1213</v>
      </c>
      <c r="I133" s="305">
        <v>-0.58</v>
      </c>
      <c r="J133" s="264">
        <v>1090.7</v>
      </c>
      <c r="K133" s="69">
        <v>1074</v>
      </c>
      <c r="L133" s="135">
        <f t="shared" si="8"/>
        <v>16.700000000000045</v>
      </c>
      <c r="M133" s="308">
        <f t="shared" si="9"/>
        <v>1.5549348230912519</v>
      </c>
      <c r="N133" s="78">
        <f>Margins!B133</f>
        <v>375</v>
      </c>
      <c r="O133" s="25">
        <f t="shared" si="10"/>
        <v>2625</v>
      </c>
      <c r="P133" s="25">
        <f t="shared" si="11"/>
        <v>375</v>
      </c>
      <c r="Q133" s="69"/>
    </row>
    <row r="134" spans="1:17" ht="15" customHeight="1">
      <c r="A134" s="193" t="s">
        <v>276</v>
      </c>
      <c r="B134" s="172">
        <v>3682</v>
      </c>
      <c r="C134" s="304">
        <v>1.2</v>
      </c>
      <c r="D134" s="172">
        <v>1</v>
      </c>
      <c r="E134" s="304">
        <v>0</v>
      </c>
      <c r="F134" s="172">
        <v>0</v>
      </c>
      <c r="G134" s="304">
        <v>0</v>
      </c>
      <c r="H134" s="172">
        <v>3683</v>
      </c>
      <c r="I134" s="305">
        <v>1.21</v>
      </c>
      <c r="J134" s="264">
        <v>803.4</v>
      </c>
      <c r="K134" s="69">
        <v>793.35</v>
      </c>
      <c r="L134" s="135">
        <f t="shared" si="8"/>
        <v>10.049999999999955</v>
      </c>
      <c r="M134" s="308">
        <f t="shared" si="9"/>
        <v>1.266780109661556</v>
      </c>
      <c r="N134" s="78">
        <f>Margins!B134</f>
        <v>350</v>
      </c>
      <c r="O134" s="25">
        <f t="shared" si="10"/>
        <v>350</v>
      </c>
      <c r="P134" s="25">
        <f t="shared" si="11"/>
        <v>0</v>
      </c>
      <c r="Q134" s="69"/>
    </row>
    <row r="135" spans="1:17" ht="15" customHeight="1">
      <c r="A135" s="193" t="s">
        <v>180</v>
      </c>
      <c r="B135" s="172">
        <v>642</v>
      </c>
      <c r="C135" s="304">
        <v>-0.66</v>
      </c>
      <c r="D135" s="172">
        <v>87</v>
      </c>
      <c r="E135" s="304">
        <v>3.14</v>
      </c>
      <c r="F135" s="172">
        <v>1</v>
      </c>
      <c r="G135" s="304">
        <v>0</v>
      </c>
      <c r="H135" s="172">
        <v>730</v>
      </c>
      <c r="I135" s="305">
        <v>-0.61</v>
      </c>
      <c r="J135" s="264">
        <v>121.25</v>
      </c>
      <c r="K135" s="69">
        <v>118.65</v>
      </c>
      <c r="L135" s="135">
        <f t="shared" si="8"/>
        <v>2.5999999999999943</v>
      </c>
      <c r="M135" s="308">
        <f t="shared" si="9"/>
        <v>2.1913190054782925</v>
      </c>
      <c r="N135" s="78">
        <f>Margins!B135</f>
        <v>1500</v>
      </c>
      <c r="O135" s="25">
        <f t="shared" si="10"/>
        <v>130500</v>
      </c>
      <c r="P135" s="25">
        <f t="shared" si="11"/>
        <v>1500</v>
      </c>
      <c r="Q135" s="69"/>
    </row>
    <row r="136" spans="1:17" ht="15" customHeight="1">
      <c r="A136" s="193" t="s">
        <v>181</v>
      </c>
      <c r="B136" s="172">
        <v>250</v>
      </c>
      <c r="C136" s="304">
        <v>0.79</v>
      </c>
      <c r="D136" s="172">
        <v>0</v>
      </c>
      <c r="E136" s="304">
        <v>-1</v>
      </c>
      <c r="F136" s="172">
        <v>0</v>
      </c>
      <c r="G136" s="304">
        <v>-1</v>
      </c>
      <c r="H136" s="172">
        <v>250</v>
      </c>
      <c r="I136" s="305">
        <v>0.47</v>
      </c>
      <c r="J136" s="264">
        <v>345.4</v>
      </c>
      <c r="K136" s="69">
        <v>340.95</v>
      </c>
      <c r="L136" s="135">
        <f t="shared" si="8"/>
        <v>4.449999999999989</v>
      </c>
      <c r="M136" s="308">
        <f t="shared" si="9"/>
        <v>1.3051767121278746</v>
      </c>
      <c r="N136" s="78">
        <f>Margins!B136</f>
        <v>850</v>
      </c>
      <c r="O136" s="25">
        <f t="shared" si="10"/>
        <v>0</v>
      </c>
      <c r="P136" s="25">
        <f t="shared" si="11"/>
        <v>0</v>
      </c>
      <c r="Q136" s="69"/>
    </row>
    <row r="137" spans="1:17" ht="15" customHeight="1">
      <c r="A137" s="193" t="s">
        <v>150</v>
      </c>
      <c r="B137" s="172">
        <v>2215</v>
      </c>
      <c r="C137" s="304">
        <v>-0.4</v>
      </c>
      <c r="D137" s="172">
        <v>26</v>
      </c>
      <c r="E137" s="304">
        <v>2.25</v>
      </c>
      <c r="F137" s="172">
        <v>0</v>
      </c>
      <c r="G137" s="304">
        <v>0</v>
      </c>
      <c r="H137" s="172">
        <v>2241</v>
      </c>
      <c r="I137" s="305">
        <v>-0.4</v>
      </c>
      <c r="J137" s="264">
        <v>469.2</v>
      </c>
      <c r="K137" s="69">
        <v>456.25</v>
      </c>
      <c r="L137" s="135">
        <f t="shared" si="8"/>
        <v>12.949999999999989</v>
      </c>
      <c r="M137" s="308">
        <f t="shared" si="9"/>
        <v>2.838356164383559</v>
      </c>
      <c r="N137" s="78">
        <f>Margins!B137</f>
        <v>875</v>
      </c>
      <c r="O137" s="25">
        <f t="shared" si="10"/>
        <v>22750</v>
      </c>
      <c r="P137" s="25">
        <f t="shared" si="11"/>
        <v>0</v>
      </c>
      <c r="Q137" s="69"/>
    </row>
    <row r="138" spans="1:17" ht="15" customHeight="1">
      <c r="A138" s="193" t="s">
        <v>151</v>
      </c>
      <c r="B138" s="172">
        <v>2002</v>
      </c>
      <c r="C138" s="304">
        <v>-0.21</v>
      </c>
      <c r="D138" s="172">
        <v>0</v>
      </c>
      <c r="E138" s="304">
        <v>0</v>
      </c>
      <c r="F138" s="172">
        <v>0</v>
      </c>
      <c r="G138" s="304">
        <v>0</v>
      </c>
      <c r="H138" s="172">
        <v>2002</v>
      </c>
      <c r="I138" s="305">
        <v>-0.21</v>
      </c>
      <c r="J138" s="264">
        <v>1056.45</v>
      </c>
      <c r="K138" s="69">
        <v>1014.05</v>
      </c>
      <c r="L138" s="135">
        <f t="shared" si="8"/>
        <v>42.40000000000009</v>
      </c>
      <c r="M138" s="308">
        <f t="shared" si="9"/>
        <v>4.181253389872303</v>
      </c>
      <c r="N138" s="78">
        <f>Margins!B138</f>
        <v>225</v>
      </c>
      <c r="O138" s="25">
        <f t="shared" si="10"/>
        <v>0</v>
      </c>
      <c r="P138" s="25">
        <f t="shared" si="11"/>
        <v>0</v>
      </c>
      <c r="Q138" s="69"/>
    </row>
    <row r="139" spans="1:17" ht="15" customHeight="1">
      <c r="A139" s="193" t="s">
        <v>214</v>
      </c>
      <c r="B139" s="172">
        <v>946</v>
      </c>
      <c r="C139" s="304">
        <v>-0.73</v>
      </c>
      <c r="D139" s="172">
        <v>0</v>
      </c>
      <c r="E139" s="304">
        <v>0</v>
      </c>
      <c r="F139" s="172">
        <v>0</v>
      </c>
      <c r="G139" s="304">
        <v>0</v>
      </c>
      <c r="H139" s="172">
        <v>946</v>
      </c>
      <c r="I139" s="305">
        <v>-0.73</v>
      </c>
      <c r="J139" s="264">
        <v>1514.4</v>
      </c>
      <c r="K139" s="69">
        <v>1507.35</v>
      </c>
      <c r="L139" s="135">
        <f t="shared" si="8"/>
        <v>7.050000000000182</v>
      </c>
      <c r="M139" s="308">
        <f t="shared" si="9"/>
        <v>0.4677082296746066</v>
      </c>
      <c r="N139" s="78">
        <f>Margins!B139</f>
        <v>125</v>
      </c>
      <c r="O139" s="25">
        <f t="shared" si="10"/>
        <v>0</v>
      </c>
      <c r="P139" s="25">
        <f t="shared" si="11"/>
        <v>0</v>
      </c>
      <c r="Q139" s="69"/>
    </row>
    <row r="140" spans="1:17" ht="15" customHeight="1">
      <c r="A140" s="193" t="s">
        <v>229</v>
      </c>
      <c r="B140" s="172">
        <v>2525</v>
      </c>
      <c r="C140" s="304">
        <v>-0.4</v>
      </c>
      <c r="D140" s="172">
        <v>3</v>
      </c>
      <c r="E140" s="304">
        <v>2</v>
      </c>
      <c r="F140" s="172">
        <v>0</v>
      </c>
      <c r="G140" s="304">
        <v>0</v>
      </c>
      <c r="H140" s="172">
        <v>2528</v>
      </c>
      <c r="I140" s="305">
        <v>-0.4</v>
      </c>
      <c r="J140" s="264">
        <v>1001.5</v>
      </c>
      <c r="K140" s="69">
        <v>984.95</v>
      </c>
      <c r="L140" s="135">
        <f t="shared" si="8"/>
        <v>16.549999999999955</v>
      </c>
      <c r="M140" s="308">
        <f t="shared" si="9"/>
        <v>1.680288339509615</v>
      </c>
      <c r="N140" s="78">
        <f>Margins!B140</f>
        <v>200</v>
      </c>
      <c r="O140" s="25">
        <f t="shared" si="10"/>
        <v>600</v>
      </c>
      <c r="P140" s="25">
        <f t="shared" si="11"/>
        <v>0</v>
      </c>
      <c r="Q140" s="69"/>
    </row>
    <row r="141" spans="1:17" ht="15" customHeight="1">
      <c r="A141" s="193" t="s">
        <v>91</v>
      </c>
      <c r="B141" s="172">
        <v>846</v>
      </c>
      <c r="C141" s="304">
        <v>-0.23</v>
      </c>
      <c r="D141" s="172">
        <v>38</v>
      </c>
      <c r="E141" s="304">
        <v>-0.19</v>
      </c>
      <c r="F141" s="172">
        <v>4</v>
      </c>
      <c r="G141" s="304">
        <v>0</v>
      </c>
      <c r="H141" s="172">
        <v>888</v>
      </c>
      <c r="I141" s="305">
        <v>-0.23</v>
      </c>
      <c r="J141" s="264">
        <v>63.9</v>
      </c>
      <c r="K141" s="69">
        <v>62.75</v>
      </c>
      <c r="L141" s="135">
        <f t="shared" si="8"/>
        <v>1.1499999999999986</v>
      </c>
      <c r="M141" s="308">
        <f t="shared" si="9"/>
        <v>1.832669322709161</v>
      </c>
      <c r="N141" s="78">
        <f>Margins!B141</f>
        <v>3800</v>
      </c>
      <c r="O141" s="25">
        <f t="shared" si="10"/>
        <v>144400</v>
      </c>
      <c r="P141" s="25">
        <f t="shared" si="11"/>
        <v>15200</v>
      </c>
      <c r="Q141" s="69"/>
    </row>
    <row r="142" spans="1:17" ht="15" customHeight="1">
      <c r="A142" s="193" t="s">
        <v>152</v>
      </c>
      <c r="B142" s="172">
        <v>28</v>
      </c>
      <c r="C142" s="304">
        <v>-0.91</v>
      </c>
      <c r="D142" s="172">
        <v>1</v>
      </c>
      <c r="E142" s="304">
        <v>0</v>
      </c>
      <c r="F142" s="172">
        <v>0</v>
      </c>
      <c r="G142" s="304">
        <v>0</v>
      </c>
      <c r="H142" s="172">
        <v>29</v>
      </c>
      <c r="I142" s="305">
        <v>-0.91</v>
      </c>
      <c r="J142" s="264">
        <v>207.55</v>
      </c>
      <c r="K142" s="69">
        <v>206.05</v>
      </c>
      <c r="L142" s="135">
        <f t="shared" si="8"/>
        <v>1.5</v>
      </c>
      <c r="M142" s="308">
        <f t="shared" si="9"/>
        <v>0.7279786459597185</v>
      </c>
      <c r="N142" s="78">
        <f>Margins!B142</f>
        <v>1350</v>
      </c>
      <c r="O142" s="25">
        <f t="shared" si="10"/>
        <v>1350</v>
      </c>
      <c r="P142" s="25">
        <f t="shared" si="11"/>
        <v>0</v>
      </c>
      <c r="Q142" s="69"/>
    </row>
    <row r="143" spans="1:17" ht="15" customHeight="1">
      <c r="A143" s="193" t="s">
        <v>208</v>
      </c>
      <c r="B143" s="172">
        <v>7579</v>
      </c>
      <c r="C143" s="304">
        <v>-0.09</v>
      </c>
      <c r="D143" s="172">
        <v>175</v>
      </c>
      <c r="E143" s="304">
        <v>4.47</v>
      </c>
      <c r="F143" s="172">
        <v>14</v>
      </c>
      <c r="G143" s="304">
        <v>1.8</v>
      </c>
      <c r="H143" s="172">
        <v>7768</v>
      </c>
      <c r="I143" s="305">
        <v>-0.07</v>
      </c>
      <c r="J143" s="264">
        <v>728.2</v>
      </c>
      <c r="K143" s="69">
        <v>716.45</v>
      </c>
      <c r="L143" s="135">
        <f t="shared" si="8"/>
        <v>11.75</v>
      </c>
      <c r="M143" s="308">
        <f t="shared" si="9"/>
        <v>1.6400307069579174</v>
      </c>
      <c r="N143" s="78">
        <f>Margins!B143</f>
        <v>412</v>
      </c>
      <c r="O143" s="25">
        <f t="shared" si="10"/>
        <v>72100</v>
      </c>
      <c r="P143" s="25">
        <f t="shared" si="11"/>
        <v>5768</v>
      </c>
      <c r="Q143" s="69"/>
    </row>
    <row r="144" spans="1:17" ht="15" customHeight="1">
      <c r="A144" s="193" t="s">
        <v>230</v>
      </c>
      <c r="B144" s="172">
        <v>894</v>
      </c>
      <c r="C144" s="304">
        <v>0.13</v>
      </c>
      <c r="D144" s="172">
        <v>0</v>
      </c>
      <c r="E144" s="304">
        <v>0</v>
      </c>
      <c r="F144" s="172">
        <v>0</v>
      </c>
      <c r="G144" s="304">
        <v>0</v>
      </c>
      <c r="H144" s="172">
        <v>894</v>
      </c>
      <c r="I144" s="305">
        <v>0.13</v>
      </c>
      <c r="J144" s="264">
        <v>509.3</v>
      </c>
      <c r="K144" s="69">
        <v>510.65</v>
      </c>
      <c r="L144" s="135">
        <f t="shared" si="8"/>
        <v>-1.349999999999966</v>
      </c>
      <c r="M144" s="308">
        <f t="shared" si="9"/>
        <v>-0.26436894154508295</v>
      </c>
      <c r="N144" s="78">
        <f>Margins!B144</f>
        <v>400</v>
      </c>
      <c r="O144" s="25">
        <f t="shared" si="10"/>
        <v>0</v>
      </c>
      <c r="P144" s="25">
        <f t="shared" si="11"/>
        <v>0</v>
      </c>
      <c r="Q144" s="69"/>
    </row>
    <row r="145" spans="1:17" ht="15" customHeight="1">
      <c r="A145" s="193" t="s">
        <v>185</v>
      </c>
      <c r="B145" s="172">
        <v>15932</v>
      </c>
      <c r="C145" s="304">
        <v>0.04</v>
      </c>
      <c r="D145" s="172">
        <v>939</v>
      </c>
      <c r="E145" s="304">
        <v>3.58</v>
      </c>
      <c r="F145" s="172">
        <v>181</v>
      </c>
      <c r="G145" s="304">
        <v>2.23</v>
      </c>
      <c r="H145" s="172">
        <v>17052</v>
      </c>
      <c r="I145" s="305">
        <v>0.1</v>
      </c>
      <c r="J145" s="264">
        <v>449.65</v>
      </c>
      <c r="K145" s="69">
        <v>439.95</v>
      </c>
      <c r="L145" s="135">
        <f t="shared" si="8"/>
        <v>9.699999999999989</v>
      </c>
      <c r="M145" s="308">
        <f t="shared" si="9"/>
        <v>2.2047959995454</v>
      </c>
      <c r="N145" s="78">
        <f>Margins!B145</f>
        <v>675</v>
      </c>
      <c r="O145" s="25">
        <f t="shared" si="10"/>
        <v>633825</v>
      </c>
      <c r="P145" s="25">
        <f t="shared" si="11"/>
        <v>122175</v>
      </c>
      <c r="Q145" s="69"/>
    </row>
    <row r="146" spans="1:17" ht="15" customHeight="1">
      <c r="A146" s="193" t="s">
        <v>206</v>
      </c>
      <c r="B146" s="172">
        <v>328</v>
      </c>
      <c r="C146" s="304">
        <v>-0.72</v>
      </c>
      <c r="D146" s="172">
        <v>1</v>
      </c>
      <c r="E146" s="304">
        <v>0</v>
      </c>
      <c r="F146" s="172">
        <v>0</v>
      </c>
      <c r="G146" s="304">
        <v>0</v>
      </c>
      <c r="H146" s="172">
        <v>329</v>
      </c>
      <c r="I146" s="305">
        <v>-0.72</v>
      </c>
      <c r="J146" s="264">
        <v>607.35</v>
      </c>
      <c r="K146" s="69">
        <v>600.75</v>
      </c>
      <c r="L146" s="135">
        <f t="shared" si="8"/>
        <v>6.600000000000023</v>
      </c>
      <c r="M146" s="308">
        <f t="shared" si="9"/>
        <v>1.0986267166042485</v>
      </c>
      <c r="N146" s="78">
        <f>Margins!B146</f>
        <v>275</v>
      </c>
      <c r="O146" s="25">
        <f t="shared" si="10"/>
        <v>275</v>
      </c>
      <c r="P146" s="25">
        <f t="shared" si="11"/>
        <v>0</v>
      </c>
      <c r="Q146" s="69"/>
    </row>
    <row r="147" spans="1:17" ht="15" customHeight="1">
      <c r="A147" s="193" t="s">
        <v>118</v>
      </c>
      <c r="B147" s="172">
        <v>4028</v>
      </c>
      <c r="C147" s="304">
        <v>-0.5</v>
      </c>
      <c r="D147" s="172">
        <v>106</v>
      </c>
      <c r="E147" s="304">
        <v>1</v>
      </c>
      <c r="F147" s="172">
        <v>0</v>
      </c>
      <c r="G147" s="304">
        <v>-1</v>
      </c>
      <c r="H147" s="172">
        <v>4134</v>
      </c>
      <c r="I147" s="305">
        <v>-0.49</v>
      </c>
      <c r="J147" s="264">
        <v>1233.85</v>
      </c>
      <c r="K147" s="69">
        <v>1248.35</v>
      </c>
      <c r="L147" s="135">
        <f t="shared" si="8"/>
        <v>-14.5</v>
      </c>
      <c r="M147" s="308">
        <f t="shared" si="9"/>
        <v>-1.1615332238554894</v>
      </c>
      <c r="N147" s="78">
        <f>Margins!B147</f>
        <v>250</v>
      </c>
      <c r="O147" s="25">
        <f t="shared" si="10"/>
        <v>26500</v>
      </c>
      <c r="P147" s="25">
        <f t="shared" si="11"/>
        <v>0</v>
      </c>
      <c r="Q147" s="69"/>
    </row>
    <row r="148" spans="1:17" ht="15" customHeight="1">
      <c r="A148" s="193" t="s">
        <v>231</v>
      </c>
      <c r="B148" s="172">
        <v>2059</v>
      </c>
      <c r="C148" s="304">
        <v>0.23</v>
      </c>
      <c r="D148" s="172">
        <v>3</v>
      </c>
      <c r="E148" s="304">
        <v>0</v>
      </c>
      <c r="F148" s="172">
        <v>0</v>
      </c>
      <c r="G148" s="304">
        <v>0</v>
      </c>
      <c r="H148" s="172">
        <v>2062</v>
      </c>
      <c r="I148" s="305">
        <v>0.24</v>
      </c>
      <c r="J148" s="264">
        <v>842.8</v>
      </c>
      <c r="K148" s="69">
        <v>825.85</v>
      </c>
      <c r="L148" s="135">
        <f t="shared" si="8"/>
        <v>16.949999999999932</v>
      </c>
      <c r="M148" s="308">
        <f t="shared" si="9"/>
        <v>2.0524308288430015</v>
      </c>
      <c r="N148" s="78">
        <f>Margins!B148</f>
        <v>411</v>
      </c>
      <c r="O148" s="25">
        <f t="shared" si="10"/>
        <v>1233</v>
      </c>
      <c r="P148" s="25">
        <f t="shared" si="11"/>
        <v>0</v>
      </c>
      <c r="Q148" s="69"/>
    </row>
    <row r="149" spans="1:17" ht="15" customHeight="1">
      <c r="A149" s="193" t="s">
        <v>301</v>
      </c>
      <c r="B149" s="172">
        <v>287</v>
      </c>
      <c r="C149" s="304">
        <v>-0.24</v>
      </c>
      <c r="D149" s="172">
        <v>3</v>
      </c>
      <c r="E149" s="304">
        <v>2</v>
      </c>
      <c r="F149" s="172">
        <v>8</v>
      </c>
      <c r="G149" s="304">
        <v>0</v>
      </c>
      <c r="H149" s="172">
        <v>298</v>
      </c>
      <c r="I149" s="305">
        <v>-0.21</v>
      </c>
      <c r="J149" s="264">
        <v>53.9</v>
      </c>
      <c r="K149" s="69">
        <v>51.7</v>
      </c>
      <c r="L149" s="135">
        <f t="shared" si="8"/>
        <v>2.1999999999999957</v>
      </c>
      <c r="M149" s="308">
        <f t="shared" si="9"/>
        <v>4.255319148936162</v>
      </c>
      <c r="N149" s="78">
        <f>Margins!B149</f>
        <v>3850</v>
      </c>
      <c r="O149" s="25">
        <f t="shared" si="10"/>
        <v>11550</v>
      </c>
      <c r="P149" s="25">
        <f t="shared" si="11"/>
        <v>30800</v>
      </c>
      <c r="Q149" s="69"/>
    </row>
    <row r="150" spans="1:17" ht="15" customHeight="1">
      <c r="A150" s="193" t="s">
        <v>302</v>
      </c>
      <c r="B150" s="172">
        <v>355</v>
      </c>
      <c r="C150" s="304">
        <v>-0.76</v>
      </c>
      <c r="D150" s="172">
        <v>97</v>
      </c>
      <c r="E150" s="304">
        <v>0</v>
      </c>
      <c r="F150" s="172">
        <v>18</v>
      </c>
      <c r="G150" s="304">
        <v>2.6</v>
      </c>
      <c r="H150" s="172">
        <v>470</v>
      </c>
      <c r="I150" s="305">
        <v>-0.7</v>
      </c>
      <c r="J150" s="264">
        <v>21.1</v>
      </c>
      <c r="K150" s="69">
        <v>20.95</v>
      </c>
      <c r="L150" s="135">
        <f t="shared" si="8"/>
        <v>0.15000000000000213</v>
      </c>
      <c r="M150" s="308">
        <f t="shared" si="9"/>
        <v>0.7159904534606307</v>
      </c>
      <c r="N150" s="78">
        <f>Margins!B150</f>
        <v>10450</v>
      </c>
      <c r="O150" s="25">
        <f t="shared" si="10"/>
        <v>1013650</v>
      </c>
      <c r="P150" s="25">
        <f t="shared" si="11"/>
        <v>188100</v>
      </c>
      <c r="Q150" s="69"/>
    </row>
    <row r="151" spans="1:17" ht="15" customHeight="1">
      <c r="A151" s="193" t="s">
        <v>173</v>
      </c>
      <c r="B151" s="172">
        <v>215</v>
      </c>
      <c r="C151" s="304">
        <v>-0.75</v>
      </c>
      <c r="D151" s="172">
        <v>19</v>
      </c>
      <c r="E151" s="304">
        <v>8.5</v>
      </c>
      <c r="F151" s="172">
        <v>0</v>
      </c>
      <c r="G151" s="304">
        <v>0</v>
      </c>
      <c r="H151" s="172">
        <v>234</v>
      </c>
      <c r="I151" s="305">
        <v>-0.73</v>
      </c>
      <c r="J151" s="264">
        <v>59.55</v>
      </c>
      <c r="K151" s="69">
        <v>59.75</v>
      </c>
      <c r="L151" s="135">
        <f t="shared" si="8"/>
        <v>-0.20000000000000284</v>
      </c>
      <c r="M151" s="308">
        <f t="shared" si="9"/>
        <v>-0.3347280334728081</v>
      </c>
      <c r="N151" s="78">
        <f>Margins!B151</f>
        <v>2950</v>
      </c>
      <c r="O151" s="25">
        <f t="shared" si="10"/>
        <v>56050</v>
      </c>
      <c r="P151" s="25">
        <f t="shared" si="11"/>
        <v>0</v>
      </c>
      <c r="Q151" s="69"/>
    </row>
    <row r="152" spans="1:17" ht="15" customHeight="1">
      <c r="A152" s="193" t="s">
        <v>303</v>
      </c>
      <c r="B152" s="172">
        <v>542</v>
      </c>
      <c r="C152" s="304">
        <v>-0.56</v>
      </c>
      <c r="D152" s="172">
        <v>0</v>
      </c>
      <c r="E152" s="304">
        <v>0</v>
      </c>
      <c r="F152" s="172">
        <v>0</v>
      </c>
      <c r="G152" s="304">
        <v>0</v>
      </c>
      <c r="H152" s="172">
        <v>542</v>
      </c>
      <c r="I152" s="305">
        <v>-0.56</v>
      </c>
      <c r="J152" s="264">
        <v>772.1</v>
      </c>
      <c r="K152" s="69">
        <v>759.15</v>
      </c>
      <c r="L152" s="135">
        <f t="shared" si="8"/>
        <v>12.950000000000045</v>
      </c>
      <c r="M152" s="308">
        <f t="shared" si="9"/>
        <v>1.7058552328261933</v>
      </c>
      <c r="N152" s="78">
        <f>Margins!B152</f>
        <v>200</v>
      </c>
      <c r="O152" s="25">
        <f t="shared" si="10"/>
        <v>0</v>
      </c>
      <c r="P152" s="25">
        <f t="shared" si="11"/>
        <v>0</v>
      </c>
      <c r="Q152" s="69"/>
    </row>
    <row r="153" spans="1:17" ht="15" customHeight="1">
      <c r="A153" s="193" t="s">
        <v>82</v>
      </c>
      <c r="B153" s="172">
        <v>1103</v>
      </c>
      <c r="C153" s="304">
        <v>-0.56</v>
      </c>
      <c r="D153" s="172">
        <v>14</v>
      </c>
      <c r="E153" s="304">
        <v>2.5</v>
      </c>
      <c r="F153" s="172">
        <v>1</v>
      </c>
      <c r="G153" s="304">
        <v>0</v>
      </c>
      <c r="H153" s="172">
        <v>1118</v>
      </c>
      <c r="I153" s="305">
        <v>-0.56</v>
      </c>
      <c r="J153" s="264">
        <v>104</v>
      </c>
      <c r="K153" s="69">
        <v>104.95</v>
      </c>
      <c r="L153" s="135">
        <f t="shared" si="8"/>
        <v>-0.9500000000000028</v>
      </c>
      <c r="M153" s="308">
        <f t="shared" si="9"/>
        <v>-0.9051929490233472</v>
      </c>
      <c r="N153" s="78">
        <f>Margins!B153</f>
        <v>2100</v>
      </c>
      <c r="O153" s="25">
        <f t="shared" si="10"/>
        <v>29400</v>
      </c>
      <c r="P153" s="25">
        <f t="shared" si="11"/>
        <v>2100</v>
      </c>
      <c r="Q153" s="69"/>
    </row>
    <row r="154" spans="1:17" ht="15" customHeight="1">
      <c r="A154" s="193" t="s">
        <v>153</v>
      </c>
      <c r="B154" s="172">
        <v>1279</v>
      </c>
      <c r="C154" s="304">
        <v>-0.31</v>
      </c>
      <c r="D154" s="172">
        <v>0</v>
      </c>
      <c r="E154" s="304">
        <v>-1</v>
      </c>
      <c r="F154" s="172">
        <v>20</v>
      </c>
      <c r="G154" s="304">
        <v>0</v>
      </c>
      <c r="H154" s="172">
        <v>1299</v>
      </c>
      <c r="I154" s="305">
        <v>-0.31</v>
      </c>
      <c r="J154" s="264">
        <v>490.4</v>
      </c>
      <c r="K154" s="69">
        <v>480</v>
      </c>
      <c r="L154" s="135">
        <f t="shared" si="8"/>
        <v>10.399999999999977</v>
      </c>
      <c r="M154" s="308">
        <f t="shared" si="9"/>
        <v>2.166666666666662</v>
      </c>
      <c r="N154" s="78">
        <f>Margins!B154</f>
        <v>450</v>
      </c>
      <c r="O154" s="25">
        <f t="shared" si="10"/>
        <v>0</v>
      </c>
      <c r="P154" s="25">
        <f t="shared" si="11"/>
        <v>9000</v>
      </c>
      <c r="Q154" s="69"/>
    </row>
    <row r="155" spans="1:17" ht="15" customHeight="1">
      <c r="A155" s="193" t="s">
        <v>154</v>
      </c>
      <c r="B155" s="172">
        <v>105</v>
      </c>
      <c r="C155" s="304">
        <v>-0.68</v>
      </c>
      <c r="D155" s="172">
        <v>7</v>
      </c>
      <c r="E155" s="304">
        <v>0.75</v>
      </c>
      <c r="F155" s="172">
        <v>0</v>
      </c>
      <c r="G155" s="304">
        <v>0</v>
      </c>
      <c r="H155" s="172">
        <v>112</v>
      </c>
      <c r="I155" s="305">
        <v>-0.66</v>
      </c>
      <c r="J155" s="264">
        <v>42.55</v>
      </c>
      <c r="K155" s="69">
        <v>43.45</v>
      </c>
      <c r="L155" s="135">
        <f t="shared" si="8"/>
        <v>-0.9000000000000057</v>
      </c>
      <c r="M155" s="308">
        <f t="shared" si="9"/>
        <v>-2.0713463751438566</v>
      </c>
      <c r="N155" s="78">
        <f>Margins!B155</f>
        <v>6900</v>
      </c>
      <c r="O155" s="25">
        <f t="shared" si="10"/>
        <v>48300</v>
      </c>
      <c r="P155" s="25">
        <f t="shared" si="11"/>
        <v>0</v>
      </c>
      <c r="Q155" s="69"/>
    </row>
    <row r="156" spans="1:17" ht="15" customHeight="1">
      <c r="A156" s="193" t="s">
        <v>304</v>
      </c>
      <c r="B156" s="172">
        <v>169</v>
      </c>
      <c r="C156" s="304">
        <v>-0.65</v>
      </c>
      <c r="D156" s="172">
        <v>0</v>
      </c>
      <c r="E156" s="304">
        <v>0</v>
      </c>
      <c r="F156" s="172">
        <v>0</v>
      </c>
      <c r="G156" s="304">
        <v>-1</v>
      </c>
      <c r="H156" s="172">
        <v>169</v>
      </c>
      <c r="I156" s="305">
        <v>-0.65</v>
      </c>
      <c r="J156" s="264">
        <v>84.75</v>
      </c>
      <c r="K156" s="69">
        <v>85.05</v>
      </c>
      <c r="L156" s="135">
        <f t="shared" si="8"/>
        <v>-0.29999999999999716</v>
      </c>
      <c r="M156" s="308">
        <f t="shared" si="9"/>
        <v>-0.3527336860670161</v>
      </c>
      <c r="N156" s="78">
        <f>Margins!B156</f>
        <v>1800</v>
      </c>
      <c r="O156" s="25">
        <f t="shared" si="10"/>
        <v>0</v>
      </c>
      <c r="P156" s="25">
        <f t="shared" si="11"/>
        <v>0</v>
      </c>
      <c r="Q156" s="69"/>
    </row>
    <row r="157" spans="1:17" ht="15" customHeight="1">
      <c r="A157" s="193" t="s">
        <v>155</v>
      </c>
      <c r="B157" s="172">
        <v>1221</v>
      </c>
      <c r="C157" s="304">
        <v>-0.36</v>
      </c>
      <c r="D157" s="172">
        <v>0</v>
      </c>
      <c r="E157" s="304">
        <v>-1</v>
      </c>
      <c r="F157" s="172">
        <v>0</v>
      </c>
      <c r="G157" s="304">
        <v>0</v>
      </c>
      <c r="H157" s="172">
        <v>1221</v>
      </c>
      <c r="I157" s="305">
        <v>-0.36</v>
      </c>
      <c r="J157" s="264">
        <v>402.3</v>
      </c>
      <c r="K157" s="69">
        <v>402.35</v>
      </c>
      <c r="L157" s="135">
        <f t="shared" si="8"/>
        <v>-0.05000000000001137</v>
      </c>
      <c r="M157" s="308">
        <f t="shared" si="9"/>
        <v>-0.012426991425378741</v>
      </c>
      <c r="N157" s="78">
        <f>Margins!B157</f>
        <v>525</v>
      </c>
      <c r="O157" s="25">
        <f t="shared" si="10"/>
        <v>0</v>
      </c>
      <c r="P157" s="25">
        <f t="shared" si="11"/>
        <v>0</v>
      </c>
      <c r="Q157" s="69"/>
    </row>
    <row r="158" spans="1:17" ht="15" customHeight="1">
      <c r="A158" s="193" t="s">
        <v>38</v>
      </c>
      <c r="B158" s="172">
        <v>2123</v>
      </c>
      <c r="C158" s="304">
        <v>-0.36</v>
      </c>
      <c r="D158" s="172">
        <v>9</v>
      </c>
      <c r="E158" s="304">
        <v>-0.18</v>
      </c>
      <c r="F158" s="172">
        <v>1</v>
      </c>
      <c r="G158" s="304">
        <v>0</v>
      </c>
      <c r="H158" s="172">
        <v>2133</v>
      </c>
      <c r="I158" s="305">
        <v>-0.36</v>
      </c>
      <c r="J158" s="264">
        <v>559.4</v>
      </c>
      <c r="K158" s="69">
        <v>565.9</v>
      </c>
      <c r="L158" s="135">
        <f t="shared" si="8"/>
        <v>-6.5</v>
      </c>
      <c r="M158" s="308">
        <f t="shared" si="9"/>
        <v>-1.148612829121753</v>
      </c>
      <c r="N158" s="78">
        <f>Margins!B158</f>
        <v>600</v>
      </c>
      <c r="O158" s="25">
        <f t="shared" si="10"/>
        <v>5400</v>
      </c>
      <c r="P158" s="25">
        <f t="shared" si="11"/>
        <v>600</v>
      </c>
      <c r="Q158" s="69"/>
    </row>
    <row r="159" spans="1:17" ht="15" customHeight="1">
      <c r="A159" s="193" t="s">
        <v>156</v>
      </c>
      <c r="B159" s="172">
        <v>972</v>
      </c>
      <c r="C159" s="304">
        <v>0.74</v>
      </c>
      <c r="D159" s="172">
        <v>0</v>
      </c>
      <c r="E159" s="304">
        <v>-1</v>
      </c>
      <c r="F159" s="172">
        <v>0</v>
      </c>
      <c r="G159" s="304">
        <v>0</v>
      </c>
      <c r="H159" s="172">
        <v>972</v>
      </c>
      <c r="I159" s="305">
        <v>0.63</v>
      </c>
      <c r="J159" s="264">
        <v>397.85</v>
      </c>
      <c r="K159" s="69">
        <v>385.8</v>
      </c>
      <c r="L159" s="135">
        <f t="shared" si="8"/>
        <v>12.050000000000011</v>
      </c>
      <c r="M159" s="308">
        <f t="shared" si="9"/>
        <v>3.1233799896319367</v>
      </c>
      <c r="N159" s="78">
        <f>Margins!B159</f>
        <v>600</v>
      </c>
      <c r="O159" s="25">
        <f t="shared" si="10"/>
        <v>0</v>
      </c>
      <c r="P159" s="25">
        <f t="shared" si="11"/>
        <v>0</v>
      </c>
      <c r="Q159" s="69"/>
    </row>
    <row r="160" spans="1:17" ht="15" customHeight="1" thickBot="1">
      <c r="A160" s="325" t="s">
        <v>397</v>
      </c>
      <c r="B160" s="172">
        <v>1093</v>
      </c>
      <c r="C160" s="304">
        <v>-0.46</v>
      </c>
      <c r="D160" s="172">
        <v>4</v>
      </c>
      <c r="E160" s="304">
        <v>0</v>
      </c>
      <c r="F160" s="172">
        <v>0</v>
      </c>
      <c r="G160" s="304">
        <v>0</v>
      </c>
      <c r="H160" s="172">
        <v>1097</v>
      </c>
      <c r="I160" s="305">
        <v>-0.45</v>
      </c>
      <c r="J160" s="264">
        <v>250.7</v>
      </c>
      <c r="K160" s="69">
        <v>251.4</v>
      </c>
      <c r="L160" s="135">
        <f t="shared" si="8"/>
        <v>-0.700000000000017</v>
      </c>
      <c r="M160" s="308">
        <f t="shared" si="9"/>
        <v>-0.2784407319013592</v>
      </c>
      <c r="N160" s="78">
        <f>Margins!B160</f>
        <v>700</v>
      </c>
      <c r="O160" s="25">
        <f t="shared" si="10"/>
        <v>2800</v>
      </c>
      <c r="P160" s="25">
        <f t="shared" si="11"/>
        <v>0</v>
      </c>
      <c r="Q160" s="69"/>
    </row>
    <row r="161" spans="2:17" ht="13.5" customHeight="1" hidden="1">
      <c r="B161" s="311">
        <f>SUM(B4:B160)</f>
        <v>864970</v>
      </c>
      <c r="C161" s="312"/>
      <c r="D161" s="311">
        <f>SUM(D4:D160)</f>
        <v>134089</v>
      </c>
      <c r="E161" s="312"/>
      <c r="F161" s="311">
        <f>SUM(F4:F160)</f>
        <v>79745</v>
      </c>
      <c r="G161" s="312"/>
      <c r="H161" s="172">
        <f>SUM(H4:H160)</f>
        <v>1078804</v>
      </c>
      <c r="I161" s="312"/>
      <c r="J161" s="313"/>
      <c r="K161" s="69"/>
      <c r="L161" s="135"/>
      <c r="M161" s="136"/>
      <c r="N161" s="69"/>
      <c r="O161" s="25">
        <f>SUM(O4:O160)</f>
        <v>30745254</v>
      </c>
      <c r="P161" s="25">
        <f>SUM(P4:P160)</f>
        <v>7990450</v>
      </c>
      <c r="Q161" s="69"/>
    </row>
    <row r="162" spans="11:17" ht="14.25" customHeight="1">
      <c r="K162" s="69"/>
      <c r="L162" s="135"/>
      <c r="M162" s="136"/>
      <c r="N162" s="69"/>
      <c r="O162" s="69"/>
      <c r="P162" s="50">
        <f>P161/O161</f>
        <v>0.25989214465426114</v>
      </c>
      <c r="Q162" s="69"/>
    </row>
    <row r="163" spans="11:13" ht="12.75" customHeight="1">
      <c r="K163" s="69"/>
      <c r="L163" s="135"/>
      <c r="M163"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199" sqref="H199"/>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2" t="s">
        <v>189</v>
      </c>
      <c r="B1" s="393"/>
      <c r="C1" s="393"/>
      <c r="D1" s="393"/>
      <c r="E1" s="393"/>
      <c r="F1" s="393"/>
      <c r="G1" s="393"/>
      <c r="H1" s="393"/>
      <c r="I1" s="393"/>
      <c r="J1" s="393"/>
      <c r="K1" s="414"/>
      <c r="L1" s="155"/>
      <c r="M1" s="112"/>
      <c r="N1" s="62"/>
      <c r="O1" s="2"/>
      <c r="P1" s="107"/>
      <c r="Q1" s="108"/>
      <c r="R1" s="69"/>
      <c r="S1" s="103"/>
      <c r="T1" s="103"/>
      <c r="U1" s="103"/>
      <c r="V1" s="103"/>
      <c r="W1" s="103"/>
      <c r="X1" s="103"/>
      <c r="Y1" s="103"/>
      <c r="Z1" s="103"/>
      <c r="AA1" s="103"/>
      <c r="AB1" s="74"/>
    </row>
    <row r="2" spans="1:28" s="58" customFormat="1" ht="16.5" customHeight="1" thickBot="1">
      <c r="A2" s="134"/>
      <c r="B2" s="411" t="s">
        <v>59</v>
      </c>
      <c r="C2" s="412"/>
      <c r="D2" s="412"/>
      <c r="E2" s="413"/>
      <c r="F2" s="401" t="s">
        <v>186</v>
      </c>
      <c r="G2" s="402"/>
      <c r="H2" s="403"/>
      <c r="I2" s="401" t="s">
        <v>187</v>
      </c>
      <c r="J2" s="402"/>
      <c r="K2" s="403"/>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7" t="s">
        <v>188</v>
      </c>
      <c r="D3" s="315" t="s">
        <v>22</v>
      </c>
      <c r="E3" s="328"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9">
        <f>'Open Int.'!E4</f>
        <v>0</v>
      </c>
      <c r="C4" s="329">
        <f>'Open Int.'!F4</f>
        <v>0</v>
      </c>
      <c r="D4" s="330">
        <f>'Open Int.'!H4</f>
        <v>0</v>
      </c>
      <c r="E4" s="330">
        <f>'Open Int.'!I4</f>
        <v>0</v>
      </c>
      <c r="F4" s="265">
        <f>IF('Open Int.'!E4=0,0,'Open Int.'!H4/'Open Int.'!E4)</f>
        <v>0</v>
      </c>
      <c r="G4" s="322">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31">
        <f>'Open Int.'!I5</f>
        <v>0</v>
      </c>
      <c r="F5" s="191">
        <f>IF('Open Int.'!E5=0,0,'Open Int.'!H5/'Open Int.'!E5)</f>
        <v>0</v>
      </c>
      <c r="G5" s="155">
        <v>0</v>
      </c>
      <c r="H5" s="170">
        <f aca="true" t="shared" si="0" ref="H5:H67">IF(G5=0,0,(F5-G5)/G5)</f>
        <v>0</v>
      </c>
      <c r="I5" s="185">
        <f>IF(Volume!D5=0,0,Volume!F5/Volume!D5)</f>
        <v>0</v>
      </c>
      <c r="J5" s="176">
        <v>0</v>
      </c>
      <c r="K5" s="170">
        <f aca="true" t="shared" si="1" ref="K5:K67">IF(J5=0,0,(I5-J5)/J5)</f>
        <v>0</v>
      </c>
      <c r="L5" s="60"/>
      <c r="M5" s="6"/>
      <c r="N5" s="59"/>
      <c r="O5" s="3"/>
      <c r="P5" s="3"/>
      <c r="Q5" s="3"/>
      <c r="R5" s="3"/>
      <c r="S5" s="3"/>
      <c r="T5" s="3"/>
      <c r="U5" s="61"/>
      <c r="V5" s="3"/>
      <c r="W5" s="3"/>
      <c r="X5" s="3"/>
      <c r="Y5" s="3"/>
      <c r="Z5" s="3"/>
      <c r="AA5" s="2"/>
      <c r="AB5" s="78"/>
      <c r="AC5" s="77"/>
    </row>
    <row r="6" spans="1:29" s="58" customFormat="1" ht="15">
      <c r="A6" s="177" t="s">
        <v>9</v>
      </c>
      <c r="B6" s="188">
        <f>'Open Int.'!E6</f>
        <v>9976400</v>
      </c>
      <c r="C6" s="189">
        <f>'Open Int.'!F6</f>
        <v>1677450</v>
      </c>
      <c r="D6" s="190">
        <f>'Open Int.'!H6</f>
        <v>9119100</v>
      </c>
      <c r="E6" s="331">
        <f>'Open Int.'!I6</f>
        <v>1567600</v>
      </c>
      <c r="F6" s="191">
        <f>IF('Open Int.'!E6=0,0,'Open Int.'!H6/'Open Int.'!E6)</f>
        <v>0.9140671985886692</v>
      </c>
      <c r="G6" s="155">
        <v>0.9099343892902114</v>
      </c>
      <c r="H6" s="170">
        <f t="shared" si="0"/>
        <v>0.004541876147445753</v>
      </c>
      <c r="I6" s="185">
        <f>IF(Volume!D6=0,0,Volume!F6/Volume!D6)</f>
        <v>0.6378569602612417</v>
      </c>
      <c r="J6" s="176">
        <v>1.0690851359951883</v>
      </c>
      <c r="K6" s="170">
        <f t="shared" si="1"/>
        <v>-0.40336186634240834</v>
      </c>
      <c r="L6" s="60"/>
      <c r="M6" s="6"/>
      <c r="N6" s="59"/>
      <c r="O6" s="3"/>
      <c r="P6" s="3"/>
      <c r="Q6" s="3"/>
      <c r="R6" s="3"/>
      <c r="S6" s="3"/>
      <c r="T6" s="3"/>
      <c r="U6" s="61"/>
      <c r="V6" s="3"/>
      <c r="W6" s="3"/>
      <c r="X6" s="3"/>
      <c r="Y6" s="3"/>
      <c r="Z6" s="3"/>
      <c r="AA6" s="2"/>
      <c r="AB6" s="78"/>
      <c r="AC6" s="77"/>
    </row>
    <row r="7" spans="1:27" s="7" customFormat="1" ht="15">
      <c r="A7" s="177" t="s">
        <v>280</v>
      </c>
      <c r="B7" s="188">
        <f>'Open Int.'!E7</f>
        <v>200</v>
      </c>
      <c r="C7" s="189">
        <f>'Open Int.'!F7</f>
        <v>0</v>
      </c>
      <c r="D7" s="190">
        <f>'Open Int.'!H7</f>
        <v>0</v>
      </c>
      <c r="E7" s="331">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2400</v>
      </c>
      <c r="C8" s="189">
        <f>'Open Int.'!F8</f>
        <v>1100</v>
      </c>
      <c r="D8" s="190">
        <f>'Open Int.'!H8</f>
        <v>1900</v>
      </c>
      <c r="E8" s="331">
        <f>'Open Int.'!I8</f>
        <v>-11300</v>
      </c>
      <c r="F8" s="191">
        <f>IF('Open Int.'!E8=0,0,'Open Int.'!H8/'Open Int.'!E8)</f>
        <v>0.7916666666666666</v>
      </c>
      <c r="G8" s="155">
        <v>10.153846153846153</v>
      </c>
      <c r="H8" s="170">
        <f t="shared" si="0"/>
        <v>-0.9220328282828283</v>
      </c>
      <c r="I8" s="185">
        <f>IF(Volume!D8=0,0,Volume!F8/Volume!D8)</f>
        <v>8.866666666666667</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49125</v>
      </c>
      <c r="C9" s="189">
        <f>'Open Int.'!F9</f>
        <v>21375</v>
      </c>
      <c r="D9" s="190">
        <f>'Open Int.'!H9</f>
        <v>9000</v>
      </c>
      <c r="E9" s="331">
        <f>'Open Int.'!I9</f>
        <v>5250</v>
      </c>
      <c r="F9" s="191">
        <f>IF('Open Int.'!E9=0,0,'Open Int.'!H9/'Open Int.'!E9)</f>
        <v>0.183206106870229</v>
      </c>
      <c r="G9" s="155">
        <v>0.13513513513513514</v>
      </c>
      <c r="H9" s="170">
        <f t="shared" si="0"/>
        <v>0.35572519083969456</v>
      </c>
      <c r="I9" s="185">
        <f>IF(Volume!D9=0,0,Volume!F9/Volume!D9)</f>
        <v>0.2413793103448276</v>
      </c>
      <c r="J9" s="176">
        <v>0.2254335260115607</v>
      </c>
      <c r="K9" s="170">
        <f t="shared" si="1"/>
        <v>0.07073386383731217</v>
      </c>
      <c r="L9" s="60"/>
      <c r="M9" s="6"/>
      <c r="N9" s="59"/>
      <c r="O9" s="3"/>
      <c r="P9" s="3"/>
      <c r="Q9" s="3"/>
      <c r="R9" s="3"/>
      <c r="S9" s="3"/>
      <c r="T9" s="3"/>
      <c r="U9" s="61"/>
      <c r="V9" s="3"/>
      <c r="W9" s="3"/>
      <c r="X9" s="3"/>
      <c r="Y9" s="3"/>
      <c r="Z9" s="3"/>
      <c r="AA9" s="2"/>
      <c r="AB9" s="78"/>
      <c r="AC9" s="77"/>
    </row>
    <row r="10" spans="1:27" s="7" customFormat="1" ht="15">
      <c r="A10" s="177" t="s">
        <v>135</v>
      </c>
      <c r="B10" s="188">
        <f>'Open Int.'!E10</f>
        <v>12250</v>
      </c>
      <c r="C10" s="189">
        <f>'Open Int.'!F10</f>
        <v>9800</v>
      </c>
      <c r="D10" s="190">
        <f>'Open Int.'!H10</f>
        <v>0</v>
      </c>
      <c r="E10" s="331">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43550</v>
      </c>
      <c r="C11" s="189">
        <f>'Open Int.'!F11</f>
        <v>43550</v>
      </c>
      <c r="D11" s="190">
        <f>'Open Int.'!H11</f>
        <v>3350</v>
      </c>
      <c r="E11" s="331">
        <f>'Open Int.'!I11</f>
        <v>0</v>
      </c>
      <c r="F11" s="191">
        <f>IF('Open Int.'!E11=0,0,'Open Int.'!H11/'Open Int.'!E11)</f>
        <v>0.07692307692307693</v>
      </c>
      <c r="G11" s="155">
        <v>0</v>
      </c>
      <c r="H11" s="170">
        <f t="shared" si="0"/>
        <v>0</v>
      </c>
      <c r="I11" s="185">
        <f>IF(Volume!D11=0,0,Volume!F11/Volume!D11)</f>
        <v>0</v>
      </c>
      <c r="J11" s="176">
        <v>0.4</v>
      </c>
      <c r="K11" s="170">
        <f t="shared" si="1"/>
        <v>-1</v>
      </c>
      <c r="L11" s="60"/>
      <c r="M11" s="6"/>
      <c r="N11" s="59"/>
      <c r="O11" s="3"/>
      <c r="P11" s="3"/>
      <c r="Q11" s="3"/>
      <c r="R11" s="3"/>
      <c r="S11" s="3"/>
      <c r="T11" s="3"/>
      <c r="U11" s="61"/>
      <c r="V11" s="3"/>
      <c r="W11" s="3"/>
      <c r="X11" s="3"/>
      <c r="Y11" s="3"/>
      <c r="Z11" s="3"/>
      <c r="AA11" s="2"/>
    </row>
    <row r="12" spans="1:29" s="58" customFormat="1" ht="15">
      <c r="A12" s="177" t="s">
        <v>281</v>
      </c>
      <c r="B12" s="188">
        <f>'Open Int.'!E12</f>
        <v>0</v>
      </c>
      <c r="C12" s="189">
        <f>'Open Int.'!F12</f>
        <v>0</v>
      </c>
      <c r="D12" s="190">
        <f>'Open Int.'!H12</f>
        <v>0</v>
      </c>
      <c r="E12" s="331">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13800</v>
      </c>
      <c r="C13" s="189">
        <f>'Open Int.'!F13</f>
        <v>4600</v>
      </c>
      <c r="D13" s="190">
        <f>'Open Int.'!H13</f>
        <v>0</v>
      </c>
      <c r="E13" s="331">
        <f>'Open Int.'!I13</f>
        <v>0</v>
      </c>
      <c r="F13" s="191">
        <f>IF('Open Int.'!E13=0,0,'Open Int.'!H13/'Open Int.'!E13)</f>
        <v>0</v>
      </c>
      <c r="G13" s="155">
        <v>0</v>
      </c>
      <c r="H13" s="170">
        <f t="shared" si="0"/>
        <v>0</v>
      </c>
      <c r="I13" s="185">
        <f>IF(Volume!D13=0,0,Volume!F13/Volume!D13)</f>
        <v>0</v>
      </c>
      <c r="J13" s="176">
        <v>5</v>
      </c>
      <c r="K13" s="170">
        <f t="shared" si="1"/>
        <v>-1</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528900</v>
      </c>
      <c r="C14" s="189">
        <f>'Open Int.'!F14</f>
        <v>240800</v>
      </c>
      <c r="D14" s="190">
        <f>'Open Int.'!H14</f>
        <v>90300</v>
      </c>
      <c r="E14" s="331">
        <f>'Open Int.'!I14</f>
        <v>38700</v>
      </c>
      <c r="F14" s="191">
        <f>IF('Open Int.'!E14=0,0,'Open Int.'!H14/'Open Int.'!E14)</f>
        <v>0.17073170731707318</v>
      </c>
      <c r="G14" s="155">
        <v>0.1791044776119403</v>
      </c>
      <c r="H14" s="170">
        <f t="shared" si="0"/>
        <v>-0.04674796747967467</v>
      </c>
      <c r="I14" s="185">
        <f>IF(Volume!D14=0,0,Volume!F14/Volume!D14)</f>
        <v>0.20253164556962025</v>
      </c>
      <c r="J14" s="176">
        <v>0.13953488372093023</v>
      </c>
      <c r="K14" s="170">
        <f t="shared" si="1"/>
        <v>0.45147679324894513</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2015050</v>
      </c>
      <c r="C15" s="189">
        <f>'Open Int.'!F15</f>
        <v>787875</v>
      </c>
      <c r="D15" s="190">
        <f>'Open Int.'!H15</f>
        <v>410650</v>
      </c>
      <c r="E15" s="331">
        <f>'Open Int.'!I15</f>
        <v>181450</v>
      </c>
      <c r="F15" s="191">
        <f>IF('Open Int.'!E15=0,0,'Open Int.'!H15/'Open Int.'!E15)</f>
        <v>0.2037914691943128</v>
      </c>
      <c r="G15" s="155">
        <v>0.1867704280155642</v>
      </c>
      <c r="H15" s="170">
        <f t="shared" si="0"/>
        <v>0.09113349131121638</v>
      </c>
      <c r="I15" s="185">
        <f>IF(Volume!D15=0,0,Volume!F15/Volume!D15)</f>
        <v>0.2245762711864407</v>
      </c>
      <c r="J15" s="176">
        <v>0.14689265536723164</v>
      </c>
      <c r="K15" s="170">
        <f t="shared" si="1"/>
        <v>0.5288461538461539</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6300</v>
      </c>
      <c r="C16" s="189">
        <f>'Open Int.'!F16</f>
        <v>6300</v>
      </c>
      <c r="D16" s="190">
        <f>'Open Int.'!H16</f>
        <v>0</v>
      </c>
      <c r="E16" s="331">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1700</v>
      </c>
      <c r="C17" s="189">
        <f>'Open Int.'!F17</f>
        <v>-13300</v>
      </c>
      <c r="D17" s="190">
        <f>'Open Int.'!H17</f>
        <v>0</v>
      </c>
      <c r="E17" s="331">
        <f>'Open Int.'!I17</f>
        <v>-200</v>
      </c>
      <c r="F17" s="191">
        <f>IF('Open Int.'!E17=0,0,'Open Int.'!H17/'Open Int.'!E17)</f>
        <v>0</v>
      </c>
      <c r="G17" s="155">
        <v>0.013333333333333334</v>
      </c>
      <c r="H17" s="170">
        <f t="shared" si="0"/>
        <v>-1</v>
      </c>
      <c r="I17" s="185">
        <f>IF(Volume!D17=0,0,Volume!F17/Volume!D17)</f>
        <v>0</v>
      </c>
      <c r="J17" s="176">
        <v>0.16666666666666666</v>
      </c>
      <c r="K17" s="170">
        <f t="shared" si="1"/>
        <v>-1</v>
      </c>
      <c r="L17" s="60"/>
      <c r="M17" s="6"/>
      <c r="N17" s="59"/>
      <c r="O17" s="3"/>
      <c r="P17" s="3"/>
      <c r="Q17" s="3"/>
      <c r="R17" s="3"/>
      <c r="S17" s="3"/>
      <c r="T17" s="3"/>
      <c r="U17" s="61"/>
      <c r="V17" s="3"/>
      <c r="W17" s="3"/>
      <c r="X17" s="3"/>
      <c r="Y17" s="3"/>
      <c r="Z17" s="3"/>
      <c r="AA17" s="2"/>
    </row>
    <row r="18" spans="1:29" s="58" customFormat="1" ht="15">
      <c r="A18" s="177" t="s">
        <v>282</v>
      </c>
      <c r="B18" s="188">
        <f>'Open Int.'!E18</f>
        <v>138700</v>
      </c>
      <c r="C18" s="189">
        <f>'Open Int.'!F18</f>
        <v>89300</v>
      </c>
      <c r="D18" s="190">
        <f>'Open Int.'!H18</f>
        <v>16150</v>
      </c>
      <c r="E18" s="331">
        <f>'Open Int.'!I18</f>
        <v>14250</v>
      </c>
      <c r="F18" s="191">
        <f>IF('Open Int.'!E18=0,0,'Open Int.'!H18/'Open Int.'!E18)</f>
        <v>0.11643835616438356</v>
      </c>
      <c r="G18" s="155">
        <v>0.038461538461538464</v>
      </c>
      <c r="H18" s="170">
        <f t="shared" si="0"/>
        <v>2.0273972602739723</v>
      </c>
      <c r="I18" s="185">
        <f>IF(Volume!D18=0,0,Volume!F18/Volume!D18)</f>
        <v>0.05555555555555555</v>
      </c>
      <c r="J18" s="176">
        <v>0.075</v>
      </c>
      <c r="K18" s="170">
        <f t="shared" si="1"/>
        <v>-0.2592592592592593</v>
      </c>
      <c r="L18" s="60"/>
      <c r="M18" s="6"/>
      <c r="N18" s="59"/>
      <c r="O18" s="3"/>
      <c r="P18" s="3"/>
      <c r="Q18" s="3"/>
      <c r="R18" s="3"/>
      <c r="S18" s="3"/>
      <c r="T18" s="3"/>
      <c r="U18" s="61"/>
      <c r="V18" s="3"/>
      <c r="W18" s="3"/>
      <c r="X18" s="3"/>
      <c r="Y18" s="3"/>
      <c r="Z18" s="3"/>
      <c r="AA18" s="2"/>
      <c r="AB18" s="78"/>
      <c r="AC18" s="77"/>
    </row>
    <row r="19" spans="1:27" s="7" customFormat="1" ht="15">
      <c r="A19" s="177" t="s">
        <v>283</v>
      </c>
      <c r="B19" s="188">
        <f>'Open Int.'!E19</f>
        <v>506400</v>
      </c>
      <c r="C19" s="189">
        <f>'Open Int.'!F19</f>
        <v>211200</v>
      </c>
      <c r="D19" s="190">
        <f>'Open Int.'!H19</f>
        <v>16800</v>
      </c>
      <c r="E19" s="331">
        <f>'Open Int.'!I19</f>
        <v>9600</v>
      </c>
      <c r="F19" s="191">
        <f>IF('Open Int.'!E19=0,0,'Open Int.'!H19/'Open Int.'!E19)</f>
        <v>0.03317535545023697</v>
      </c>
      <c r="G19" s="155">
        <v>0.024390243902439025</v>
      </c>
      <c r="H19" s="170">
        <f t="shared" si="0"/>
        <v>0.3601895734597157</v>
      </c>
      <c r="I19" s="185">
        <f>IF(Volume!D19=0,0,Volume!F19/Volume!D19)</f>
        <v>0.05232558139534884</v>
      </c>
      <c r="J19" s="176">
        <v>0.04142011834319527</v>
      </c>
      <c r="K19" s="170">
        <f t="shared" si="1"/>
        <v>0.2632890365448505</v>
      </c>
      <c r="L19" s="60"/>
      <c r="M19" s="6"/>
      <c r="N19" s="59"/>
      <c r="O19" s="3"/>
      <c r="P19" s="3"/>
      <c r="Q19" s="3"/>
      <c r="R19" s="3"/>
      <c r="S19" s="3"/>
      <c r="T19" s="3"/>
      <c r="U19" s="61"/>
      <c r="V19" s="3"/>
      <c r="W19" s="3"/>
      <c r="X19" s="3"/>
      <c r="Y19" s="3"/>
      <c r="Z19" s="3"/>
      <c r="AA19" s="2"/>
    </row>
    <row r="20" spans="1:27" s="7" customFormat="1" ht="15">
      <c r="A20" s="177" t="s">
        <v>76</v>
      </c>
      <c r="B20" s="188">
        <f>'Open Int.'!E20</f>
        <v>7000</v>
      </c>
      <c r="C20" s="189">
        <f>'Open Int.'!F20</f>
        <v>1400</v>
      </c>
      <c r="D20" s="190">
        <f>'Open Int.'!H20</f>
        <v>0</v>
      </c>
      <c r="E20" s="331">
        <f>'Open Int.'!I20</f>
        <v>0</v>
      </c>
      <c r="F20" s="191">
        <f>IF('Open Int.'!E20=0,0,'Open Int.'!H20/'Open Int.'!E20)</f>
        <v>0</v>
      </c>
      <c r="G20" s="155">
        <v>0</v>
      </c>
      <c r="H20" s="170">
        <f t="shared" si="0"/>
        <v>0</v>
      </c>
      <c r="I20" s="185">
        <f>IF(Volume!D20=0,0,Volume!F20/Volume!D20)</f>
        <v>0</v>
      </c>
      <c r="J20" s="176">
        <v>0.2</v>
      </c>
      <c r="K20" s="170">
        <f t="shared" si="1"/>
        <v>-1</v>
      </c>
      <c r="L20" s="60"/>
      <c r="M20" s="6"/>
      <c r="N20" s="59"/>
      <c r="O20" s="3"/>
      <c r="P20" s="3"/>
      <c r="Q20" s="3"/>
      <c r="R20" s="3"/>
      <c r="S20" s="3"/>
      <c r="T20" s="3"/>
      <c r="U20" s="61"/>
      <c r="V20" s="3"/>
      <c r="W20" s="3"/>
      <c r="X20" s="3"/>
      <c r="Y20" s="3"/>
      <c r="Z20" s="3"/>
      <c r="AA20" s="2"/>
    </row>
    <row r="21" spans="1:29" s="58" customFormat="1" ht="15">
      <c r="A21" s="177" t="s">
        <v>77</v>
      </c>
      <c r="B21" s="188">
        <f>'Open Int.'!E21</f>
        <v>68400</v>
      </c>
      <c r="C21" s="189">
        <f>'Open Int.'!F21</f>
        <v>17100</v>
      </c>
      <c r="D21" s="190">
        <f>'Open Int.'!H21</f>
        <v>1900</v>
      </c>
      <c r="E21" s="331">
        <f>'Open Int.'!I21</f>
        <v>1900</v>
      </c>
      <c r="F21" s="191">
        <f>IF('Open Int.'!E21=0,0,'Open Int.'!H21/'Open Int.'!E21)</f>
        <v>0.027777777777777776</v>
      </c>
      <c r="G21" s="155">
        <v>0</v>
      </c>
      <c r="H21" s="170">
        <f t="shared" si="0"/>
        <v>0</v>
      </c>
      <c r="I21" s="185">
        <f>IF(Volume!D21=0,0,Volume!F21/Volume!D21)</f>
        <v>0.03125</v>
      </c>
      <c r="J21" s="176">
        <v>0.3287671232876712</v>
      </c>
      <c r="K21" s="170">
        <f t="shared" si="1"/>
        <v>-0.9049479166666666</v>
      </c>
      <c r="L21" s="60"/>
      <c r="M21" s="6"/>
      <c r="N21" s="59"/>
      <c r="O21" s="3"/>
      <c r="P21" s="3"/>
      <c r="Q21" s="3"/>
      <c r="R21" s="3"/>
      <c r="S21" s="3"/>
      <c r="T21" s="3"/>
      <c r="U21" s="61"/>
      <c r="V21" s="3"/>
      <c r="W21" s="3"/>
      <c r="X21" s="3"/>
      <c r="Y21" s="3"/>
      <c r="Z21" s="3"/>
      <c r="AA21" s="2"/>
      <c r="AB21" s="78"/>
      <c r="AC21" s="77"/>
    </row>
    <row r="22" spans="1:29" s="58" customFormat="1" ht="15">
      <c r="A22" s="177" t="s">
        <v>284</v>
      </c>
      <c r="B22" s="188">
        <f>'Open Int.'!E22</f>
        <v>0</v>
      </c>
      <c r="C22" s="189">
        <f>'Open Int.'!F22</f>
        <v>0</v>
      </c>
      <c r="D22" s="190">
        <f>'Open Int.'!H22</f>
        <v>65100</v>
      </c>
      <c r="E22" s="331">
        <f>'Open Int.'!I22</f>
        <v>-42000</v>
      </c>
      <c r="F22" s="191">
        <f>IF('Open Int.'!E22=0,0,'Open Int.'!H22/'Open Int.'!E22)</f>
        <v>0</v>
      </c>
      <c r="G22" s="155">
        <v>0</v>
      </c>
      <c r="H22" s="170">
        <f t="shared" si="0"/>
        <v>0</v>
      </c>
      <c r="I22" s="185">
        <f>IF(Volume!D22=0,0,Volume!F22/Volume!D22)</f>
        <v>0</v>
      </c>
      <c r="J22" s="176">
        <v>13.777777777777779</v>
      </c>
      <c r="K22" s="170">
        <f t="shared" si="1"/>
        <v>-1</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0</v>
      </c>
      <c r="C23" s="189">
        <f>'Open Int.'!F23</f>
        <v>0</v>
      </c>
      <c r="D23" s="190">
        <f>'Open Int.'!H23</f>
        <v>0</v>
      </c>
      <c r="E23" s="331">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285</v>
      </c>
      <c r="B24" s="188">
        <f>'Open Int.'!E24</f>
        <v>0</v>
      </c>
      <c r="C24" s="189">
        <f>'Open Int.'!F24</f>
        <v>0</v>
      </c>
      <c r="D24" s="190">
        <f>'Open Int.'!H24</f>
        <v>0</v>
      </c>
      <c r="E24" s="331">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4000</v>
      </c>
      <c r="C25" s="189">
        <f>'Open Int.'!F25</f>
        <v>2000</v>
      </c>
      <c r="D25" s="190">
        <f>'Open Int.'!H25</f>
        <v>0</v>
      </c>
      <c r="E25" s="331">
        <f>'Open Int.'!I25</f>
        <v>0</v>
      </c>
      <c r="F25" s="191">
        <f>IF('Open Int.'!E25=0,0,'Open Int.'!H25/'Open Int.'!E25)</f>
        <v>0</v>
      </c>
      <c r="G25" s="155">
        <v>0</v>
      </c>
      <c r="H25" s="170">
        <f t="shared" si="0"/>
        <v>0</v>
      </c>
      <c r="I25" s="185">
        <f>IF(Volume!D25=0,0,Volume!F25/Volume!D25)</f>
        <v>0</v>
      </c>
      <c r="J25" s="176">
        <v>0.8095238095238095</v>
      </c>
      <c r="K25" s="170">
        <f t="shared" si="1"/>
        <v>-1</v>
      </c>
      <c r="L25" s="60"/>
      <c r="M25" s="6"/>
      <c r="N25" s="59"/>
      <c r="O25" s="3"/>
      <c r="P25" s="3"/>
      <c r="Q25" s="3"/>
      <c r="R25" s="3"/>
      <c r="S25" s="3"/>
      <c r="T25" s="3"/>
      <c r="U25" s="61"/>
      <c r="V25" s="3"/>
      <c r="W25" s="3"/>
      <c r="X25" s="3"/>
      <c r="Y25" s="3"/>
      <c r="Z25" s="3"/>
      <c r="AA25" s="2"/>
    </row>
    <row r="26" spans="1:27" s="7" customFormat="1" ht="15">
      <c r="A26" s="177" t="s">
        <v>232</v>
      </c>
      <c r="B26" s="188">
        <f>'Open Int.'!E26</f>
        <v>38500</v>
      </c>
      <c r="C26" s="189">
        <f>'Open Int.'!F26</f>
        <v>12000</v>
      </c>
      <c r="D26" s="190">
        <f>'Open Int.'!H26</f>
        <v>1000</v>
      </c>
      <c r="E26" s="331">
        <f>'Open Int.'!I26</f>
        <v>1000</v>
      </c>
      <c r="F26" s="191">
        <f>IF('Open Int.'!E26=0,0,'Open Int.'!H26/'Open Int.'!E26)</f>
        <v>0.025974025974025976</v>
      </c>
      <c r="G26" s="155">
        <v>0</v>
      </c>
      <c r="H26" s="170">
        <f t="shared" si="0"/>
        <v>0</v>
      </c>
      <c r="I26" s="185">
        <f>IF(Volume!D26=0,0,Volume!F26/Volume!D26)</f>
        <v>0.05128205128205128</v>
      </c>
      <c r="J26" s="176">
        <v>0.24390243902439024</v>
      </c>
      <c r="K26" s="170">
        <f t="shared" si="1"/>
        <v>-0.7897435897435898</v>
      </c>
      <c r="L26" s="60"/>
      <c r="M26" s="6"/>
      <c r="N26" s="59"/>
      <c r="O26" s="3"/>
      <c r="P26" s="3"/>
      <c r="Q26" s="3"/>
      <c r="R26" s="3"/>
      <c r="S26" s="3"/>
      <c r="T26" s="3"/>
      <c r="U26" s="61"/>
      <c r="V26" s="3"/>
      <c r="W26" s="3"/>
      <c r="X26" s="3"/>
      <c r="Y26" s="3"/>
      <c r="Z26" s="3"/>
      <c r="AA26" s="2"/>
    </row>
    <row r="27" spans="1:27" s="7" customFormat="1" ht="15">
      <c r="A27" s="177" t="s">
        <v>1</v>
      </c>
      <c r="B27" s="188">
        <f>'Open Int.'!E27</f>
        <v>4800</v>
      </c>
      <c r="C27" s="189">
        <f>'Open Int.'!F27</f>
        <v>2100</v>
      </c>
      <c r="D27" s="190">
        <f>'Open Int.'!H27</f>
        <v>0</v>
      </c>
      <c r="E27" s="331">
        <f>'Open Int.'!I27</f>
        <v>0</v>
      </c>
      <c r="F27" s="191">
        <f>IF('Open Int.'!E27=0,0,'Open Int.'!H27/'Open Int.'!E27)</f>
        <v>0</v>
      </c>
      <c r="G27" s="155">
        <v>0</v>
      </c>
      <c r="H27" s="170">
        <f t="shared" si="0"/>
        <v>0</v>
      </c>
      <c r="I27" s="185">
        <f>IF(Volume!D27=0,0,Volume!F27/Volume!D27)</f>
        <v>0</v>
      </c>
      <c r="J27" s="176">
        <v>0.1891891891891892</v>
      </c>
      <c r="K27" s="170">
        <f t="shared" si="1"/>
        <v>-1</v>
      </c>
      <c r="L27" s="60"/>
      <c r="M27" s="6"/>
      <c r="N27" s="59"/>
      <c r="O27" s="3"/>
      <c r="P27" s="3"/>
      <c r="Q27" s="3"/>
      <c r="R27" s="3"/>
      <c r="S27" s="3"/>
      <c r="T27" s="3"/>
      <c r="U27" s="61"/>
      <c r="V27" s="3"/>
      <c r="W27" s="3"/>
      <c r="X27" s="3"/>
      <c r="Y27" s="3"/>
      <c r="Z27" s="3"/>
      <c r="AA27" s="2"/>
    </row>
    <row r="28" spans="1:27" s="7" customFormat="1" ht="15">
      <c r="A28" s="177" t="s">
        <v>158</v>
      </c>
      <c r="B28" s="188">
        <f>'Open Int.'!E28</f>
        <v>17100</v>
      </c>
      <c r="C28" s="189">
        <f>'Open Int.'!F28</f>
        <v>11400</v>
      </c>
      <c r="D28" s="190">
        <f>'Open Int.'!H28</f>
        <v>19000</v>
      </c>
      <c r="E28" s="331">
        <f>'Open Int.'!I28</f>
        <v>0</v>
      </c>
      <c r="F28" s="191">
        <f>IF('Open Int.'!E28=0,0,'Open Int.'!H28/'Open Int.'!E28)</f>
        <v>1.1111111111111112</v>
      </c>
      <c r="G28" s="155">
        <v>3.3333333333333335</v>
      </c>
      <c r="H28" s="170">
        <f t="shared" si="0"/>
        <v>-0.6666666666666666</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7" customFormat="1" ht="15">
      <c r="A29" s="177" t="s">
        <v>286</v>
      </c>
      <c r="B29" s="188">
        <f>'Open Int.'!E29</f>
        <v>600</v>
      </c>
      <c r="C29" s="189">
        <f>'Open Int.'!F29</f>
        <v>300</v>
      </c>
      <c r="D29" s="190">
        <f>'Open Int.'!H29</f>
        <v>0</v>
      </c>
      <c r="E29" s="331">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31500</v>
      </c>
      <c r="C30" s="189">
        <f>'Open Int.'!F30</f>
        <v>4500</v>
      </c>
      <c r="D30" s="190">
        <f>'Open Int.'!H30</f>
        <v>13500</v>
      </c>
      <c r="E30" s="331">
        <f>'Open Int.'!I30</f>
        <v>0</v>
      </c>
      <c r="F30" s="191">
        <f>IF('Open Int.'!E30=0,0,'Open Int.'!H30/'Open Int.'!E30)</f>
        <v>0.42857142857142855</v>
      </c>
      <c r="G30" s="155">
        <v>0.5</v>
      </c>
      <c r="H30" s="170">
        <f t="shared" si="0"/>
        <v>-0.1428571428571429</v>
      </c>
      <c r="I30" s="185">
        <f>IF(Volume!D30=0,0,Volume!F30/Volume!D30)</f>
        <v>0</v>
      </c>
      <c r="J30" s="176">
        <v>0.8</v>
      </c>
      <c r="K30" s="170">
        <f t="shared" si="1"/>
        <v>-1</v>
      </c>
      <c r="L30" s="60"/>
      <c r="M30" s="6"/>
      <c r="N30" s="59"/>
      <c r="O30" s="3"/>
      <c r="P30" s="3"/>
      <c r="Q30" s="3"/>
      <c r="R30" s="3"/>
      <c r="S30" s="3"/>
      <c r="T30" s="3"/>
      <c r="U30" s="61"/>
      <c r="V30" s="3"/>
      <c r="W30" s="3"/>
      <c r="X30" s="3"/>
      <c r="Y30" s="3"/>
      <c r="Z30" s="3"/>
      <c r="AA30" s="2"/>
    </row>
    <row r="31" spans="1:27" s="7" customFormat="1" ht="15">
      <c r="A31" s="177" t="s">
        <v>2</v>
      </c>
      <c r="B31" s="188">
        <f>'Open Int.'!E31</f>
        <v>5500</v>
      </c>
      <c r="C31" s="189">
        <f>'Open Int.'!F31</f>
        <v>4400</v>
      </c>
      <c r="D31" s="190">
        <f>'Open Int.'!H31</f>
        <v>0</v>
      </c>
      <c r="E31" s="331">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392</v>
      </c>
      <c r="B32" s="188">
        <f>'Open Int.'!E32</f>
        <v>66250</v>
      </c>
      <c r="C32" s="189">
        <f>'Open Int.'!F32</f>
        <v>53750</v>
      </c>
      <c r="D32" s="190">
        <f>'Open Int.'!H32</f>
        <v>8750</v>
      </c>
      <c r="E32" s="331">
        <f>'Open Int.'!I32</f>
        <v>8750</v>
      </c>
      <c r="F32" s="191">
        <f>IF('Open Int.'!E32=0,0,'Open Int.'!H32/'Open Int.'!E32)</f>
        <v>0.1320754716981132</v>
      </c>
      <c r="G32" s="155">
        <v>0</v>
      </c>
      <c r="H32" s="170">
        <f t="shared" si="0"/>
        <v>0</v>
      </c>
      <c r="I32" s="185">
        <f>IF(Volume!D32=0,0,Volume!F32/Volume!D32)</f>
        <v>0.11267605633802817</v>
      </c>
      <c r="J32" s="176">
        <v>0</v>
      </c>
      <c r="K32" s="170">
        <f t="shared" si="1"/>
        <v>0</v>
      </c>
      <c r="L32" s="60"/>
      <c r="M32" s="6"/>
      <c r="N32" s="59"/>
      <c r="O32" s="3"/>
      <c r="P32" s="3"/>
      <c r="Q32" s="3"/>
      <c r="R32" s="3"/>
      <c r="S32" s="3"/>
      <c r="T32" s="3"/>
      <c r="U32" s="61"/>
      <c r="V32" s="3"/>
      <c r="W32" s="3"/>
      <c r="X32" s="3"/>
      <c r="Y32" s="3"/>
      <c r="Z32" s="3"/>
      <c r="AA32" s="2"/>
    </row>
    <row r="33" spans="1:27" s="7" customFormat="1" ht="15">
      <c r="A33" s="177" t="s">
        <v>78</v>
      </c>
      <c r="B33" s="188">
        <f>'Open Int.'!E33</f>
        <v>4800</v>
      </c>
      <c r="C33" s="189">
        <f>'Open Int.'!F33</f>
        <v>3200</v>
      </c>
      <c r="D33" s="190">
        <f>'Open Int.'!H33</f>
        <v>0</v>
      </c>
      <c r="E33" s="331">
        <f>'Open Int.'!I33</f>
        <v>0</v>
      </c>
      <c r="F33" s="191">
        <f>IF('Open Int.'!E33=0,0,'Open Int.'!H33/'Open Int.'!E33)</f>
        <v>0</v>
      </c>
      <c r="G33" s="155">
        <v>0</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13600</v>
      </c>
      <c r="C34" s="189">
        <f>'Open Int.'!F34</f>
        <v>8925</v>
      </c>
      <c r="D34" s="190">
        <f>'Open Int.'!H34</f>
        <v>850</v>
      </c>
      <c r="E34" s="331">
        <f>'Open Int.'!I34</f>
        <v>850</v>
      </c>
      <c r="F34" s="191">
        <f>IF('Open Int.'!E34=0,0,'Open Int.'!H34/'Open Int.'!E34)</f>
        <v>0.0625</v>
      </c>
      <c r="G34" s="155">
        <v>0</v>
      </c>
      <c r="H34" s="170">
        <f t="shared" si="0"/>
        <v>0</v>
      </c>
      <c r="I34" s="185">
        <f>IF(Volume!D34=0,0,Volume!F34/Volume!D34)</f>
        <v>0.07692307692307693</v>
      </c>
      <c r="J34" s="176">
        <v>0.13333333333333333</v>
      </c>
      <c r="K34" s="170">
        <f t="shared" si="1"/>
        <v>-0.423076923076923</v>
      </c>
      <c r="L34" s="60"/>
      <c r="M34" s="6"/>
      <c r="N34" s="59"/>
      <c r="O34" s="3"/>
      <c r="P34" s="3"/>
      <c r="Q34" s="3"/>
      <c r="R34" s="3"/>
      <c r="S34" s="3"/>
      <c r="T34" s="3"/>
      <c r="U34" s="61"/>
      <c r="V34" s="3"/>
      <c r="W34" s="3"/>
      <c r="X34" s="3"/>
      <c r="Y34" s="3"/>
      <c r="Z34" s="3"/>
      <c r="AA34" s="2"/>
    </row>
    <row r="35" spans="1:27" s="7" customFormat="1" ht="15">
      <c r="A35" s="177" t="s">
        <v>160</v>
      </c>
      <c r="B35" s="188">
        <f>'Open Int.'!E35</f>
        <v>6600</v>
      </c>
      <c r="C35" s="189">
        <f>'Open Int.'!F35</f>
        <v>6050</v>
      </c>
      <c r="D35" s="190">
        <f>'Open Int.'!H35</f>
        <v>0</v>
      </c>
      <c r="E35" s="331">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6900</v>
      </c>
      <c r="C36" s="189">
        <f>'Open Int.'!F36</f>
        <v>6900</v>
      </c>
      <c r="D36" s="190">
        <f>'Open Int.'!H36</f>
        <v>0</v>
      </c>
      <c r="E36" s="331">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394</v>
      </c>
      <c r="B37" s="188">
        <f>'Open Int.'!E37</f>
        <v>0</v>
      </c>
      <c r="C37" s="189">
        <f>'Open Int.'!F37</f>
        <v>0</v>
      </c>
      <c r="D37" s="190">
        <f>'Open Int.'!H37</f>
        <v>0</v>
      </c>
      <c r="E37" s="331">
        <f>'Open Int.'!I37</f>
        <v>0</v>
      </c>
      <c r="F37" s="191">
        <f>IF('Open Int.'!E37=0,0,'Open Int.'!H37/'Open Int.'!E37)</f>
        <v>0</v>
      </c>
      <c r="G37" s="155">
        <v>0</v>
      </c>
      <c r="H37" s="170">
        <f t="shared" si="0"/>
        <v>0</v>
      </c>
      <c r="I37" s="185">
        <f>IF(Volume!D37=0,0,Volume!F37/Volume!D37)</f>
        <v>0</v>
      </c>
      <c r="J37" s="176">
        <v>0.375</v>
      </c>
      <c r="K37" s="170">
        <f t="shared" si="1"/>
        <v>-1</v>
      </c>
      <c r="L37" s="60"/>
      <c r="M37" s="6"/>
      <c r="N37" s="59"/>
      <c r="O37" s="3"/>
      <c r="P37" s="3"/>
      <c r="Q37" s="3"/>
      <c r="R37" s="3"/>
      <c r="S37" s="3"/>
      <c r="T37" s="3"/>
      <c r="U37" s="61"/>
      <c r="V37" s="3"/>
      <c r="W37" s="3"/>
      <c r="X37" s="3"/>
      <c r="Y37" s="3"/>
      <c r="Z37" s="3"/>
      <c r="AA37" s="2"/>
    </row>
    <row r="38" spans="1:27" s="7" customFormat="1" ht="15">
      <c r="A38" s="177" t="s">
        <v>3</v>
      </c>
      <c r="B38" s="188">
        <f>'Open Int.'!E38</f>
        <v>2500</v>
      </c>
      <c r="C38" s="189">
        <f>'Open Int.'!F38</f>
        <v>1250</v>
      </c>
      <c r="D38" s="190">
        <f>'Open Int.'!H38</f>
        <v>0</v>
      </c>
      <c r="E38" s="331">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218</v>
      </c>
      <c r="B39" s="188">
        <f>'Open Int.'!E39</f>
        <v>16275</v>
      </c>
      <c r="C39" s="189">
        <f>'Open Int.'!F39</f>
        <v>16275</v>
      </c>
      <c r="D39" s="190">
        <f>'Open Int.'!H39</f>
        <v>0</v>
      </c>
      <c r="E39" s="331">
        <f>'Open Int.'!I39</f>
        <v>0</v>
      </c>
      <c r="F39" s="191">
        <f>IF('Open Int.'!E39=0,0,'Open Int.'!H39/'Open Int.'!E39)</f>
        <v>0</v>
      </c>
      <c r="G39" s="155">
        <v>0</v>
      </c>
      <c r="H39" s="170">
        <f t="shared" si="0"/>
        <v>0</v>
      </c>
      <c r="I39" s="185">
        <f>IF(Volume!D39=0,0,Volume!F39/Volume!D39)</f>
        <v>0</v>
      </c>
      <c r="J39" s="176">
        <v>0.1</v>
      </c>
      <c r="K39" s="170">
        <f t="shared" si="1"/>
        <v>-1</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31">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287</v>
      </c>
      <c r="B41" s="188">
        <f>'Open Int.'!E41</f>
        <v>3000</v>
      </c>
      <c r="C41" s="189">
        <f>'Open Int.'!F41</f>
        <v>3000</v>
      </c>
      <c r="D41" s="190">
        <f>'Open Int.'!H41</f>
        <v>0</v>
      </c>
      <c r="E41" s="331">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950</v>
      </c>
      <c r="C42" s="189">
        <f>'Open Int.'!F42</f>
        <v>950</v>
      </c>
      <c r="D42" s="190">
        <f>'Open Int.'!H42</f>
        <v>0</v>
      </c>
      <c r="E42" s="331">
        <f>'Open Int.'!I42</f>
        <v>0</v>
      </c>
      <c r="F42" s="191">
        <f>IF('Open Int.'!E42=0,0,'Open Int.'!H42/'Open Int.'!E42)</f>
        <v>0</v>
      </c>
      <c r="G42" s="155">
        <v>0</v>
      </c>
      <c r="H42" s="170">
        <f t="shared" si="0"/>
        <v>0</v>
      </c>
      <c r="I42" s="185">
        <f>IF(Volume!D42=0,0,Volume!F42/Volume!D42)</f>
        <v>0</v>
      </c>
      <c r="J42" s="176">
        <v>0.5</v>
      </c>
      <c r="K42" s="170">
        <f t="shared" si="1"/>
        <v>-1</v>
      </c>
      <c r="L42" s="60"/>
      <c r="M42" s="6"/>
      <c r="N42" s="59"/>
      <c r="O42" s="3"/>
      <c r="P42" s="3"/>
      <c r="Q42" s="3"/>
      <c r="R42" s="3"/>
      <c r="S42" s="3"/>
      <c r="T42" s="3"/>
      <c r="U42" s="61"/>
      <c r="V42" s="3"/>
      <c r="W42" s="3"/>
      <c r="X42" s="3"/>
      <c r="Y42" s="3"/>
      <c r="Z42" s="3"/>
      <c r="AA42" s="2"/>
    </row>
    <row r="43" spans="1:27" s="7" customFormat="1" ht="15">
      <c r="A43" s="177" t="s">
        <v>219</v>
      </c>
      <c r="B43" s="188">
        <f>'Open Int.'!E43</f>
        <v>10800</v>
      </c>
      <c r="C43" s="189">
        <f>'Open Int.'!F43</f>
        <v>8100</v>
      </c>
      <c r="D43" s="190">
        <f>'Open Int.'!H43</f>
        <v>0</v>
      </c>
      <c r="E43" s="331">
        <f>'Open Int.'!I43</f>
        <v>0</v>
      </c>
      <c r="F43" s="191">
        <f>IF('Open Int.'!E43=0,0,'Open Int.'!H43/'Open Int.'!E43)</f>
        <v>0</v>
      </c>
      <c r="G43" s="155">
        <v>0</v>
      </c>
      <c r="H43" s="170">
        <f t="shared" si="0"/>
        <v>0</v>
      </c>
      <c r="I43" s="185">
        <f>IF(Volume!D43=0,0,Volume!F43/Volume!D43)</f>
        <v>0</v>
      </c>
      <c r="J43" s="176">
        <v>7.666666666666667</v>
      </c>
      <c r="K43" s="170">
        <f t="shared" si="1"/>
        <v>-1</v>
      </c>
      <c r="L43" s="60"/>
      <c r="M43" s="6"/>
      <c r="N43" s="59"/>
      <c r="O43" s="3"/>
      <c r="P43" s="3"/>
      <c r="Q43" s="3"/>
      <c r="R43" s="3"/>
      <c r="S43" s="3"/>
      <c r="T43" s="3"/>
      <c r="U43" s="61"/>
      <c r="V43" s="3"/>
      <c r="W43" s="3"/>
      <c r="X43" s="3"/>
      <c r="Y43" s="3"/>
      <c r="Z43" s="3"/>
      <c r="AA43" s="2"/>
    </row>
    <row r="44" spans="1:27" s="7" customFormat="1" ht="15">
      <c r="A44" s="177" t="s">
        <v>163</v>
      </c>
      <c r="B44" s="188">
        <f>'Open Int.'!E44</f>
        <v>2000</v>
      </c>
      <c r="C44" s="189">
        <f>'Open Int.'!F44</f>
        <v>750</v>
      </c>
      <c r="D44" s="190">
        <f>'Open Int.'!H44</f>
        <v>250</v>
      </c>
      <c r="E44" s="331">
        <f>'Open Int.'!I44</f>
        <v>0</v>
      </c>
      <c r="F44" s="191">
        <f>IF('Open Int.'!E44=0,0,'Open Int.'!H44/'Open Int.'!E44)</f>
        <v>0.125</v>
      </c>
      <c r="G44" s="155">
        <v>0.2</v>
      </c>
      <c r="H44" s="170">
        <f t="shared" si="0"/>
        <v>-0.37500000000000006</v>
      </c>
      <c r="I44" s="185">
        <f>IF(Volume!D44=0,0,Volume!F44/Volume!D44)</f>
        <v>0</v>
      </c>
      <c r="J44" s="176">
        <v>0.4166666666666667</v>
      </c>
      <c r="K44" s="170">
        <f t="shared" si="1"/>
        <v>-1</v>
      </c>
      <c r="L44" s="60"/>
      <c r="M44" s="6"/>
      <c r="N44" s="59"/>
      <c r="O44" s="3"/>
      <c r="P44" s="3"/>
      <c r="Q44" s="3"/>
      <c r="R44" s="3"/>
      <c r="S44" s="3"/>
      <c r="T44" s="3"/>
      <c r="U44" s="61"/>
      <c r="V44" s="3"/>
      <c r="W44" s="3"/>
      <c r="X44" s="3"/>
      <c r="Y44" s="3"/>
      <c r="Z44" s="3"/>
      <c r="AA44" s="2"/>
    </row>
    <row r="45" spans="1:27" s="7" customFormat="1" ht="15">
      <c r="A45" s="177" t="s">
        <v>194</v>
      </c>
      <c r="B45" s="188">
        <f>'Open Int.'!E45</f>
        <v>16800</v>
      </c>
      <c r="C45" s="189">
        <f>'Open Int.'!F45</f>
        <v>9200</v>
      </c>
      <c r="D45" s="190">
        <f>'Open Int.'!H45</f>
        <v>400</v>
      </c>
      <c r="E45" s="331">
        <f>'Open Int.'!I45</f>
        <v>400</v>
      </c>
      <c r="F45" s="191">
        <f>IF('Open Int.'!E45=0,0,'Open Int.'!H45/'Open Int.'!E45)</f>
        <v>0.023809523809523808</v>
      </c>
      <c r="G45" s="155">
        <v>0</v>
      </c>
      <c r="H45" s="170">
        <f t="shared" si="0"/>
        <v>0</v>
      </c>
      <c r="I45" s="185">
        <f>IF(Volume!D45=0,0,Volume!F45/Volume!D45)</f>
        <v>0.027777777777777776</v>
      </c>
      <c r="J45" s="176">
        <v>0.022727272727272728</v>
      </c>
      <c r="K45" s="170">
        <f t="shared" si="1"/>
        <v>0.22222222222222213</v>
      </c>
      <c r="L45" s="60"/>
      <c r="M45" s="6"/>
      <c r="N45" s="59"/>
      <c r="O45" s="3"/>
      <c r="P45" s="3"/>
      <c r="Q45" s="3"/>
      <c r="R45" s="3"/>
      <c r="S45" s="3"/>
      <c r="T45" s="3"/>
      <c r="U45" s="61"/>
      <c r="V45" s="3"/>
      <c r="W45" s="3"/>
      <c r="X45" s="3"/>
      <c r="Y45" s="3"/>
      <c r="Z45" s="3"/>
      <c r="AA45" s="2"/>
    </row>
    <row r="46" spans="1:27" s="7" customFormat="1" ht="15">
      <c r="A46" s="177" t="s">
        <v>220</v>
      </c>
      <c r="B46" s="188">
        <f>'Open Int.'!E46</f>
        <v>28800</v>
      </c>
      <c r="C46" s="189">
        <f>'Open Int.'!F46</f>
        <v>7200</v>
      </c>
      <c r="D46" s="190">
        <f>'Open Int.'!H46</f>
        <v>4800</v>
      </c>
      <c r="E46" s="331">
        <f>'Open Int.'!I46</f>
        <v>0</v>
      </c>
      <c r="F46" s="191">
        <f>IF('Open Int.'!E46=0,0,'Open Int.'!H46/'Open Int.'!E46)</f>
        <v>0.16666666666666666</v>
      </c>
      <c r="G46" s="155">
        <v>0.2222222222222222</v>
      </c>
      <c r="H46" s="170">
        <f t="shared" si="0"/>
        <v>-0.25</v>
      </c>
      <c r="I46" s="185">
        <f>IF(Volume!D46=0,0,Volume!F46/Volume!D46)</f>
        <v>0</v>
      </c>
      <c r="J46" s="176">
        <v>0.023809523809523808</v>
      </c>
      <c r="K46" s="170">
        <f t="shared" si="1"/>
        <v>-1</v>
      </c>
      <c r="L46" s="60"/>
      <c r="M46" s="6"/>
      <c r="N46" s="59"/>
      <c r="O46" s="3"/>
      <c r="P46" s="3"/>
      <c r="Q46" s="3"/>
      <c r="R46" s="3"/>
      <c r="S46" s="3"/>
      <c r="T46" s="3"/>
      <c r="U46" s="61"/>
      <c r="V46" s="3"/>
      <c r="W46" s="3"/>
      <c r="X46" s="3"/>
      <c r="Y46" s="3"/>
      <c r="Z46" s="3"/>
      <c r="AA46" s="2"/>
    </row>
    <row r="47" spans="1:27" s="7" customFormat="1" ht="15">
      <c r="A47" s="177" t="s">
        <v>164</v>
      </c>
      <c r="B47" s="188">
        <f>'Open Int.'!E47</f>
        <v>67800</v>
      </c>
      <c r="C47" s="189">
        <f>'Open Int.'!F47</f>
        <v>39550</v>
      </c>
      <c r="D47" s="190">
        <f>'Open Int.'!H47</f>
        <v>11300</v>
      </c>
      <c r="E47" s="331">
        <f>'Open Int.'!I47</f>
        <v>11300</v>
      </c>
      <c r="F47" s="191">
        <f>IF('Open Int.'!E47=0,0,'Open Int.'!H47/'Open Int.'!E47)</f>
        <v>0.16666666666666666</v>
      </c>
      <c r="G47" s="155">
        <v>0</v>
      </c>
      <c r="H47" s="170">
        <f t="shared" si="0"/>
        <v>0</v>
      </c>
      <c r="I47" s="185">
        <f>IF(Volume!D47=0,0,Volume!F47/Volume!D47)</f>
        <v>0.2</v>
      </c>
      <c r="J47" s="176">
        <v>0</v>
      </c>
      <c r="K47" s="170">
        <f t="shared" si="1"/>
        <v>0</v>
      </c>
      <c r="L47" s="60"/>
      <c r="M47" s="6"/>
      <c r="N47" s="59"/>
      <c r="O47" s="3"/>
      <c r="P47" s="3"/>
      <c r="Q47" s="3"/>
      <c r="R47" s="3"/>
      <c r="S47" s="3"/>
      <c r="T47" s="3"/>
      <c r="U47" s="61"/>
      <c r="V47" s="3"/>
      <c r="W47" s="3"/>
      <c r="X47" s="3"/>
      <c r="Y47" s="3"/>
      <c r="Z47" s="3"/>
      <c r="AA47" s="2"/>
    </row>
    <row r="48" spans="1:27" s="7" customFormat="1" ht="15">
      <c r="A48" s="177" t="s">
        <v>165</v>
      </c>
      <c r="B48" s="188">
        <f>'Open Int.'!E48</f>
        <v>19500</v>
      </c>
      <c r="C48" s="189">
        <f>'Open Int.'!F48</f>
        <v>19500</v>
      </c>
      <c r="D48" s="190">
        <f>'Open Int.'!H48</f>
        <v>0</v>
      </c>
      <c r="E48" s="331">
        <f>'Open Int.'!I48</f>
        <v>0</v>
      </c>
      <c r="F48" s="191">
        <f>IF('Open Int.'!E48=0,0,'Open Int.'!H48/'Open Int.'!E48)</f>
        <v>0</v>
      </c>
      <c r="G48" s="155">
        <v>0</v>
      </c>
      <c r="H48" s="170">
        <f t="shared" si="0"/>
        <v>0</v>
      </c>
      <c r="I48" s="185">
        <f>IF(Volume!D48=0,0,Volume!F48/Volume!D48)</f>
        <v>0.6666666666666666</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54000</v>
      </c>
      <c r="C49" s="189">
        <f>'Open Int.'!F49</f>
        <v>45000</v>
      </c>
      <c r="D49" s="190">
        <f>'Open Int.'!H49</f>
        <v>1500</v>
      </c>
      <c r="E49" s="331">
        <f>'Open Int.'!I49</f>
        <v>1500</v>
      </c>
      <c r="F49" s="191">
        <f>IF('Open Int.'!E49=0,0,'Open Int.'!H49/'Open Int.'!E49)</f>
        <v>0.027777777777777776</v>
      </c>
      <c r="G49" s="155">
        <v>0</v>
      </c>
      <c r="H49" s="170">
        <f t="shared" si="0"/>
        <v>0</v>
      </c>
      <c r="I49" s="185">
        <f>IF(Volume!D49=0,0,Volume!F49/Volume!D49)</f>
        <v>0.027777777777777776</v>
      </c>
      <c r="J49" s="176">
        <v>0.35714285714285715</v>
      </c>
      <c r="K49" s="170">
        <f t="shared" si="1"/>
        <v>-0.9222222222222222</v>
      </c>
      <c r="L49" s="60"/>
      <c r="M49" s="6"/>
      <c r="N49" s="59"/>
      <c r="O49" s="3"/>
      <c r="P49" s="3"/>
      <c r="Q49" s="3"/>
      <c r="R49" s="3"/>
      <c r="S49" s="3"/>
      <c r="T49" s="3"/>
      <c r="U49" s="61"/>
      <c r="V49" s="3"/>
      <c r="W49" s="3"/>
      <c r="X49" s="3"/>
      <c r="Y49" s="3"/>
      <c r="Z49" s="3"/>
      <c r="AA49" s="2"/>
    </row>
    <row r="50" spans="1:27" s="7" customFormat="1" ht="15">
      <c r="A50" s="177" t="s">
        <v>288</v>
      </c>
      <c r="B50" s="188">
        <f>'Open Int.'!E50</f>
        <v>2000</v>
      </c>
      <c r="C50" s="189">
        <f>'Open Int.'!F50</f>
        <v>2000</v>
      </c>
      <c r="D50" s="190">
        <f>'Open Int.'!H50</f>
        <v>0</v>
      </c>
      <c r="E50" s="331">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5400</v>
      </c>
      <c r="C51" s="189">
        <f>'Open Int.'!F51</f>
        <v>600</v>
      </c>
      <c r="D51" s="190">
        <f>'Open Int.'!H51</f>
        <v>0</v>
      </c>
      <c r="E51" s="331">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5100</v>
      </c>
      <c r="C52" s="189">
        <f>'Open Int.'!F52</f>
        <v>5100</v>
      </c>
      <c r="D52" s="190">
        <f>'Open Int.'!H52</f>
        <v>1500</v>
      </c>
      <c r="E52" s="331">
        <f>'Open Int.'!I52</f>
        <v>1500</v>
      </c>
      <c r="F52" s="191">
        <f>IF('Open Int.'!E52=0,0,'Open Int.'!H52/'Open Int.'!E52)</f>
        <v>0.29411764705882354</v>
      </c>
      <c r="G52" s="155">
        <v>0</v>
      </c>
      <c r="H52" s="170">
        <f t="shared" si="0"/>
        <v>0</v>
      </c>
      <c r="I52" s="185">
        <f>IF(Volume!D52=0,0,Volume!F52/Volume!D52)</f>
        <v>0.29411764705882354</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3000</v>
      </c>
      <c r="C53" s="189">
        <f>'Open Int.'!F53</f>
        <v>0</v>
      </c>
      <c r="D53" s="190">
        <f>'Open Int.'!H53</f>
        <v>1000</v>
      </c>
      <c r="E53" s="331">
        <f>'Open Int.'!I53</f>
        <v>0</v>
      </c>
      <c r="F53" s="191">
        <f>IF('Open Int.'!E53=0,0,'Open Int.'!H53/'Open Int.'!E53)</f>
        <v>0.3333333333333333</v>
      </c>
      <c r="G53" s="155">
        <v>0.3333333333333333</v>
      </c>
      <c r="H53" s="170">
        <f t="shared" si="0"/>
        <v>0</v>
      </c>
      <c r="I53" s="185">
        <f>IF(Volume!D53=0,0,Volume!F53/Volume!D53)</f>
        <v>0</v>
      </c>
      <c r="J53" s="176">
        <v>0.0851063829787234</v>
      </c>
      <c r="K53" s="170">
        <f t="shared" si="1"/>
        <v>-1</v>
      </c>
      <c r="L53" s="60"/>
      <c r="M53" s="6"/>
      <c r="N53" s="59"/>
      <c r="O53" s="3"/>
      <c r="P53" s="3"/>
      <c r="Q53" s="3"/>
      <c r="R53" s="3"/>
      <c r="S53" s="3"/>
      <c r="T53" s="3"/>
      <c r="U53" s="61"/>
      <c r="V53" s="3"/>
      <c r="W53" s="3"/>
      <c r="X53" s="3"/>
      <c r="Y53" s="3"/>
      <c r="Z53" s="3"/>
      <c r="AA53" s="2"/>
    </row>
    <row r="54" spans="1:27" s="7" customFormat="1" ht="15">
      <c r="A54" s="177" t="s">
        <v>166</v>
      </c>
      <c r="B54" s="188">
        <f>'Open Int.'!E54</f>
        <v>5900</v>
      </c>
      <c r="C54" s="189">
        <f>'Open Int.'!F54</f>
        <v>0</v>
      </c>
      <c r="D54" s="190">
        <f>'Open Int.'!H54</f>
        <v>0</v>
      </c>
      <c r="E54" s="331">
        <f>'Open Int.'!I54</f>
        <v>0</v>
      </c>
      <c r="F54" s="191">
        <f>IF('Open Int.'!E54=0,0,'Open Int.'!H54/'Open Int.'!E54)</f>
        <v>0</v>
      </c>
      <c r="G54" s="155">
        <v>0</v>
      </c>
      <c r="H54" s="170">
        <f t="shared" si="0"/>
        <v>0</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0</v>
      </c>
      <c r="C55" s="189">
        <f>'Open Int.'!F55</f>
        <v>0</v>
      </c>
      <c r="D55" s="190">
        <f>'Open Int.'!H55</f>
        <v>700</v>
      </c>
      <c r="E55" s="331">
        <f>'Open Int.'!I55</f>
        <v>700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289</v>
      </c>
      <c r="B56" s="188">
        <f>'Open Int.'!E56</f>
        <v>25500</v>
      </c>
      <c r="C56" s="189">
        <f>'Open Int.'!F56</f>
        <v>15750</v>
      </c>
      <c r="D56" s="190">
        <f>'Open Int.'!H56</f>
        <v>750</v>
      </c>
      <c r="E56" s="331">
        <f>'Open Int.'!I56</f>
        <v>0</v>
      </c>
      <c r="F56" s="191">
        <f>IF('Open Int.'!E56=0,0,'Open Int.'!H56/'Open Int.'!E56)</f>
        <v>0.029411764705882353</v>
      </c>
      <c r="G56" s="155">
        <v>0.07692307692307693</v>
      </c>
      <c r="H56" s="170">
        <f t="shared" si="0"/>
        <v>-0.6176470588235294</v>
      </c>
      <c r="I56" s="185">
        <f>IF(Volume!D56=0,0,Volume!F56/Volume!D56)</f>
        <v>0</v>
      </c>
      <c r="J56" s="176">
        <v>0.6060606060606061</v>
      </c>
      <c r="K56" s="170">
        <f t="shared" si="1"/>
        <v>-1</v>
      </c>
      <c r="L56" s="60"/>
      <c r="M56" s="6"/>
      <c r="N56" s="59"/>
      <c r="O56" s="3"/>
      <c r="P56" s="3"/>
      <c r="Q56" s="3"/>
      <c r="R56" s="3"/>
      <c r="S56" s="3"/>
      <c r="T56" s="3"/>
      <c r="U56" s="61"/>
      <c r="V56" s="3"/>
      <c r="W56" s="3"/>
      <c r="X56" s="3"/>
      <c r="Y56" s="3"/>
      <c r="Z56" s="3"/>
      <c r="AA56" s="2"/>
    </row>
    <row r="57" spans="1:27" s="7" customFormat="1" ht="15">
      <c r="A57" s="177" t="s">
        <v>290</v>
      </c>
      <c r="B57" s="188">
        <f>'Open Int.'!E57</f>
        <v>28000</v>
      </c>
      <c r="C57" s="189">
        <f>'Open Int.'!F57</f>
        <v>0</v>
      </c>
      <c r="D57" s="190">
        <f>'Open Int.'!H57</f>
        <v>84000</v>
      </c>
      <c r="E57" s="331">
        <f>'Open Int.'!I57</f>
        <v>-49000</v>
      </c>
      <c r="F57" s="191">
        <f>IF('Open Int.'!E57=0,0,'Open Int.'!H57/'Open Int.'!E57)</f>
        <v>3</v>
      </c>
      <c r="G57" s="155">
        <v>4.75</v>
      </c>
      <c r="H57" s="170">
        <f t="shared" si="0"/>
        <v>-0.3684210526315789</v>
      </c>
      <c r="I57" s="185">
        <f>IF(Volume!D57=0,0,Volume!F57/Volume!D57)</f>
        <v>0</v>
      </c>
      <c r="J57" s="176">
        <v>0.9838709677419355</v>
      </c>
      <c r="K57" s="170">
        <f t="shared" si="1"/>
        <v>-1</v>
      </c>
      <c r="L57" s="60"/>
      <c r="M57" s="6"/>
      <c r="N57" s="59"/>
      <c r="O57" s="3"/>
      <c r="P57" s="3"/>
      <c r="Q57" s="3"/>
      <c r="R57" s="3"/>
      <c r="S57" s="3"/>
      <c r="T57" s="3"/>
      <c r="U57" s="61"/>
      <c r="V57" s="3"/>
      <c r="W57" s="3"/>
      <c r="X57" s="3"/>
      <c r="Y57" s="3"/>
      <c r="Z57" s="3"/>
      <c r="AA57" s="2"/>
    </row>
    <row r="58" spans="1:27" s="7" customFormat="1" ht="15">
      <c r="A58" s="177" t="s">
        <v>195</v>
      </c>
      <c r="B58" s="188">
        <f>'Open Int.'!E58</f>
        <v>529934</v>
      </c>
      <c r="C58" s="189">
        <f>'Open Int.'!F58</f>
        <v>200014</v>
      </c>
      <c r="D58" s="190">
        <f>'Open Int.'!H58</f>
        <v>76294</v>
      </c>
      <c r="E58" s="331">
        <f>'Open Int.'!I58</f>
        <v>55674</v>
      </c>
      <c r="F58" s="191">
        <f>IF('Open Int.'!E58=0,0,'Open Int.'!H58/'Open Int.'!E58)</f>
        <v>0.14396887159533073</v>
      </c>
      <c r="G58" s="155">
        <v>0.0625</v>
      </c>
      <c r="H58" s="170">
        <f t="shared" si="0"/>
        <v>1.3035019455252916</v>
      </c>
      <c r="I58" s="185">
        <f>IF(Volume!D58=0,0,Volume!F58/Volume!D58)</f>
        <v>0.21100917431192662</v>
      </c>
      <c r="J58" s="176">
        <v>0.4421052631578947</v>
      </c>
      <c r="K58" s="170">
        <f t="shared" si="1"/>
        <v>-0.5227173438182612</v>
      </c>
      <c r="L58" s="60"/>
      <c r="M58" s="6"/>
      <c r="N58" s="59"/>
      <c r="O58" s="3"/>
      <c r="P58" s="3"/>
      <c r="Q58" s="3"/>
      <c r="R58" s="3"/>
      <c r="S58" s="3"/>
      <c r="T58" s="3"/>
      <c r="U58" s="61"/>
      <c r="V58" s="3"/>
      <c r="W58" s="3"/>
      <c r="X58" s="3"/>
      <c r="Y58" s="3"/>
      <c r="Z58" s="3"/>
      <c r="AA58" s="2"/>
    </row>
    <row r="59" spans="1:27" s="7" customFormat="1" ht="15">
      <c r="A59" s="177" t="s">
        <v>291</v>
      </c>
      <c r="B59" s="188">
        <f>'Open Int.'!E59</f>
        <v>92400</v>
      </c>
      <c r="C59" s="189">
        <f>'Open Int.'!F59</f>
        <v>25200</v>
      </c>
      <c r="D59" s="190">
        <f>'Open Int.'!H59</f>
        <v>22400</v>
      </c>
      <c r="E59" s="331">
        <f>'Open Int.'!I59</f>
        <v>7000</v>
      </c>
      <c r="F59" s="191">
        <f>IF('Open Int.'!E59=0,0,'Open Int.'!H59/'Open Int.'!E59)</f>
        <v>0.24242424242424243</v>
      </c>
      <c r="G59" s="155">
        <v>0.22916666666666666</v>
      </c>
      <c r="H59" s="170">
        <f t="shared" si="0"/>
        <v>0.05785123966942156</v>
      </c>
      <c r="I59" s="185">
        <f>IF(Volume!D59=0,0,Volume!F59/Volume!D59)</f>
        <v>0.38095238095238093</v>
      </c>
      <c r="J59" s="176">
        <v>2.5238095238095237</v>
      </c>
      <c r="K59" s="170">
        <f t="shared" si="1"/>
        <v>-0.8490566037735849</v>
      </c>
      <c r="L59" s="60"/>
      <c r="M59" s="6"/>
      <c r="N59" s="59"/>
      <c r="O59" s="3"/>
      <c r="P59" s="3"/>
      <c r="Q59" s="3"/>
      <c r="R59" s="3"/>
      <c r="S59" s="3"/>
      <c r="T59" s="3"/>
      <c r="U59" s="61"/>
      <c r="V59" s="3"/>
      <c r="W59" s="3"/>
      <c r="X59" s="3"/>
      <c r="Y59" s="3"/>
      <c r="Z59" s="3"/>
      <c r="AA59" s="2"/>
    </row>
    <row r="60" spans="1:27" s="7" customFormat="1" ht="15">
      <c r="A60" s="177" t="s">
        <v>197</v>
      </c>
      <c r="B60" s="188">
        <f>'Open Int.'!E60</f>
        <v>10400</v>
      </c>
      <c r="C60" s="189">
        <f>'Open Int.'!F60</f>
        <v>1950</v>
      </c>
      <c r="D60" s="190">
        <f>'Open Int.'!H60</f>
        <v>0</v>
      </c>
      <c r="E60" s="331">
        <f>'Open Int.'!I60</f>
        <v>0</v>
      </c>
      <c r="F60" s="191">
        <f>IF('Open Int.'!E60=0,0,'Open Int.'!H60/'Open Int.'!E60)</f>
        <v>0</v>
      </c>
      <c r="G60" s="155">
        <v>0</v>
      </c>
      <c r="H60" s="170">
        <f t="shared" si="0"/>
        <v>0</v>
      </c>
      <c r="I60" s="185">
        <f>IF(Volume!D60=0,0,Volume!F60/Volume!D60)</f>
        <v>0</v>
      </c>
      <c r="J60" s="176">
        <v>15.5</v>
      </c>
      <c r="K60" s="170">
        <f t="shared" si="1"/>
        <v>-1</v>
      </c>
      <c r="L60" s="60"/>
      <c r="M60" s="6"/>
      <c r="N60" s="59"/>
      <c r="O60" s="3"/>
      <c r="P60" s="3"/>
      <c r="Q60" s="3"/>
      <c r="R60" s="3"/>
      <c r="S60" s="3"/>
      <c r="T60" s="3"/>
      <c r="U60" s="61"/>
      <c r="V60" s="3"/>
      <c r="W60" s="3"/>
      <c r="X60" s="3"/>
      <c r="Y60" s="3"/>
      <c r="Z60" s="3"/>
      <c r="AA60" s="2"/>
    </row>
    <row r="61" spans="1:27" s="7" customFormat="1" ht="15">
      <c r="A61" s="177" t="s">
        <v>4</v>
      </c>
      <c r="B61" s="188">
        <f>'Open Int.'!E61</f>
        <v>0</v>
      </c>
      <c r="C61" s="189">
        <f>'Open Int.'!F61</f>
        <v>0</v>
      </c>
      <c r="D61" s="190">
        <f>'Open Int.'!H61</f>
        <v>0</v>
      </c>
      <c r="E61" s="331">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0</v>
      </c>
      <c r="C62" s="189">
        <f>'Open Int.'!F62</f>
        <v>0</v>
      </c>
      <c r="D62" s="190">
        <f>'Open Int.'!H62</f>
        <v>0</v>
      </c>
      <c r="E62" s="331">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0</v>
      </c>
      <c r="C63" s="189">
        <f>'Open Int.'!F63</f>
        <v>0</v>
      </c>
      <c r="D63" s="190">
        <f>'Open Int.'!H63</f>
        <v>0</v>
      </c>
      <c r="E63" s="331">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735295</v>
      </c>
      <c r="C64" s="189">
        <f>'Open Int.'!F64</f>
        <v>326975</v>
      </c>
      <c r="D64" s="190">
        <f>'Open Int.'!H64</f>
        <v>78155</v>
      </c>
      <c r="E64" s="331">
        <f>'Open Int.'!I64</f>
        <v>39875</v>
      </c>
      <c r="F64" s="191">
        <f>IF('Open Int.'!E64=0,0,'Open Int.'!H64/'Open Int.'!E64)</f>
        <v>0.10629067245119306</v>
      </c>
      <c r="G64" s="155">
        <v>0.09375</v>
      </c>
      <c r="H64" s="170">
        <f t="shared" si="0"/>
        <v>0.13376717281272596</v>
      </c>
      <c r="I64" s="185">
        <f>IF(Volume!D64=0,0,Volume!F64/Volume!D64)</f>
        <v>0.11929824561403508</v>
      </c>
      <c r="J64" s="176">
        <v>0.20577617328519857</v>
      </c>
      <c r="K64" s="170">
        <f t="shared" si="1"/>
        <v>-0.4202523853493383</v>
      </c>
      <c r="L64" s="60"/>
      <c r="M64" s="6"/>
      <c r="N64" s="59"/>
      <c r="O64" s="3"/>
      <c r="P64" s="3"/>
      <c r="Q64" s="3"/>
      <c r="R64" s="3"/>
      <c r="S64" s="3"/>
      <c r="T64" s="3"/>
      <c r="U64" s="61"/>
      <c r="V64" s="3"/>
      <c r="W64" s="3"/>
      <c r="X64" s="3"/>
      <c r="Y64" s="3"/>
      <c r="Z64" s="3"/>
      <c r="AA64" s="2"/>
    </row>
    <row r="65" spans="1:27" s="7" customFormat="1" ht="15">
      <c r="A65" s="177" t="s">
        <v>198</v>
      </c>
      <c r="B65" s="188">
        <f>'Open Int.'!E65</f>
        <v>448000</v>
      </c>
      <c r="C65" s="189">
        <f>'Open Int.'!F65</f>
        <v>162000</v>
      </c>
      <c r="D65" s="190">
        <f>'Open Int.'!H65</f>
        <v>63000</v>
      </c>
      <c r="E65" s="331">
        <f>'Open Int.'!I65</f>
        <v>34000</v>
      </c>
      <c r="F65" s="191">
        <f>IF('Open Int.'!E65=0,0,'Open Int.'!H65/'Open Int.'!E65)</f>
        <v>0.140625</v>
      </c>
      <c r="G65" s="155">
        <v>0.10139860139860139</v>
      </c>
      <c r="H65" s="170">
        <f t="shared" si="0"/>
        <v>0.38685344827586216</v>
      </c>
      <c r="I65" s="185">
        <f>IF(Volume!D65=0,0,Volume!F65/Volume!D65)</f>
        <v>0.1865671641791045</v>
      </c>
      <c r="J65" s="176">
        <v>0.2502937720329025</v>
      </c>
      <c r="K65" s="170">
        <f t="shared" si="1"/>
        <v>-0.2546072454628267</v>
      </c>
      <c r="L65" s="60"/>
      <c r="M65" s="6"/>
      <c r="N65" s="59"/>
      <c r="O65" s="3"/>
      <c r="P65" s="3"/>
      <c r="Q65" s="3"/>
      <c r="R65" s="3"/>
      <c r="S65" s="3"/>
      <c r="T65" s="3"/>
      <c r="U65" s="61"/>
      <c r="V65" s="3"/>
      <c r="W65" s="3"/>
      <c r="X65" s="3"/>
      <c r="Y65" s="3"/>
      <c r="Z65" s="3"/>
      <c r="AA65" s="2"/>
    </row>
    <row r="66" spans="1:27" s="7" customFormat="1" ht="15">
      <c r="A66" s="177" t="s">
        <v>199</v>
      </c>
      <c r="B66" s="188">
        <f>'Open Int.'!E66</f>
        <v>20800</v>
      </c>
      <c r="C66" s="189">
        <f>'Open Int.'!F66</f>
        <v>11700</v>
      </c>
      <c r="D66" s="190">
        <f>'Open Int.'!H66</f>
        <v>5200</v>
      </c>
      <c r="E66" s="331">
        <f>'Open Int.'!I66</f>
        <v>5200</v>
      </c>
      <c r="F66" s="191">
        <f>IF('Open Int.'!E66=0,0,'Open Int.'!H66/'Open Int.'!E66)</f>
        <v>0.25</v>
      </c>
      <c r="G66" s="155">
        <v>0</v>
      </c>
      <c r="H66" s="170">
        <f t="shared" si="0"/>
        <v>0</v>
      </c>
      <c r="I66" s="185">
        <f>IF(Volume!D66=0,0,Volume!F66/Volume!D66)</f>
        <v>0.2413793103448276</v>
      </c>
      <c r="J66" s="176">
        <v>1.8846153846153846</v>
      </c>
      <c r="K66" s="170">
        <f t="shared" si="1"/>
        <v>-0.8719211822660098</v>
      </c>
      <c r="L66" s="60"/>
      <c r="M66" s="6"/>
      <c r="N66" s="59"/>
      <c r="O66" s="3"/>
      <c r="P66" s="3"/>
      <c r="Q66" s="3"/>
      <c r="R66" s="3"/>
      <c r="S66" s="3"/>
      <c r="T66" s="3"/>
      <c r="U66" s="61"/>
      <c r="V66" s="3"/>
      <c r="W66" s="3"/>
      <c r="X66" s="3"/>
      <c r="Y66" s="3"/>
      <c r="Z66" s="3"/>
      <c r="AA66" s="2"/>
    </row>
    <row r="67" spans="1:27" s="7" customFormat="1" ht="15">
      <c r="A67" s="177" t="s">
        <v>43</v>
      </c>
      <c r="B67" s="188">
        <f>'Open Int.'!E67</f>
        <v>150</v>
      </c>
      <c r="C67" s="189">
        <f>'Open Int.'!F67</f>
        <v>150</v>
      </c>
      <c r="D67" s="190">
        <f>'Open Int.'!H67</f>
        <v>0</v>
      </c>
      <c r="E67" s="331">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200</v>
      </c>
      <c r="B68" s="188">
        <f>'Open Int.'!E68</f>
        <v>53550</v>
      </c>
      <c r="C68" s="189">
        <f>'Open Int.'!F68</f>
        <v>21700</v>
      </c>
      <c r="D68" s="190">
        <f>'Open Int.'!H68</f>
        <v>5950</v>
      </c>
      <c r="E68" s="331">
        <f>'Open Int.'!I68</f>
        <v>700</v>
      </c>
      <c r="F68" s="191">
        <f>IF('Open Int.'!E68=0,0,'Open Int.'!H68/'Open Int.'!E68)</f>
        <v>0.1111111111111111</v>
      </c>
      <c r="G68" s="155">
        <v>0.16483516483516483</v>
      </c>
      <c r="H68" s="170">
        <f aca="true" t="shared" si="2" ref="H68:H131">IF(G68=0,0,(F68-G68)/G68)</f>
        <v>-0.32592592592592595</v>
      </c>
      <c r="I68" s="185">
        <f>IF(Volume!D68=0,0,Volume!F68/Volume!D68)</f>
        <v>0.02564102564102564</v>
      </c>
      <c r="J68" s="176">
        <v>0.31851851851851853</v>
      </c>
      <c r="K68" s="170">
        <f aca="true" t="shared" si="3" ref="K68:K131">IF(J68=0,0,(I68-J68)/J68)</f>
        <v>-0.9194991055456171</v>
      </c>
      <c r="L68" s="60"/>
      <c r="M68" s="6"/>
      <c r="N68" s="59"/>
      <c r="O68" s="3"/>
      <c r="P68" s="3"/>
      <c r="Q68" s="3"/>
      <c r="R68" s="3"/>
      <c r="S68" s="3"/>
      <c r="T68" s="3"/>
      <c r="U68" s="61"/>
      <c r="V68" s="3"/>
      <c r="W68" s="3"/>
      <c r="X68" s="3"/>
      <c r="Y68" s="3"/>
      <c r="Z68" s="3"/>
      <c r="AA68" s="2"/>
    </row>
    <row r="69" spans="1:27" s="7" customFormat="1" ht="15">
      <c r="A69" s="177" t="s">
        <v>141</v>
      </c>
      <c r="B69" s="188">
        <f>'Open Int.'!E69</f>
        <v>1250400</v>
      </c>
      <c r="C69" s="189">
        <f>'Open Int.'!F69</f>
        <v>408000</v>
      </c>
      <c r="D69" s="190">
        <f>'Open Int.'!H69</f>
        <v>218400</v>
      </c>
      <c r="E69" s="331">
        <f>'Open Int.'!I69</f>
        <v>86400</v>
      </c>
      <c r="F69" s="191">
        <f>IF('Open Int.'!E69=0,0,'Open Int.'!H69/'Open Int.'!E69)</f>
        <v>0.1746641074856046</v>
      </c>
      <c r="G69" s="155">
        <v>0.15669515669515668</v>
      </c>
      <c r="H69" s="170">
        <f t="shared" si="2"/>
        <v>0.1146745768626767</v>
      </c>
      <c r="I69" s="185">
        <f>IF(Volume!D69=0,0,Volume!F69/Volume!D69)</f>
        <v>0.18446601941747573</v>
      </c>
      <c r="J69" s="176">
        <v>0.18032786885245902</v>
      </c>
      <c r="K69" s="170">
        <f t="shared" si="3"/>
        <v>0.022947925860547193</v>
      </c>
      <c r="L69" s="60"/>
      <c r="M69" s="6"/>
      <c r="N69" s="59"/>
      <c r="O69" s="3"/>
      <c r="P69" s="3"/>
      <c r="Q69" s="3"/>
      <c r="R69" s="3"/>
      <c r="S69" s="3"/>
      <c r="T69" s="3"/>
      <c r="U69" s="61"/>
      <c r="V69" s="3"/>
      <c r="W69" s="3"/>
      <c r="X69" s="3"/>
      <c r="Y69" s="3"/>
      <c r="Z69" s="3"/>
      <c r="AA69" s="2"/>
    </row>
    <row r="70" spans="1:27" s="7" customFormat="1" ht="15">
      <c r="A70" s="177" t="s">
        <v>400</v>
      </c>
      <c r="B70" s="188">
        <f>'Open Int.'!E70</f>
        <v>1252800</v>
      </c>
      <c r="C70" s="189">
        <f>'Open Int.'!F70</f>
        <v>469800</v>
      </c>
      <c r="D70" s="190">
        <f>'Open Int.'!H70</f>
        <v>126900</v>
      </c>
      <c r="E70" s="331">
        <f>'Open Int.'!I70</f>
        <v>64800</v>
      </c>
      <c r="F70" s="191">
        <f>IF('Open Int.'!E70=0,0,'Open Int.'!H70/'Open Int.'!E70)</f>
        <v>0.10129310344827586</v>
      </c>
      <c r="G70" s="155">
        <v>0.07931034482758621</v>
      </c>
      <c r="H70" s="170">
        <f t="shared" si="2"/>
        <v>0.2771739130434781</v>
      </c>
      <c r="I70" s="185">
        <f>IF(Volume!D70=0,0,Volume!F70/Volume!D70)</f>
        <v>0.08759124087591241</v>
      </c>
      <c r="J70" s="176">
        <v>0.40611353711790393</v>
      </c>
      <c r="K70" s="170">
        <f t="shared" si="3"/>
        <v>-0.7843183423593124</v>
      </c>
      <c r="L70" s="60"/>
      <c r="M70" s="6"/>
      <c r="N70" s="59"/>
      <c r="O70" s="3"/>
      <c r="P70" s="3"/>
      <c r="Q70" s="3"/>
      <c r="R70" s="3"/>
      <c r="S70" s="3"/>
      <c r="T70" s="3"/>
      <c r="U70" s="61"/>
      <c r="V70" s="3"/>
      <c r="W70" s="3"/>
      <c r="X70" s="3"/>
      <c r="Y70" s="3"/>
      <c r="Z70" s="3"/>
      <c r="AA70" s="2"/>
    </row>
    <row r="71" spans="1:27" s="7" customFormat="1" ht="15">
      <c r="A71" s="177" t="s">
        <v>184</v>
      </c>
      <c r="B71" s="188">
        <f>'Open Int.'!E71</f>
        <v>557550</v>
      </c>
      <c r="C71" s="189">
        <f>'Open Int.'!F71</f>
        <v>256650</v>
      </c>
      <c r="D71" s="190">
        <f>'Open Int.'!H71</f>
        <v>38350</v>
      </c>
      <c r="E71" s="331">
        <f>'Open Int.'!I71</f>
        <v>17700</v>
      </c>
      <c r="F71" s="191">
        <f>IF('Open Int.'!E71=0,0,'Open Int.'!H71/'Open Int.'!E71)</f>
        <v>0.06878306878306878</v>
      </c>
      <c r="G71" s="155">
        <v>0.06862745098039216</v>
      </c>
      <c r="H71" s="170">
        <f t="shared" si="2"/>
        <v>0.0022675736961449817</v>
      </c>
      <c r="I71" s="185">
        <f>IF(Volume!D71=0,0,Volume!F71/Volume!D71)</f>
        <v>0.04827586206896552</v>
      </c>
      <c r="J71" s="176">
        <v>0.23255813953488372</v>
      </c>
      <c r="K71" s="170">
        <f t="shared" si="3"/>
        <v>-0.7924137931034482</v>
      </c>
      <c r="L71" s="60"/>
      <c r="M71" s="6"/>
      <c r="N71" s="59"/>
      <c r="O71" s="3"/>
      <c r="P71" s="3"/>
      <c r="Q71" s="3"/>
      <c r="R71" s="3"/>
      <c r="S71" s="3"/>
      <c r="T71" s="3"/>
      <c r="U71" s="61"/>
      <c r="V71" s="3"/>
      <c r="W71" s="3"/>
      <c r="X71" s="3"/>
      <c r="Y71" s="3"/>
      <c r="Z71" s="3"/>
      <c r="AA71" s="2"/>
    </row>
    <row r="72" spans="1:27" s="7" customFormat="1" ht="15">
      <c r="A72" s="177" t="s">
        <v>175</v>
      </c>
      <c r="B72" s="188">
        <f>'Open Int.'!E72</f>
        <v>8040375</v>
      </c>
      <c r="C72" s="189">
        <f>'Open Int.'!F72</f>
        <v>2898000</v>
      </c>
      <c r="D72" s="190">
        <f>'Open Int.'!H72</f>
        <v>1346625</v>
      </c>
      <c r="E72" s="331">
        <f>'Open Int.'!I72</f>
        <v>826875</v>
      </c>
      <c r="F72" s="191">
        <f>IF('Open Int.'!E72=0,0,'Open Int.'!H72/'Open Int.'!E72)</f>
        <v>0.16748285994123407</v>
      </c>
      <c r="G72" s="155">
        <v>0.10107197549770292</v>
      </c>
      <c r="H72" s="170">
        <f t="shared" si="2"/>
        <v>0.6570652657822098</v>
      </c>
      <c r="I72" s="185">
        <f>IF(Volume!D72=0,0,Volume!F72/Volume!D72)</f>
        <v>0.1660377358490566</v>
      </c>
      <c r="J72" s="176">
        <v>0.17902813299232737</v>
      </c>
      <c r="K72" s="170">
        <f t="shared" si="3"/>
        <v>-0.07256064690026959</v>
      </c>
      <c r="L72" s="60"/>
      <c r="M72" s="6"/>
      <c r="N72" s="59"/>
      <c r="O72" s="3"/>
      <c r="P72" s="3"/>
      <c r="Q72" s="3"/>
      <c r="R72" s="3"/>
      <c r="S72" s="3"/>
      <c r="T72" s="3"/>
      <c r="U72" s="61"/>
      <c r="V72" s="3"/>
      <c r="W72" s="3"/>
      <c r="X72" s="3"/>
      <c r="Y72" s="3"/>
      <c r="Z72" s="3"/>
      <c r="AA72" s="2"/>
    </row>
    <row r="73" spans="1:27" s="7" customFormat="1" ht="15">
      <c r="A73" s="177" t="s">
        <v>142</v>
      </c>
      <c r="B73" s="188">
        <f>'Open Int.'!E73</f>
        <v>3500</v>
      </c>
      <c r="C73" s="189">
        <f>'Open Int.'!F73</f>
        <v>3500</v>
      </c>
      <c r="D73" s="190">
        <f>'Open Int.'!H73</f>
        <v>0</v>
      </c>
      <c r="E73" s="331">
        <f>'Open Int.'!I73</f>
        <v>0</v>
      </c>
      <c r="F73" s="191">
        <f>IF('Open Int.'!E73=0,0,'Open Int.'!H73/'Open Int.'!E73)</f>
        <v>0</v>
      </c>
      <c r="G73" s="155">
        <v>0</v>
      </c>
      <c r="H73" s="170">
        <f t="shared" si="2"/>
        <v>0</v>
      </c>
      <c r="I73" s="185">
        <f>IF(Volume!D73=0,0,Volume!F73/Volume!D73)</f>
        <v>0</v>
      </c>
      <c r="J73" s="176">
        <v>0.375</v>
      </c>
      <c r="K73" s="170">
        <f t="shared" si="3"/>
        <v>-1</v>
      </c>
      <c r="L73" s="60"/>
      <c r="M73" s="6"/>
      <c r="N73" s="59"/>
      <c r="O73" s="3"/>
      <c r="P73" s="3"/>
      <c r="Q73" s="3"/>
      <c r="R73" s="3"/>
      <c r="S73" s="3"/>
      <c r="T73" s="3"/>
      <c r="U73" s="61"/>
      <c r="V73" s="3"/>
      <c r="W73" s="3"/>
      <c r="X73" s="3"/>
      <c r="Y73" s="3"/>
      <c r="Z73" s="3"/>
      <c r="AA73" s="2"/>
    </row>
    <row r="74" spans="1:27" s="7" customFormat="1" ht="15">
      <c r="A74" s="177" t="s">
        <v>176</v>
      </c>
      <c r="B74" s="188">
        <f>'Open Int.'!E74</f>
        <v>308850</v>
      </c>
      <c r="C74" s="189">
        <f>'Open Int.'!F74</f>
        <v>97150</v>
      </c>
      <c r="D74" s="190">
        <f>'Open Int.'!H74</f>
        <v>91350</v>
      </c>
      <c r="E74" s="331">
        <f>'Open Int.'!I74</f>
        <v>27550</v>
      </c>
      <c r="F74" s="191">
        <f>IF('Open Int.'!E74=0,0,'Open Int.'!H74/'Open Int.'!E74)</f>
        <v>0.29577464788732394</v>
      </c>
      <c r="G74" s="155">
        <v>0.3013698630136986</v>
      </c>
      <c r="H74" s="170">
        <f t="shared" si="2"/>
        <v>-0.018565941101152332</v>
      </c>
      <c r="I74" s="185">
        <f>IF(Volume!D74=0,0,Volume!F74/Volume!D74)</f>
        <v>0.1935483870967742</v>
      </c>
      <c r="J74" s="176">
        <v>0.37283236994219654</v>
      </c>
      <c r="K74" s="170">
        <f t="shared" si="3"/>
        <v>-0.48087021755438863</v>
      </c>
      <c r="L74" s="60"/>
      <c r="M74" s="6"/>
      <c r="N74" s="59"/>
      <c r="O74" s="3"/>
      <c r="P74" s="3"/>
      <c r="Q74" s="3"/>
      <c r="R74" s="3"/>
      <c r="S74" s="3"/>
      <c r="T74" s="3"/>
      <c r="U74" s="61"/>
      <c r="V74" s="3"/>
      <c r="W74" s="3"/>
      <c r="X74" s="3"/>
      <c r="Y74" s="3"/>
      <c r="Z74" s="3"/>
      <c r="AA74" s="2"/>
    </row>
    <row r="75" spans="1:27" s="7" customFormat="1" ht="15">
      <c r="A75" s="177" t="s">
        <v>399</v>
      </c>
      <c r="B75" s="188">
        <f>'Open Int.'!E75</f>
        <v>0</v>
      </c>
      <c r="C75" s="189">
        <f>'Open Int.'!F75</f>
        <v>0</v>
      </c>
      <c r="D75" s="190">
        <f>'Open Int.'!H75</f>
        <v>0</v>
      </c>
      <c r="E75" s="331">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167</v>
      </c>
      <c r="B76" s="188">
        <f>'Open Int.'!E76</f>
        <v>192500</v>
      </c>
      <c r="C76" s="189">
        <f>'Open Int.'!F76</f>
        <v>107800</v>
      </c>
      <c r="D76" s="190">
        <f>'Open Int.'!H76</f>
        <v>3850</v>
      </c>
      <c r="E76" s="331">
        <f>'Open Int.'!I76</f>
        <v>3850</v>
      </c>
      <c r="F76" s="191">
        <f>IF('Open Int.'!E76=0,0,'Open Int.'!H76/'Open Int.'!E76)</f>
        <v>0.02</v>
      </c>
      <c r="G76" s="155">
        <v>0</v>
      </c>
      <c r="H76" s="170">
        <f t="shared" si="2"/>
        <v>0</v>
      </c>
      <c r="I76" s="185">
        <f>IF(Volume!D76=0,0,Volume!F76/Volume!D76)</f>
        <v>0.02702702702702703</v>
      </c>
      <c r="J76" s="176">
        <v>0.047619047619047616</v>
      </c>
      <c r="K76" s="170">
        <f t="shared" si="3"/>
        <v>-0.43243243243243235</v>
      </c>
      <c r="L76" s="60"/>
      <c r="M76" s="6"/>
      <c r="N76" s="59"/>
      <c r="O76" s="3"/>
      <c r="P76" s="3"/>
      <c r="Q76" s="3"/>
      <c r="R76" s="3"/>
      <c r="S76" s="3"/>
      <c r="T76" s="3"/>
      <c r="U76" s="61"/>
      <c r="V76" s="3"/>
      <c r="W76" s="3"/>
      <c r="X76" s="3"/>
      <c r="Y76" s="3"/>
      <c r="Z76" s="3"/>
      <c r="AA76" s="2"/>
    </row>
    <row r="77" spans="1:27" s="7" customFormat="1" ht="15">
      <c r="A77" s="177" t="s">
        <v>201</v>
      </c>
      <c r="B77" s="188">
        <f>'Open Int.'!E77</f>
        <v>198700</v>
      </c>
      <c r="C77" s="189">
        <f>'Open Int.'!F77</f>
        <v>93800</v>
      </c>
      <c r="D77" s="190">
        <f>'Open Int.'!H77</f>
        <v>43100</v>
      </c>
      <c r="E77" s="331">
        <f>'Open Int.'!I77</f>
        <v>19600</v>
      </c>
      <c r="F77" s="191">
        <f>IF('Open Int.'!E77=0,0,'Open Int.'!H77/'Open Int.'!E77)</f>
        <v>0.21690991444388524</v>
      </c>
      <c r="G77" s="155">
        <v>0.22402287893231648</v>
      </c>
      <c r="H77" s="170">
        <f t="shared" si="2"/>
        <v>-0.03175106275899732</v>
      </c>
      <c r="I77" s="185">
        <f>IF(Volume!D77=0,0,Volume!F77/Volume!D77)</f>
        <v>0.20875684128225175</v>
      </c>
      <c r="J77" s="176">
        <v>0.4868871151653364</v>
      </c>
      <c r="K77" s="170">
        <f t="shared" si="3"/>
        <v>-0.5712418037364525</v>
      </c>
      <c r="L77" s="60"/>
      <c r="M77" s="6"/>
      <c r="N77" s="59"/>
      <c r="O77" s="3"/>
      <c r="P77" s="3"/>
      <c r="Q77" s="3"/>
      <c r="R77" s="3"/>
      <c r="S77" s="3"/>
      <c r="T77" s="3"/>
      <c r="U77" s="61"/>
      <c r="V77" s="3"/>
      <c r="W77" s="3"/>
      <c r="X77" s="3"/>
      <c r="Y77" s="3"/>
      <c r="Z77" s="3"/>
      <c r="AA77" s="2"/>
    </row>
    <row r="78" spans="1:27" s="7" customFormat="1" ht="15">
      <c r="A78" s="177" t="s">
        <v>143</v>
      </c>
      <c r="B78" s="188">
        <f>'Open Int.'!E78</f>
        <v>0</v>
      </c>
      <c r="C78" s="189">
        <f>'Open Int.'!F78</f>
        <v>0</v>
      </c>
      <c r="D78" s="190">
        <f>'Open Int.'!H78</f>
        <v>0</v>
      </c>
      <c r="E78" s="331">
        <f>'Open Int.'!I78</f>
        <v>0</v>
      </c>
      <c r="F78" s="191">
        <f>IF('Open Int.'!E78=0,0,'Open Int.'!H78/'Open Int.'!E78)</f>
        <v>0</v>
      </c>
      <c r="G78" s="155">
        <v>0</v>
      </c>
      <c r="H78" s="170">
        <f t="shared" si="2"/>
        <v>0</v>
      </c>
      <c r="I78" s="185">
        <f>IF(Volume!D78=0,0,Volume!F78/Volume!D78)</f>
        <v>0</v>
      </c>
      <c r="J78" s="176">
        <v>0.40625</v>
      </c>
      <c r="K78" s="170">
        <f t="shared" si="3"/>
        <v>-1</v>
      </c>
      <c r="L78" s="60"/>
      <c r="M78" s="6"/>
      <c r="N78" s="59"/>
      <c r="O78" s="3"/>
      <c r="P78" s="3"/>
      <c r="Q78" s="3"/>
      <c r="R78" s="3"/>
      <c r="S78" s="3"/>
      <c r="T78" s="3"/>
      <c r="U78" s="61"/>
      <c r="V78" s="3"/>
      <c r="W78" s="3"/>
      <c r="X78" s="3"/>
      <c r="Y78" s="3"/>
      <c r="Z78" s="3"/>
      <c r="AA78" s="2"/>
    </row>
    <row r="79" spans="1:27" s="7" customFormat="1" ht="15">
      <c r="A79" s="177" t="s">
        <v>90</v>
      </c>
      <c r="B79" s="188">
        <f>'Open Int.'!E79</f>
        <v>0</v>
      </c>
      <c r="C79" s="189">
        <f>'Open Int.'!F79</f>
        <v>0</v>
      </c>
      <c r="D79" s="190">
        <f>'Open Int.'!H79</f>
        <v>0</v>
      </c>
      <c r="E79" s="331">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35</v>
      </c>
      <c r="B80" s="188">
        <f>'Open Int.'!E80</f>
        <v>44000</v>
      </c>
      <c r="C80" s="189">
        <f>'Open Int.'!F80</f>
        <v>19800</v>
      </c>
      <c r="D80" s="190">
        <f>'Open Int.'!H80</f>
        <v>0</v>
      </c>
      <c r="E80" s="331">
        <f>'Open Int.'!I80</f>
        <v>0</v>
      </c>
      <c r="F80" s="191">
        <f>IF('Open Int.'!E80=0,0,'Open Int.'!H80/'Open Int.'!E80)</f>
        <v>0</v>
      </c>
      <c r="G80" s="155">
        <v>0</v>
      </c>
      <c r="H80" s="170">
        <f t="shared" si="2"/>
        <v>0</v>
      </c>
      <c r="I80" s="185">
        <f>IF(Volume!D80=0,0,Volume!F80/Volume!D80)</f>
        <v>0</v>
      </c>
      <c r="J80" s="176">
        <v>0.1</v>
      </c>
      <c r="K80" s="170">
        <f t="shared" si="3"/>
        <v>-1</v>
      </c>
      <c r="L80" s="60"/>
      <c r="M80" s="6"/>
      <c r="N80" s="59"/>
      <c r="O80" s="3"/>
      <c r="P80" s="3"/>
      <c r="Q80" s="3"/>
      <c r="R80" s="3"/>
      <c r="S80" s="3"/>
      <c r="T80" s="3"/>
      <c r="U80" s="61"/>
      <c r="V80" s="3"/>
      <c r="W80" s="3"/>
      <c r="X80" s="3"/>
      <c r="Y80" s="3"/>
      <c r="Z80" s="3"/>
      <c r="AA80" s="2"/>
    </row>
    <row r="81" spans="1:27" s="7" customFormat="1" ht="15">
      <c r="A81" s="177" t="s">
        <v>6</v>
      </c>
      <c r="B81" s="188">
        <f>'Open Int.'!E81</f>
        <v>833625</v>
      </c>
      <c r="C81" s="189">
        <f>'Open Int.'!F81</f>
        <v>339750</v>
      </c>
      <c r="D81" s="190">
        <f>'Open Int.'!H81</f>
        <v>95625</v>
      </c>
      <c r="E81" s="331">
        <f>'Open Int.'!I81</f>
        <v>59625</v>
      </c>
      <c r="F81" s="191">
        <f>IF('Open Int.'!E81=0,0,'Open Int.'!H81/'Open Int.'!E81)</f>
        <v>0.11470985155195682</v>
      </c>
      <c r="G81" s="155">
        <v>0.07289293849658314</v>
      </c>
      <c r="H81" s="170">
        <f t="shared" si="2"/>
        <v>0.5736757759784077</v>
      </c>
      <c r="I81" s="185">
        <f>IF(Volume!D81=0,0,Volume!F81/Volume!D81)</f>
        <v>0.12993039443155452</v>
      </c>
      <c r="J81" s="176">
        <v>0.12885154061624648</v>
      </c>
      <c r="K81" s="170">
        <f t="shared" si="3"/>
        <v>0.008372843740542786</v>
      </c>
      <c r="L81" s="60"/>
      <c r="M81" s="6"/>
      <c r="N81" s="59"/>
      <c r="O81" s="3"/>
      <c r="P81" s="3"/>
      <c r="Q81" s="3"/>
      <c r="R81" s="3"/>
      <c r="S81" s="3"/>
      <c r="T81" s="3"/>
      <c r="U81" s="61"/>
      <c r="V81" s="3"/>
      <c r="W81" s="3"/>
      <c r="X81" s="3"/>
      <c r="Y81" s="3"/>
      <c r="Z81" s="3"/>
      <c r="AA81" s="2"/>
    </row>
    <row r="82" spans="1:27" s="7" customFormat="1" ht="15">
      <c r="A82" s="177" t="s">
        <v>177</v>
      </c>
      <c r="B82" s="188">
        <f>'Open Int.'!E82</f>
        <v>34000</v>
      </c>
      <c r="C82" s="189">
        <f>'Open Int.'!F82</f>
        <v>14000</v>
      </c>
      <c r="D82" s="190">
        <f>'Open Int.'!H82</f>
        <v>4000</v>
      </c>
      <c r="E82" s="331">
        <f>'Open Int.'!I82</f>
        <v>2500</v>
      </c>
      <c r="F82" s="191">
        <f>IF('Open Int.'!E82=0,0,'Open Int.'!H82/'Open Int.'!E82)</f>
        <v>0.11764705882352941</v>
      </c>
      <c r="G82" s="155">
        <v>0.075</v>
      </c>
      <c r="H82" s="170">
        <f t="shared" si="2"/>
        <v>0.5686274509803922</v>
      </c>
      <c r="I82" s="185">
        <f>IF(Volume!D82=0,0,Volume!F82/Volume!D82)</f>
        <v>0.10869565217391304</v>
      </c>
      <c r="J82" s="176">
        <v>0.3806818181818182</v>
      </c>
      <c r="K82" s="170">
        <f t="shared" si="3"/>
        <v>-0.7144711226476315</v>
      </c>
      <c r="L82" s="60"/>
      <c r="M82" s="6"/>
      <c r="N82" s="59"/>
      <c r="O82" s="3"/>
      <c r="P82" s="3"/>
      <c r="Q82" s="3"/>
      <c r="R82" s="3"/>
      <c r="S82" s="3"/>
      <c r="T82" s="3"/>
      <c r="U82" s="61"/>
      <c r="V82" s="3"/>
      <c r="W82" s="3"/>
      <c r="X82" s="3"/>
      <c r="Y82" s="3"/>
      <c r="Z82" s="3"/>
      <c r="AA82" s="2"/>
    </row>
    <row r="83" spans="1:27" s="7" customFormat="1" ht="15">
      <c r="A83" s="177" t="s">
        <v>168</v>
      </c>
      <c r="B83" s="188">
        <f>'Open Int.'!E83</f>
        <v>0</v>
      </c>
      <c r="C83" s="189">
        <f>'Open Int.'!F83</f>
        <v>0</v>
      </c>
      <c r="D83" s="190">
        <f>'Open Int.'!H83</f>
        <v>0</v>
      </c>
      <c r="E83" s="331">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132</v>
      </c>
      <c r="B84" s="188">
        <f>'Open Int.'!E84</f>
        <v>800</v>
      </c>
      <c r="C84" s="189">
        <f>'Open Int.'!F84</f>
        <v>0</v>
      </c>
      <c r="D84" s="190">
        <f>'Open Int.'!H84</f>
        <v>0</v>
      </c>
      <c r="E84" s="331">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144</v>
      </c>
      <c r="B85" s="188">
        <f>'Open Int.'!E85</f>
        <v>1250</v>
      </c>
      <c r="C85" s="189">
        <f>'Open Int.'!F85</f>
        <v>1250</v>
      </c>
      <c r="D85" s="190">
        <f>'Open Int.'!H85</f>
        <v>0</v>
      </c>
      <c r="E85" s="331">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292</v>
      </c>
      <c r="B86" s="188">
        <f>'Open Int.'!E86</f>
        <v>600</v>
      </c>
      <c r="C86" s="189">
        <f>'Open Int.'!F86</f>
        <v>600</v>
      </c>
      <c r="D86" s="190">
        <f>'Open Int.'!H86</f>
        <v>0</v>
      </c>
      <c r="E86" s="331">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133</v>
      </c>
      <c r="B87" s="188">
        <f>'Open Int.'!E87</f>
        <v>587500</v>
      </c>
      <c r="C87" s="189">
        <f>'Open Int.'!F87</f>
        <v>187500</v>
      </c>
      <c r="D87" s="190">
        <f>'Open Int.'!H87</f>
        <v>0</v>
      </c>
      <c r="E87" s="331">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169</v>
      </c>
      <c r="B88" s="188">
        <f>'Open Int.'!E88</f>
        <v>0</v>
      </c>
      <c r="C88" s="189">
        <f>'Open Int.'!F88</f>
        <v>0</v>
      </c>
      <c r="D88" s="190">
        <f>'Open Int.'!H88</f>
        <v>34000</v>
      </c>
      <c r="E88" s="331">
        <f>'Open Int.'!I88</f>
        <v>-32000</v>
      </c>
      <c r="F88" s="191">
        <f>IF('Open Int.'!E88=0,0,'Open Int.'!H88/'Open Int.'!E88)</f>
        <v>0</v>
      </c>
      <c r="G88" s="155">
        <v>0</v>
      </c>
      <c r="H88" s="170">
        <f t="shared" si="2"/>
        <v>0</v>
      </c>
      <c r="I88" s="185">
        <f>IF(Volume!D88=0,0,Volume!F88/Volume!D88)</f>
        <v>0</v>
      </c>
      <c r="J88" s="176">
        <v>0.7027027027027027</v>
      </c>
      <c r="K88" s="170">
        <f t="shared" si="3"/>
        <v>-1</v>
      </c>
      <c r="L88" s="60"/>
      <c r="M88" s="6"/>
      <c r="N88" s="59"/>
      <c r="O88" s="3"/>
      <c r="P88" s="3"/>
      <c r="Q88" s="3"/>
      <c r="R88" s="3"/>
      <c r="S88" s="3"/>
      <c r="T88" s="3"/>
      <c r="U88" s="61"/>
      <c r="V88" s="3"/>
      <c r="W88" s="3"/>
      <c r="X88" s="3"/>
      <c r="Y88" s="3"/>
      <c r="Z88" s="3"/>
      <c r="AA88" s="2"/>
    </row>
    <row r="89" spans="1:27" s="7" customFormat="1" ht="15">
      <c r="A89" s="177" t="s">
        <v>293</v>
      </c>
      <c r="B89" s="188">
        <f>'Open Int.'!E89</f>
        <v>1100</v>
      </c>
      <c r="C89" s="189">
        <f>'Open Int.'!F89</f>
        <v>550</v>
      </c>
      <c r="D89" s="190">
        <f>'Open Int.'!H89</f>
        <v>0</v>
      </c>
      <c r="E89" s="331">
        <f>'Open Int.'!I89</f>
        <v>0</v>
      </c>
      <c r="F89" s="191">
        <f>IF('Open Int.'!E89=0,0,'Open Int.'!H89/'Open Int.'!E89)</f>
        <v>0</v>
      </c>
      <c r="G89" s="155">
        <v>0</v>
      </c>
      <c r="H89" s="170">
        <f t="shared" si="2"/>
        <v>0</v>
      </c>
      <c r="I89" s="185">
        <f>IF(Volume!D89=0,0,Volume!F89/Volume!D89)</f>
        <v>0</v>
      </c>
      <c r="J89" s="176">
        <v>20</v>
      </c>
      <c r="K89" s="170">
        <f t="shared" si="3"/>
        <v>-1</v>
      </c>
      <c r="L89" s="60"/>
      <c r="M89" s="6"/>
      <c r="N89" s="59"/>
      <c r="O89" s="3"/>
      <c r="P89" s="3"/>
      <c r="Q89" s="3"/>
      <c r="R89" s="3"/>
      <c r="S89" s="3"/>
      <c r="T89" s="3"/>
      <c r="U89" s="61"/>
      <c r="V89" s="3"/>
      <c r="W89" s="3"/>
      <c r="X89" s="3"/>
      <c r="Y89" s="3"/>
      <c r="Z89" s="3"/>
      <c r="AA89" s="2"/>
    </row>
    <row r="90" spans="1:27" s="7" customFormat="1" ht="15">
      <c r="A90" s="177" t="s">
        <v>294</v>
      </c>
      <c r="B90" s="188">
        <f>'Open Int.'!E90</f>
        <v>0</v>
      </c>
      <c r="C90" s="189">
        <f>'Open Int.'!F90</f>
        <v>0</v>
      </c>
      <c r="D90" s="190">
        <f>'Open Int.'!H90</f>
        <v>0</v>
      </c>
      <c r="E90" s="331">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178</v>
      </c>
      <c r="B91" s="188">
        <f>'Open Int.'!E91</f>
        <v>0</v>
      </c>
      <c r="C91" s="189">
        <f>'Open Int.'!F91</f>
        <v>0</v>
      </c>
      <c r="D91" s="190">
        <f>'Open Int.'!H91</f>
        <v>0</v>
      </c>
      <c r="E91" s="331">
        <f>'Open Int.'!I91</f>
        <v>0</v>
      </c>
      <c r="F91" s="191">
        <f>IF('Open Int.'!E91=0,0,'Open Int.'!H91/'Open Int.'!E91)</f>
        <v>0</v>
      </c>
      <c r="G91" s="155">
        <v>0</v>
      </c>
      <c r="H91" s="170">
        <f t="shared" si="2"/>
        <v>0</v>
      </c>
      <c r="I91" s="185">
        <f>IF(Volume!D91=0,0,Volume!F91/Volume!D91)</f>
        <v>0</v>
      </c>
      <c r="J91" s="176">
        <v>0.8260869565217391</v>
      </c>
      <c r="K91" s="170">
        <f t="shared" si="3"/>
        <v>-1</v>
      </c>
      <c r="L91" s="60"/>
      <c r="M91" s="6"/>
      <c r="N91" s="59"/>
      <c r="O91" s="3"/>
      <c r="P91" s="3"/>
      <c r="Q91" s="3"/>
      <c r="R91" s="3"/>
      <c r="S91" s="3"/>
      <c r="T91" s="3"/>
      <c r="U91" s="61"/>
      <c r="V91" s="3"/>
      <c r="W91" s="3"/>
      <c r="X91" s="3"/>
      <c r="Y91" s="3"/>
      <c r="Z91" s="3"/>
      <c r="AA91" s="2"/>
    </row>
    <row r="92" spans="1:29" s="58" customFormat="1" ht="15">
      <c r="A92" s="177" t="s">
        <v>145</v>
      </c>
      <c r="B92" s="188">
        <f>'Open Int.'!E92</f>
        <v>6800</v>
      </c>
      <c r="C92" s="189">
        <f>'Open Int.'!F92</f>
        <v>1700</v>
      </c>
      <c r="D92" s="190">
        <f>'Open Int.'!H92</f>
        <v>68000</v>
      </c>
      <c r="E92" s="331">
        <f>'Open Int.'!I92</f>
        <v>-32300</v>
      </c>
      <c r="F92" s="191">
        <f>IF('Open Int.'!E92=0,0,'Open Int.'!H92/'Open Int.'!E92)</f>
        <v>10</v>
      </c>
      <c r="G92" s="155">
        <v>19.666666666666668</v>
      </c>
      <c r="H92" s="170">
        <f t="shared" si="2"/>
        <v>-0.4915254237288136</v>
      </c>
      <c r="I92" s="185">
        <f>IF(Volume!D92=0,0,Volume!F92/Volume!D92)</f>
        <v>10.5</v>
      </c>
      <c r="J92" s="176">
        <v>0.23404255319148937</v>
      </c>
      <c r="K92" s="170">
        <f t="shared" si="3"/>
        <v>43.86363636363636</v>
      </c>
      <c r="L92" s="60"/>
      <c r="M92" s="6"/>
      <c r="N92" s="59"/>
      <c r="O92" s="3"/>
      <c r="P92" s="3"/>
      <c r="Q92" s="3"/>
      <c r="R92" s="3"/>
      <c r="S92" s="3"/>
      <c r="T92" s="3"/>
      <c r="U92" s="61"/>
      <c r="V92" s="3"/>
      <c r="W92" s="3"/>
      <c r="X92" s="3"/>
      <c r="Y92" s="3"/>
      <c r="Z92" s="3"/>
      <c r="AA92" s="2"/>
      <c r="AB92" s="78"/>
      <c r="AC92" s="77"/>
    </row>
    <row r="93" spans="1:27" s="7" customFormat="1" ht="15">
      <c r="A93" s="177" t="s">
        <v>272</v>
      </c>
      <c r="B93" s="188">
        <f>'Open Int.'!E93</f>
        <v>12750</v>
      </c>
      <c r="C93" s="189">
        <f>'Open Int.'!F93</f>
        <v>3400</v>
      </c>
      <c r="D93" s="190">
        <f>'Open Int.'!H93</f>
        <v>0</v>
      </c>
      <c r="E93" s="331">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210</v>
      </c>
      <c r="B94" s="188">
        <f>'Open Int.'!E94</f>
        <v>5600</v>
      </c>
      <c r="C94" s="189">
        <f>'Open Int.'!F94</f>
        <v>-200</v>
      </c>
      <c r="D94" s="190">
        <f>'Open Int.'!H94</f>
        <v>800</v>
      </c>
      <c r="E94" s="331">
        <f>'Open Int.'!I94</f>
        <v>400</v>
      </c>
      <c r="F94" s="191">
        <f>IF('Open Int.'!E94=0,0,'Open Int.'!H94/'Open Int.'!E94)</f>
        <v>0.14285714285714285</v>
      </c>
      <c r="G94" s="155">
        <v>0.06896551724137931</v>
      </c>
      <c r="H94" s="170">
        <f t="shared" si="2"/>
        <v>1.0714285714285714</v>
      </c>
      <c r="I94" s="185">
        <f>IF(Volume!D94=0,0,Volume!F94/Volume!D94)</f>
        <v>0.2</v>
      </c>
      <c r="J94" s="176">
        <v>0</v>
      </c>
      <c r="K94" s="170">
        <f t="shared" si="3"/>
        <v>0</v>
      </c>
      <c r="L94" s="60"/>
      <c r="M94" s="6"/>
      <c r="N94" s="59"/>
      <c r="O94" s="3"/>
      <c r="P94" s="3"/>
      <c r="Q94" s="3"/>
      <c r="R94" s="3"/>
      <c r="S94" s="3"/>
      <c r="T94" s="3"/>
      <c r="U94" s="61"/>
      <c r="V94" s="3"/>
      <c r="W94" s="3"/>
      <c r="X94" s="3"/>
      <c r="Y94" s="3"/>
      <c r="Z94" s="3"/>
      <c r="AA94" s="2"/>
    </row>
    <row r="95" spans="1:27" s="7" customFormat="1" ht="15">
      <c r="A95" s="177" t="s">
        <v>295</v>
      </c>
      <c r="B95" s="188">
        <f>'Open Int.'!E95</f>
        <v>0</v>
      </c>
      <c r="C95" s="189">
        <f>'Open Int.'!F95</f>
        <v>0</v>
      </c>
      <c r="D95" s="190">
        <f>'Open Int.'!H95</f>
        <v>0</v>
      </c>
      <c r="E95" s="331">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7</v>
      </c>
      <c r="B96" s="188">
        <f>'Open Int.'!E96</f>
        <v>25000</v>
      </c>
      <c r="C96" s="189">
        <f>'Open Int.'!F96</f>
        <v>14375</v>
      </c>
      <c r="D96" s="190">
        <f>'Open Int.'!H96</f>
        <v>3125</v>
      </c>
      <c r="E96" s="331">
        <f>'Open Int.'!I96</f>
        <v>1875</v>
      </c>
      <c r="F96" s="191">
        <f>IF('Open Int.'!E96=0,0,'Open Int.'!H96/'Open Int.'!E96)</f>
        <v>0.125</v>
      </c>
      <c r="G96" s="155">
        <v>0.11764705882352941</v>
      </c>
      <c r="H96" s="170">
        <f t="shared" si="2"/>
        <v>0.06250000000000001</v>
      </c>
      <c r="I96" s="185">
        <f>IF(Volume!D96=0,0,Volume!F96/Volume!D96)</f>
        <v>0.08108108108108109</v>
      </c>
      <c r="J96" s="176">
        <v>0</v>
      </c>
      <c r="K96" s="170">
        <f t="shared" si="3"/>
        <v>0</v>
      </c>
      <c r="L96" s="60"/>
      <c r="M96" s="6"/>
      <c r="N96" s="59"/>
      <c r="O96" s="3"/>
      <c r="P96" s="3"/>
      <c r="Q96" s="3"/>
      <c r="R96" s="3"/>
      <c r="S96" s="3"/>
      <c r="T96" s="3"/>
      <c r="U96" s="61"/>
      <c r="V96" s="3"/>
      <c r="W96" s="3"/>
      <c r="X96" s="3"/>
      <c r="Y96" s="3"/>
      <c r="Z96" s="3"/>
      <c r="AA96" s="2"/>
    </row>
    <row r="97" spans="1:27" s="7" customFormat="1" ht="15">
      <c r="A97" s="177" t="s">
        <v>170</v>
      </c>
      <c r="B97" s="188">
        <f>'Open Int.'!E97</f>
        <v>14400</v>
      </c>
      <c r="C97" s="189">
        <f>'Open Int.'!F97</f>
        <v>14400</v>
      </c>
      <c r="D97" s="190">
        <f>'Open Int.'!H97</f>
        <v>0</v>
      </c>
      <c r="E97" s="331">
        <f>'Open Int.'!I97</f>
        <v>0</v>
      </c>
      <c r="F97" s="191">
        <f>IF('Open Int.'!E97=0,0,'Open Int.'!H97/'Open Int.'!E97)</f>
        <v>0</v>
      </c>
      <c r="G97" s="155">
        <v>0</v>
      </c>
      <c r="H97" s="170">
        <f t="shared" si="2"/>
        <v>0</v>
      </c>
      <c r="I97" s="185">
        <f>IF(Volume!D97=0,0,Volume!F97/Volume!D97)</f>
        <v>0.8333333333333334</v>
      </c>
      <c r="J97" s="176">
        <v>0</v>
      </c>
      <c r="K97" s="170">
        <f t="shared" si="3"/>
        <v>0</v>
      </c>
      <c r="L97" s="60"/>
      <c r="M97" s="6"/>
      <c r="N97" s="59"/>
      <c r="O97" s="3"/>
      <c r="P97" s="3"/>
      <c r="Q97" s="3"/>
      <c r="R97" s="3"/>
      <c r="S97" s="3"/>
      <c r="T97" s="3"/>
      <c r="U97" s="61"/>
      <c r="V97" s="3"/>
      <c r="W97" s="3"/>
      <c r="X97" s="3"/>
      <c r="Y97" s="3"/>
      <c r="Z97" s="3"/>
      <c r="AA97" s="2"/>
    </row>
    <row r="98" spans="1:29" s="58" customFormat="1" ht="15">
      <c r="A98" s="177" t="s">
        <v>223</v>
      </c>
      <c r="B98" s="188">
        <f>'Open Int.'!E98</f>
        <v>14400</v>
      </c>
      <c r="C98" s="189">
        <f>'Open Int.'!F98</f>
        <v>8800</v>
      </c>
      <c r="D98" s="190">
        <f>'Open Int.'!H98</f>
        <v>10000</v>
      </c>
      <c r="E98" s="331">
        <f>'Open Int.'!I98</f>
        <v>6800</v>
      </c>
      <c r="F98" s="191">
        <f>IF('Open Int.'!E98=0,0,'Open Int.'!H98/'Open Int.'!E98)</f>
        <v>0.6944444444444444</v>
      </c>
      <c r="G98" s="155">
        <v>0.5714285714285714</v>
      </c>
      <c r="H98" s="170">
        <f t="shared" si="2"/>
        <v>0.2152777777777778</v>
      </c>
      <c r="I98" s="185">
        <f>IF(Volume!D98=0,0,Volume!F98/Volume!D98)</f>
        <v>0.6857142857142857</v>
      </c>
      <c r="J98" s="176">
        <v>0.7272727272727273</v>
      </c>
      <c r="K98" s="170">
        <f t="shared" si="3"/>
        <v>-0.05714285714285716</v>
      </c>
      <c r="L98" s="60"/>
      <c r="M98" s="6"/>
      <c r="N98" s="59"/>
      <c r="O98" s="3"/>
      <c r="P98" s="3"/>
      <c r="Q98" s="3"/>
      <c r="R98" s="3"/>
      <c r="S98" s="3"/>
      <c r="T98" s="3"/>
      <c r="U98" s="61"/>
      <c r="V98" s="3"/>
      <c r="W98" s="3"/>
      <c r="X98" s="3"/>
      <c r="Y98" s="3"/>
      <c r="Z98" s="3"/>
      <c r="AA98" s="2"/>
      <c r="AB98" s="78"/>
      <c r="AC98" s="77"/>
    </row>
    <row r="99" spans="1:27" s="7" customFormat="1" ht="15">
      <c r="A99" s="177" t="s">
        <v>207</v>
      </c>
      <c r="B99" s="188">
        <f>'Open Int.'!E99</f>
        <v>12500</v>
      </c>
      <c r="C99" s="189">
        <f>'Open Int.'!F99</f>
        <v>12500</v>
      </c>
      <c r="D99" s="190">
        <f>'Open Int.'!H99</f>
        <v>3750</v>
      </c>
      <c r="E99" s="331">
        <f>'Open Int.'!I99</f>
        <v>3750</v>
      </c>
      <c r="F99" s="191">
        <f>IF('Open Int.'!E99=0,0,'Open Int.'!H99/'Open Int.'!E99)</f>
        <v>0.3</v>
      </c>
      <c r="G99" s="155">
        <v>0</v>
      </c>
      <c r="H99" s="170">
        <f t="shared" si="2"/>
        <v>0</v>
      </c>
      <c r="I99" s="185">
        <f>IF(Volume!D99=0,0,Volume!F99/Volume!D99)</f>
        <v>0.2727272727272727</v>
      </c>
      <c r="J99" s="176">
        <v>0</v>
      </c>
      <c r="K99" s="170">
        <f t="shared" si="3"/>
        <v>0</v>
      </c>
      <c r="L99" s="60"/>
      <c r="M99" s="6"/>
      <c r="N99" s="59"/>
      <c r="O99" s="3"/>
      <c r="P99" s="3"/>
      <c r="Q99" s="3"/>
      <c r="R99" s="3"/>
      <c r="S99" s="3"/>
      <c r="T99" s="3"/>
      <c r="U99" s="61"/>
      <c r="V99" s="3"/>
      <c r="W99" s="3"/>
      <c r="X99" s="3"/>
      <c r="Y99" s="3"/>
      <c r="Z99" s="3"/>
      <c r="AA99" s="2"/>
    </row>
    <row r="100" spans="1:27" s="7" customFormat="1" ht="15">
      <c r="A100" s="177" t="s">
        <v>296</v>
      </c>
      <c r="B100" s="188">
        <f>'Open Int.'!E100</f>
        <v>0</v>
      </c>
      <c r="C100" s="189">
        <f>'Open Int.'!F100</f>
        <v>0</v>
      </c>
      <c r="D100" s="190">
        <f>'Open Int.'!H100</f>
        <v>0</v>
      </c>
      <c r="E100" s="331">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277</v>
      </c>
      <c r="B101" s="188">
        <f>'Open Int.'!E101</f>
        <v>4000</v>
      </c>
      <c r="C101" s="189">
        <f>'Open Int.'!F101</f>
        <v>3200</v>
      </c>
      <c r="D101" s="190">
        <f>'Open Int.'!H101</f>
        <v>0</v>
      </c>
      <c r="E101" s="331">
        <f>'Open Int.'!I101</f>
        <v>0</v>
      </c>
      <c r="F101" s="191">
        <f>IF('Open Int.'!E101=0,0,'Open Int.'!H101/'Open Int.'!E101)</f>
        <v>0</v>
      </c>
      <c r="G101" s="155">
        <v>0</v>
      </c>
      <c r="H101" s="170">
        <f t="shared" si="2"/>
        <v>0</v>
      </c>
      <c r="I101" s="185">
        <f>IF(Volume!D101=0,0,Volume!F101/Volume!D101)</f>
        <v>0</v>
      </c>
      <c r="J101" s="176">
        <v>1.0833333333333333</v>
      </c>
      <c r="K101" s="170">
        <f t="shared" si="3"/>
        <v>-1</v>
      </c>
      <c r="L101" s="60"/>
      <c r="M101" s="6"/>
      <c r="N101" s="59"/>
      <c r="O101" s="3"/>
      <c r="P101" s="3"/>
      <c r="Q101" s="3"/>
      <c r="R101" s="3"/>
      <c r="S101" s="3"/>
      <c r="T101" s="3"/>
      <c r="U101" s="61"/>
      <c r="V101" s="3"/>
      <c r="W101" s="3"/>
      <c r="X101" s="3"/>
      <c r="Y101" s="3"/>
      <c r="Z101" s="3"/>
      <c r="AA101" s="2"/>
    </row>
    <row r="102" spans="1:29" s="58" customFormat="1" ht="15">
      <c r="A102" s="177" t="s">
        <v>146</v>
      </c>
      <c r="B102" s="188">
        <f>'Open Int.'!E102</f>
        <v>80100</v>
      </c>
      <c r="C102" s="189">
        <f>'Open Int.'!F102</f>
        <v>26700</v>
      </c>
      <c r="D102" s="190">
        <f>'Open Int.'!H102</f>
        <v>8900</v>
      </c>
      <c r="E102" s="331">
        <f>'Open Int.'!I102</f>
        <v>8900</v>
      </c>
      <c r="F102" s="191">
        <f>IF('Open Int.'!E102=0,0,'Open Int.'!H102/'Open Int.'!E102)</f>
        <v>0.1111111111111111</v>
      </c>
      <c r="G102" s="155">
        <v>0</v>
      </c>
      <c r="H102" s="170">
        <f t="shared" si="2"/>
        <v>0</v>
      </c>
      <c r="I102" s="185">
        <f>IF(Volume!D102=0,0,Volume!F102/Volume!D102)</f>
        <v>0.1111111111111111</v>
      </c>
      <c r="J102" s="176">
        <v>0.8461538461538461</v>
      </c>
      <c r="K102" s="170">
        <f t="shared" si="3"/>
        <v>-0.8686868686868687</v>
      </c>
      <c r="L102" s="60"/>
      <c r="M102" s="6"/>
      <c r="N102" s="59"/>
      <c r="O102" s="3"/>
      <c r="P102" s="3"/>
      <c r="Q102" s="3"/>
      <c r="R102" s="3"/>
      <c r="S102" s="3"/>
      <c r="T102" s="3"/>
      <c r="U102" s="61"/>
      <c r="V102" s="3"/>
      <c r="W102" s="3"/>
      <c r="X102" s="3"/>
      <c r="Y102" s="3"/>
      <c r="Z102" s="3"/>
      <c r="AA102" s="2"/>
      <c r="AB102" s="78"/>
      <c r="AC102" s="77"/>
    </row>
    <row r="103" spans="1:29" s="58" customFormat="1" ht="15">
      <c r="A103" s="177" t="s">
        <v>8</v>
      </c>
      <c r="B103" s="188">
        <f>'Open Int.'!E103</f>
        <v>390400</v>
      </c>
      <c r="C103" s="189">
        <f>'Open Int.'!F103</f>
        <v>171200</v>
      </c>
      <c r="D103" s="190">
        <f>'Open Int.'!H103</f>
        <v>52800</v>
      </c>
      <c r="E103" s="331">
        <f>'Open Int.'!I103</f>
        <v>24000</v>
      </c>
      <c r="F103" s="191">
        <f>IF('Open Int.'!E103=0,0,'Open Int.'!H103/'Open Int.'!E103)</f>
        <v>0.13524590163934427</v>
      </c>
      <c r="G103" s="155">
        <v>0.13138686131386862</v>
      </c>
      <c r="H103" s="170">
        <f t="shared" si="2"/>
        <v>0.02937158469945359</v>
      </c>
      <c r="I103" s="185">
        <f>IF(Volume!D103=0,0,Volume!F103/Volume!D103)</f>
        <v>0.1347517730496454</v>
      </c>
      <c r="J103" s="176">
        <v>0.10679611650485436</v>
      </c>
      <c r="K103" s="170">
        <f t="shared" si="3"/>
        <v>0.26176660219213416</v>
      </c>
      <c r="L103" s="60"/>
      <c r="M103" s="6"/>
      <c r="N103" s="59"/>
      <c r="O103" s="3"/>
      <c r="P103" s="3"/>
      <c r="Q103" s="3"/>
      <c r="R103" s="3"/>
      <c r="S103" s="3"/>
      <c r="T103" s="3"/>
      <c r="U103" s="61"/>
      <c r="V103" s="3"/>
      <c r="W103" s="3"/>
      <c r="X103" s="3"/>
      <c r="Y103" s="3"/>
      <c r="Z103" s="3"/>
      <c r="AA103" s="2"/>
      <c r="AB103" s="78"/>
      <c r="AC103" s="77"/>
    </row>
    <row r="104" spans="1:27" s="7" customFormat="1" ht="15">
      <c r="A104" s="177" t="s">
        <v>297</v>
      </c>
      <c r="B104" s="188">
        <f>'Open Int.'!E104</f>
        <v>2000</v>
      </c>
      <c r="C104" s="189">
        <f>'Open Int.'!F104</f>
        <v>1000</v>
      </c>
      <c r="D104" s="190">
        <f>'Open Int.'!H104</f>
        <v>12000</v>
      </c>
      <c r="E104" s="331">
        <f>'Open Int.'!I104</f>
        <v>-31000</v>
      </c>
      <c r="F104" s="191">
        <f>IF('Open Int.'!E104=0,0,'Open Int.'!H104/'Open Int.'!E104)</f>
        <v>6</v>
      </c>
      <c r="G104" s="155">
        <v>43</v>
      </c>
      <c r="H104" s="170">
        <f t="shared" si="2"/>
        <v>-0.8604651162790697</v>
      </c>
      <c r="I104" s="185">
        <f>IF(Volume!D104=0,0,Volume!F104/Volume!D104)</f>
        <v>31</v>
      </c>
      <c r="J104" s="176">
        <v>1.3571428571428572</v>
      </c>
      <c r="K104" s="170">
        <f t="shared" si="3"/>
        <v>21.842105263157894</v>
      </c>
      <c r="L104" s="60"/>
      <c r="M104" s="6"/>
      <c r="N104" s="59"/>
      <c r="O104" s="3"/>
      <c r="P104" s="3"/>
      <c r="Q104" s="3"/>
      <c r="R104" s="3"/>
      <c r="S104" s="3"/>
      <c r="T104" s="3"/>
      <c r="U104" s="61"/>
      <c r="V104" s="3"/>
      <c r="W104" s="3"/>
      <c r="X104" s="3"/>
      <c r="Y104" s="3"/>
      <c r="Z104" s="3"/>
      <c r="AA104" s="2"/>
    </row>
    <row r="105" spans="1:27" s="7" customFormat="1" ht="15">
      <c r="A105" s="177" t="s">
        <v>179</v>
      </c>
      <c r="B105" s="188">
        <f>'Open Int.'!E105</f>
        <v>1862000</v>
      </c>
      <c r="C105" s="189">
        <f>'Open Int.'!F105</f>
        <v>798000</v>
      </c>
      <c r="D105" s="190">
        <f>'Open Int.'!H105</f>
        <v>196000</v>
      </c>
      <c r="E105" s="331">
        <f>'Open Int.'!I105</f>
        <v>140000</v>
      </c>
      <c r="F105" s="191">
        <f>IF('Open Int.'!E105=0,0,'Open Int.'!H105/'Open Int.'!E105)</f>
        <v>0.10526315789473684</v>
      </c>
      <c r="G105" s="155">
        <v>0.05263157894736842</v>
      </c>
      <c r="H105" s="170">
        <f t="shared" si="2"/>
        <v>1</v>
      </c>
      <c r="I105" s="185">
        <f>IF(Volume!D105=0,0,Volume!F105/Volume!D105)</f>
        <v>0.08695652173913043</v>
      </c>
      <c r="J105" s="176">
        <v>0.043478260869565216</v>
      </c>
      <c r="K105" s="170">
        <f t="shared" si="3"/>
        <v>1</v>
      </c>
      <c r="L105" s="60"/>
      <c r="M105" s="6"/>
      <c r="N105" s="59"/>
      <c r="O105" s="3"/>
      <c r="P105" s="3"/>
      <c r="Q105" s="3"/>
      <c r="R105" s="3"/>
      <c r="S105" s="3"/>
      <c r="T105" s="3"/>
      <c r="U105" s="61"/>
      <c r="V105" s="3"/>
      <c r="W105" s="3"/>
      <c r="X105" s="3"/>
      <c r="Y105" s="3"/>
      <c r="Z105" s="3"/>
      <c r="AA105" s="2"/>
    </row>
    <row r="106" spans="1:27" s="7" customFormat="1" ht="15">
      <c r="A106" s="177" t="s">
        <v>202</v>
      </c>
      <c r="B106" s="188">
        <f>'Open Int.'!E106</f>
        <v>17250</v>
      </c>
      <c r="C106" s="189">
        <f>'Open Int.'!F106</f>
        <v>16100</v>
      </c>
      <c r="D106" s="190">
        <f>'Open Int.'!H106</f>
        <v>0</v>
      </c>
      <c r="E106" s="331">
        <f>'Open Int.'!I106</f>
        <v>0</v>
      </c>
      <c r="F106" s="191">
        <f>IF('Open Int.'!E106=0,0,'Open Int.'!H106/'Open Int.'!E106)</f>
        <v>0</v>
      </c>
      <c r="G106" s="155">
        <v>0</v>
      </c>
      <c r="H106" s="170">
        <f t="shared" si="2"/>
        <v>0</v>
      </c>
      <c r="I106" s="185">
        <f>IF(Volume!D106=0,0,Volume!F106/Volume!D106)</f>
        <v>0</v>
      </c>
      <c r="J106" s="176">
        <v>0.058823529411764705</v>
      </c>
      <c r="K106" s="170">
        <f t="shared" si="3"/>
        <v>-1</v>
      </c>
      <c r="L106" s="60"/>
      <c r="M106" s="6"/>
      <c r="N106" s="59"/>
      <c r="O106" s="3"/>
      <c r="P106" s="3"/>
      <c r="Q106" s="3"/>
      <c r="R106" s="3"/>
      <c r="S106" s="3"/>
      <c r="T106" s="3"/>
      <c r="U106" s="61"/>
      <c r="V106" s="3"/>
      <c r="W106" s="3"/>
      <c r="X106" s="3"/>
      <c r="Y106" s="3"/>
      <c r="Z106" s="3"/>
      <c r="AA106" s="2"/>
    </row>
    <row r="107" spans="1:29" s="58" customFormat="1" ht="15">
      <c r="A107" s="177" t="s">
        <v>171</v>
      </c>
      <c r="B107" s="188">
        <f>'Open Int.'!E107</f>
        <v>2200</v>
      </c>
      <c r="C107" s="189">
        <f>'Open Int.'!F107</f>
        <v>1100</v>
      </c>
      <c r="D107" s="190">
        <f>'Open Int.'!H107</f>
        <v>0</v>
      </c>
      <c r="E107" s="331">
        <f>'Open Int.'!I107</f>
        <v>0</v>
      </c>
      <c r="F107" s="191">
        <f>IF('Open Int.'!E107=0,0,'Open Int.'!H107/'Open Int.'!E107)</f>
        <v>0</v>
      </c>
      <c r="G107" s="155">
        <v>0</v>
      </c>
      <c r="H107" s="170">
        <f t="shared" si="2"/>
        <v>0</v>
      </c>
      <c r="I107" s="185">
        <f>IF(Volume!D107=0,0,Volume!F107/Volume!D107)</f>
        <v>0</v>
      </c>
      <c r="J107" s="176">
        <v>20</v>
      </c>
      <c r="K107" s="170">
        <f t="shared" si="3"/>
        <v>-1</v>
      </c>
      <c r="L107" s="60"/>
      <c r="M107" s="6"/>
      <c r="N107" s="59"/>
      <c r="O107" s="3"/>
      <c r="P107" s="3"/>
      <c r="Q107" s="3"/>
      <c r="R107" s="3"/>
      <c r="S107" s="3"/>
      <c r="T107" s="3"/>
      <c r="U107" s="61"/>
      <c r="V107" s="3"/>
      <c r="W107" s="3"/>
      <c r="X107" s="3"/>
      <c r="Y107" s="3"/>
      <c r="Z107" s="3"/>
      <c r="AA107" s="2"/>
      <c r="AB107" s="78"/>
      <c r="AC107" s="77"/>
    </row>
    <row r="108" spans="1:29" s="58" customFormat="1" ht="15">
      <c r="A108" s="177" t="s">
        <v>147</v>
      </c>
      <c r="B108" s="188">
        <f>'Open Int.'!E108</f>
        <v>11800</v>
      </c>
      <c r="C108" s="189">
        <f>'Open Int.'!F108</f>
        <v>11800</v>
      </c>
      <c r="D108" s="190">
        <f>'Open Int.'!H108</f>
        <v>0</v>
      </c>
      <c r="E108" s="331">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148</v>
      </c>
      <c r="B109" s="188">
        <f>'Open Int.'!E109</f>
        <v>0</v>
      </c>
      <c r="C109" s="189">
        <f>'Open Int.'!F109</f>
        <v>0</v>
      </c>
      <c r="D109" s="190">
        <f>'Open Int.'!H109</f>
        <v>0</v>
      </c>
      <c r="E109" s="331">
        <f>'Open Int.'!I109</f>
        <v>0</v>
      </c>
      <c r="F109" s="191">
        <f>IF('Open Int.'!E109=0,0,'Open Int.'!H109/'Open Int.'!E109)</f>
        <v>0</v>
      </c>
      <c r="G109" s="155">
        <v>0</v>
      </c>
      <c r="H109" s="170">
        <f t="shared" si="2"/>
        <v>0</v>
      </c>
      <c r="I109" s="185">
        <f>IF(Volume!D109=0,0,Volume!F109/Volume!D109)</f>
        <v>5</v>
      </c>
      <c r="J109" s="176">
        <v>11.5</v>
      </c>
      <c r="K109" s="170">
        <f t="shared" si="3"/>
        <v>-0.5652173913043478</v>
      </c>
      <c r="L109" s="60"/>
      <c r="M109" s="6"/>
      <c r="N109" s="59"/>
      <c r="O109" s="3"/>
      <c r="P109" s="3"/>
      <c r="Q109" s="3"/>
      <c r="R109" s="3"/>
      <c r="S109" s="3"/>
      <c r="T109" s="3"/>
      <c r="U109" s="61"/>
      <c r="V109" s="3"/>
      <c r="W109" s="3"/>
      <c r="X109" s="3"/>
      <c r="Y109" s="3"/>
      <c r="Z109" s="3"/>
      <c r="AA109" s="2"/>
      <c r="AB109" s="78"/>
      <c r="AC109" s="77"/>
    </row>
    <row r="110" spans="1:29" s="58" customFormat="1" ht="15">
      <c r="A110" s="177" t="s">
        <v>122</v>
      </c>
      <c r="B110" s="188">
        <f>'Open Int.'!E110</f>
        <v>970125</v>
      </c>
      <c r="C110" s="189">
        <f>'Open Int.'!F110</f>
        <v>562250</v>
      </c>
      <c r="D110" s="190">
        <f>'Open Int.'!H110</f>
        <v>209625</v>
      </c>
      <c r="E110" s="331">
        <f>'Open Int.'!I110</f>
        <v>172250</v>
      </c>
      <c r="F110" s="191">
        <f>IF('Open Int.'!E110=0,0,'Open Int.'!H110/'Open Int.'!E110)</f>
        <v>0.21608040201005024</v>
      </c>
      <c r="G110" s="155">
        <v>0.09163346613545817</v>
      </c>
      <c r="H110" s="170">
        <f t="shared" si="2"/>
        <v>1.3580948219357656</v>
      </c>
      <c r="I110" s="185">
        <f>IF(Volume!D110=0,0,Volume!F110/Volume!D110)</f>
        <v>0.18149882903981265</v>
      </c>
      <c r="J110" s="176">
        <v>0.2692307692307692</v>
      </c>
      <c r="K110" s="170">
        <f t="shared" si="3"/>
        <v>-0.32586149213783866</v>
      </c>
      <c r="L110" s="60"/>
      <c r="M110" s="6"/>
      <c r="N110" s="59"/>
      <c r="O110" s="3"/>
      <c r="P110" s="3"/>
      <c r="Q110" s="3"/>
      <c r="R110" s="3"/>
      <c r="S110" s="3"/>
      <c r="T110" s="3"/>
      <c r="U110" s="61"/>
      <c r="V110" s="3"/>
      <c r="W110" s="3"/>
      <c r="X110" s="3"/>
      <c r="Y110" s="3"/>
      <c r="Z110" s="3"/>
      <c r="AA110" s="2"/>
      <c r="AB110" s="78"/>
      <c r="AC110" s="77"/>
    </row>
    <row r="111" spans="1:29" s="58" customFormat="1" ht="15">
      <c r="A111" s="177" t="s">
        <v>36</v>
      </c>
      <c r="B111" s="188">
        <f>'Open Int.'!E111</f>
        <v>25425</v>
      </c>
      <c r="C111" s="189">
        <f>'Open Int.'!F111</f>
        <v>9675</v>
      </c>
      <c r="D111" s="190">
        <f>'Open Int.'!H111</f>
        <v>2025</v>
      </c>
      <c r="E111" s="331">
        <f>'Open Int.'!I111</f>
        <v>1800</v>
      </c>
      <c r="F111" s="191">
        <f>IF('Open Int.'!E111=0,0,'Open Int.'!H111/'Open Int.'!E111)</f>
        <v>0.07964601769911504</v>
      </c>
      <c r="G111" s="155">
        <v>0.014285714285714285</v>
      </c>
      <c r="H111" s="170">
        <f t="shared" si="2"/>
        <v>4.575221238938052</v>
      </c>
      <c r="I111" s="185">
        <f>IF(Volume!D111=0,0,Volume!F111/Volume!D111)</f>
        <v>0.12307692307692308</v>
      </c>
      <c r="J111" s="176">
        <v>0.15503875968992248</v>
      </c>
      <c r="K111" s="170">
        <f t="shared" si="3"/>
        <v>-0.2061538461538461</v>
      </c>
      <c r="L111" s="60"/>
      <c r="M111" s="6"/>
      <c r="N111" s="59"/>
      <c r="O111" s="3"/>
      <c r="P111" s="3"/>
      <c r="Q111" s="3"/>
      <c r="R111" s="3"/>
      <c r="S111" s="3"/>
      <c r="T111" s="3"/>
      <c r="U111" s="61"/>
      <c r="V111" s="3"/>
      <c r="W111" s="3"/>
      <c r="X111" s="3"/>
      <c r="Y111" s="3"/>
      <c r="Z111" s="3"/>
      <c r="AA111" s="2"/>
      <c r="AB111" s="78"/>
      <c r="AC111" s="77"/>
    </row>
    <row r="112" spans="1:29" s="58" customFormat="1" ht="15">
      <c r="A112" s="177" t="s">
        <v>172</v>
      </c>
      <c r="B112" s="188">
        <f>'Open Int.'!E112</f>
        <v>14700</v>
      </c>
      <c r="C112" s="189">
        <f>'Open Int.'!F112</f>
        <v>9450</v>
      </c>
      <c r="D112" s="190">
        <f>'Open Int.'!H112</f>
        <v>0</v>
      </c>
      <c r="E112" s="331">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80</v>
      </c>
      <c r="B113" s="188">
        <f>'Open Int.'!E113</f>
        <v>0</v>
      </c>
      <c r="C113" s="189">
        <f>'Open Int.'!F113</f>
        <v>0</v>
      </c>
      <c r="D113" s="190">
        <f>'Open Int.'!H113</f>
        <v>0</v>
      </c>
      <c r="E113" s="331">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274</v>
      </c>
      <c r="B114" s="188">
        <f>'Open Int.'!E114</f>
        <v>21000</v>
      </c>
      <c r="C114" s="189">
        <f>'Open Int.'!F114</f>
        <v>7000</v>
      </c>
      <c r="D114" s="190">
        <f>'Open Int.'!H114</f>
        <v>2800</v>
      </c>
      <c r="E114" s="331">
        <f>'Open Int.'!I114</f>
        <v>1400</v>
      </c>
      <c r="F114" s="191">
        <f>IF('Open Int.'!E114=0,0,'Open Int.'!H114/'Open Int.'!E114)</f>
        <v>0.13333333333333333</v>
      </c>
      <c r="G114" s="155">
        <v>0.1</v>
      </c>
      <c r="H114" s="170">
        <f t="shared" si="2"/>
        <v>0.33333333333333326</v>
      </c>
      <c r="I114" s="185">
        <f>IF(Volume!D114=0,0,Volume!F114/Volume!D114)</f>
        <v>0.10256410256410256</v>
      </c>
      <c r="J114" s="176">
        <v>0.17647058823529413</v>
      </c>
      <c r="K114" s="170">
        <f t="shared" si="3"/>
        <v>-0.41880341880341887</v>
      </c>
      <c r="L114" s="60"/>
      <c r="M114" s="6"/>
      <c r="N114" s="59"/>
      <c r="O114" s="3"/>
      <c r="P114" s="3"/>
      <c r="Q114" s="3"/>
      <c r="R114" s="3"/>
      <c r="S114" s="3"/>
      <c r="T114" s="3"/>
      <c r="U114" s="61"/>
      <c r="V114" s="3"/>
      <c r="W114" s="3"/>
      <c r="X114" s="3"/>
      <c r="Y114" s="3"/>
      <c r="Z114" s="3"/>
      <c r="AA114" s="2"/>
      <c r="AB114" s="78"/>
      <c r="AC114" s="77"/>
    </row>
    <row r="115" spans="1:29" s="58" customFormat="1" ht="15">
      <c r="A115" s="177" t="s">
        <v>224</v>
      </c>
      <c r="B115" s="188">
        <f>'Open Int.'!E115</f>
        <v>0</v>
      </c>
      <c r="C115" s="189">
        <f>'Open Int.'!F115</f>
        <v>0</v>
      </c>
      <c r="D115" s="190">
        <f>'Open Int.'!H115</f>
        <v>0</v>
      </c>
      <c r="E115" s="331">
        <f>'Open Int.'!I115</f>
        <v>0</v>
      </c>
      <c r="F115" s="191">
        <f>IF('Open Int.'!E115=0,0,'Open Int.'!H115/'Open Int.'!E115)</f>
        <v>0</v>
      </c>
      <c r="G115" s="155">
        <v>0</v>
      </c>
      <c r="H115" s="170">
        <f t="shared" si="2"/>
        <v>0</v>
      </c>
      <c r="I115" s="185">
        <f>IF(Volume!D115=0,0,Volume!F115/Volume!D115)</f>
        <v>1</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395</v>
      </c>
      <c r="B116" s="188">
        <f>'Open Int.'!E116</f>
        <v>81600</v>
      </c>
      <c r="C116" s="189">
        <f>'Open Int.'!F116</f>
        <v>26400</v>
      </c>
      <c r="D116" s="190">
        <f>'Open Int.'!H116</f>
        <v>4800</v>
      </c>
      <c r="E116" s="331">
        <f>'Open Int.'!I116</f>
        <v>0</v>
      </c>
      <c r="F116" s="191">
        <f>IF('Open Int.'!E116=0,0,'Open Int.'!H116/'Open Int.'!E116)</f>
        <v>0.058823529411764705</v>
      </c>
      <c r="G116" s="155">
        <v>0.08695652173913043</v>
      </c>
      <c r="H116" s="170">
        <f t="shared" si="2"/>
        <v>-0.3235294117647059</v>
      </c>
      <c r="I116" s="185">
        <f>IF(Volume!D116=0,0,Volume!F116/Volume!D116)</f>
        <v>0</v>
      </c>
      <c r="J116" s="176">
        <v>0.13725490196078433</v>
      </c>
      <c r="K116" s="170">
        <f t="shared" si="3"/>
        <v>-1</v>
      </c>
      <c r="L116" s="60"/>
      <c r="M116" s="6"/>
      <c r="N116" s="59"/>
      <c r="O116" s="3"/>
      <c r="P116" s="3"/>
      <c r="Q116" s="3"/>
      <c r="R116" s="3"/>
      <c r="S116" s="3"/>
      <c r="T116" s="3"/>
      <c r="U116" s="61"/>
      <c r="V116" s="3"/>
      <c r="W116" s="3"/>
      <c r="X116" s="3"/>
      <c r="Y116" s="3"/>
      <c r="Z116" s="3"/>
      <c r="AA116" s="2"/>
      <c r="AB116" s="78"/>
      <c r="AC116" s="77"/>
    </row>
    <row r="117" spans="1:29" s="58" customFormat="1" ht="15">
      <c r="A117" s="177" t="s">
        <v>81</v>
      </c>
      <c r="B117" s="188">
        <f>'Open Int.'!E117</f>
        <v>1200</v>
      </c>
      <c r="C117" s="189">
        <f>'Open Int.'!F117</f>
        <v>0</v>
      </c>
      <c r="D117" s="190">
        <f>'Open Int.'!H117</f>
        <v>0</v>
      </c>
      <c r="E117" s="331">
        <f>'Open Int.'!I117</f>
        <v>0</v>
      </c>
      <c r="F117" s="191">
        <f>IF('Open Int.'!E117=0,0,'Open Int.'!H117/'Open Int.'!E117)</f>
        <v>0</v>
      </c>
      <c r="G117" s="155">
        <v>0</v>
      </c>
      <c r="H117" s="170">
        <f t="shared" si="2"/>
        <v>0</v>
      </c>
      <c r="I117" s="185">
        <f>IF(Volume!D117=0,0,Volume!F117/Volume!D117)</f>
        <v>0</v>
      </c>
      <c r="J117" s="176">
        <v>0.4</v>
      </c>
      <c r="K117" s="170">
        <f t="shared" si="3"/>
        <v>-1</v>
      </c>
      <c r="L117" s="60"/>
      <c r="M117" s="6"/>
      <c r="N117" s="59"/>
      <c r="O117" s="3"/>
      <c r="P117" s="3"/>
      <c r="Q117" s="3"/>
      <c r="R117" s="3"/>
      <c r="S117" s="3"/>
      <c r="T117" s="3"/>
      <c r="U117" s="61"/>
      <c r="V117" s="3"/>
      <c r="W117" s="3"/>
      <c r="X117" s="3"/>
      <c r="Y117" s="3"/>
      <c r="Z117" s="3"/>
      <c r="AA117" s="2"/>
      <c r="AB117" s="78"/>
      <c r="AC117" s="77"/>
    </row>
    <row r="118" spans="1:29" s="58" customFormat="1" ht="15">
      <c r="A118" s="177" t="s">
        <v>225</v>
      </c>
      <c r="B118" s="188">
        <f>'Open Int.'!E118</f>
        <v>9800</v>
      </c>
      <c r="C118" s="189">
        <f>'Open Int.'!F118</f>
        <v>2800</v>
      </c>
      <c r="D118" s="190">
        <f>'Open Int.'!H118</f>
        <v>0</v>
      </c>
      <c r="E118" s="331">
        <f>'Open Int.'!I118</f>
        <v>0</v>
      </c>
      <c r="F118" s="191">
        <f>IF('Open Int.'!E118=0,0,'Open Int.'!H118/'Open Int.'!E118)</f>
        <v>0</v>
      </c>
      <c r="G118" s="155">
        <v>0</v>
      </c>
      <c r="H118" s="170">
        <f t="shared" si="2"/>
        <v>0</v>
      </c>
      <c r="I118" s="185">
        <f>IF(Volume!D118=0,0,Volume!F118/Volume!D118)</f>
        <v>0</v>
      </c>
      <c r="J118" s="176">
        <v>0.2037037037037037</v>
      </c>
      <c r="K118" s="170">
        <f t="shared" si="3"/>
        <v>-1</v>
      </c>
      <c r="L118" s="60"/>
      <c r="M118" s="6"/>
      <c r="N118" s="59"/>
      <c r="O118" s="3"/>
      <c r="P118" s="3"/>
      <c r="Q118" s="3"/>
      <c r="R118" s="3"/>
      <c r="S118" s="3"/>
      <c r="T118" s="3"/>
      <c r="U118" s="61"/>
      <c r="V118" s="3"/>
      <c r="W118" s="3"/>
      <c r="X118" s="3"/>
      <c r="Y118" s="3"/>
      <c r="Z118" s="3"/>
      <c r="AA118" s="2"/>
      <c r="AB118" s="78"/>
      <c r="AC118" s="77"/>
    </row>
    <row r="119" spans="1:27" s="7" customFormat="1" ht="15">
      <c r="A119" s="177" t="s">
        <v>298</v>
      </c>
      <c r="B119" s="188">
        <f>'Open Int.'!E119</f>
        <v>12100</v>
      </c>
      <c r="C119" s="189">
        <f>'Open Int.'!F119</f>
        <v>3300</v>
      </c>
      <c r="D119" s="190">
        <f>'Open Int.'!H119</f>
        <v>2200</v>
      </c>
      <c r="E119" s="331">
        <f>'Open Int.'!I119</f>
        <v>0</v>
      </c>
      <c r="F119" s="191">
        <f>IF('Open Int.'!E119=0,0,'Open Int.'!H119/'Open Int.'!E119)</f>
        <v>0.18181818181818182</v>
      </c>
      <c r="G119" s="155">
        <v>0.25</v>
      </c>
      <c r="H119" s="170">
        <f t="shared" si="2"/>
        <v>-0.2727272727272727</v>
      </c>
      <c r="I119" s="185">
        <f>IF(Volume!D119=0,0,Volume!F119/Volume!D119)</f>
        <v>0</v>
      </c>
      <c r="J119" s="176">
        <v>0.01694915254237288</v>
      </c>
      <c r="K119" s="170">
        <f t="shared" si="3"/>
        <v>-1</v>
      </c>
      <c r="L119" s="60"/>
      <c r="M119" s="6"/>
      <c r="N119" s="59"/>
      <c r="O119" s="3"/>
      <c r="P119" s="3"/>
      <c r="Q119" s="3"/>
      <c r="R119" s="3"/>
      <c r="S119" s="3"/>
      <c r="T119" s="3"/>
      <c r="U119" s="61"/>
      <c r="V119" s="3"/>
      <c r="W119" s="3"/>
      <c r="X119" s="3"/>
      <c r="Y119" s="3"/>
      <c r="Z119" s="3"/>
      <c r="AA119" s="2"/>
    </row>
    <row r="120" spans="1:27" s="7" customFormat="1" ht="15">
      <c r="A120" s="177" t="s">
        <v>226</v>
      </c>
      <c r="B120" s="188">
        <f>'Open Int.'!E120</f>
        <v>0</v>
      </c>
      <c r="C120" s="189">
        <f>'Open Int.'!F120</f>
        <v>0</v>
      </c>
      <c r="D120" s="190">
        <f>'Open Int.'!H120</f>
        <v>0</v>
      </c>
      <c r="E120" s="331">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227</v>
      </c>
      <c r="B121" s="188">
        <f>'Open Int.'!E121</f>
        <v>104800</v>
      </c>
      <c r="C121" s="189">
        <f>'Open Int.'!F121</f>
        <v>36800</v>
      </c>
      <c r="D121" s="190">
        <f>'Open Int.'!H121</f>
        <v>11200</v>
      </c>
      <c r="E121" s="331">
        <f>'Open Int.'!I121</f>
        <v>6400</v>
      </c>
      <c r="F121" s="191">
        <f>IF('Open Int.'!E121=0,0,'Open Int.'!H121/'Open Int.'!E121)</f>
        <v>0.10687022900763359</v>
      </c>
      <c r="G121" s="155">
        <v>0.07058823529411765</v>
      </c>
      <c r="H121" s="170">
        <f t="shared" si="2"/>
        <v>0.5139949109414759</v>
      </c>
      <c r="I121" s="185">
        <f>IF(Volume!D121=0,0,Volume!F121/Volume!D121)</f>
        <v>0.10416666666666667</v>
      </c>
      <c r="J121" s="176">
        <v>0.0684931506849315</v>
      </c>
      <c r="K121" s="170">
        <f t="shared" si="3"/>
        <v>0.5208333333333335</v>
      </c>
      <c r="L121" s="60"/>
      <c r="M121" s="6"/>
      <c r="N121" s="59"/>
      <c r="O121" s="3"/>
      <c r="P121" s="3"/>
      <c r="Q121" s="3"/>
      <c r="R121" s="3"/>
      <c r="S121" s="3"/>
      <c r="T121" s="3"/>
      <c r="U121" s="61"/>
      <c r="V121" s="3"/>
      <c r="W121" s="3"/>
      <c r="X121" s="3"/>
      <c r="Y121" s="3"/>
      <c r="Z121" s="3"/>
      <c r="AA121" s="2"/>
    </row>
    <row r="122" spans="1:27" s="7" customFormat="1" ht="15">
      <c r="A122" s="177" t="s">
        <v>234</v>
      </c>
      <c r="B122" s="188">
        <f>'Open Int.'!E122</f>
        <v>299600</v>
      </c>
      <c r="C122" s="189">
        <f>'Open Int.'!F122</f>
        <v>141400</v>
      </c>
      <c r="D122" s="190">
        <f>'Open Int.'!H122</f>
        <v>56700</v>
      </c>
      <c r="E122" s="331">
        <f>'Open Int.'!I122</f>
        <v>16800</v>
      </c>
      <c r="F122" s="191">
        <f>IF('Open Int.'!E122=0,0,'Open Int.'!H122/'Open Int.'!E122)</f>
        <v>0.18925233644859812</v>
      </c>
      <c r="G122" s="155">
        <v>0.252212389380531</v>
      </c>
      <c r="H122" s="170">
        <f t="shared" si="2"/>
        <v>-0.24963108706345305</v>
      </c>
      <c r="I122" s="185">
        <f>IF(Volume!D122=0,0,Volume!F122/Volume!D122)</f>
        <v>0.08767123287671233</v>
      </c>
      <c r="J122" s="176">
        <v>0.3684992570579495</v>
      </c>
      <c r="K122" s="170">
        <f t="shared" si="3"/>
        <v>-0.7620857269111799</v>
      </c>
      <c r="L122" s="60"/>
      <c r="M122" s="6"/>
      <c r="N122" s="59"/>
      <c r="O122" s="3"/>
      <c r="P122" s="3"/>
      <c r="Q122" s="3"/>
      <c r="R122" s="3"/>
      <c r="S122" s="3"/>
      <c r="T122" s="3"/>
      <c r="U122" s="61"/>
      <c r="V122" s="3"/>
      <c r="W122" s="3"/>
      <c r="X122" s="3"/>
      <c r="Y122" s="3"/>
      <c r="Z122" s="3"/>
      <c r="AA122" s="2"/>
    </row>
    <row r="123" spans="1:27" s="7" customFormat="1" ht="15">
      <c r="A123" s="177" t="s">
        <v>98</v>
      </c>
      <c r="B123" s="188">
        <f>'Open Int.'!E123</f>
        <v>70400</v>
      </c>
      <c r="C123" s="189">
        <f>'Open Int.'!F123</f>
        <v>8250</v>
      </c>
      <c r="D123" s="190">
        <f>'Open Int.'!H123</f>
        <v>0</v>
      </c>
      <c r="E123" s="331">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149</v>
      </c>
      <c r="B124" s="188">
        <f>'Open Int.'!E124</f>
        <v>31350</v>
      </c>
      <c r="C124" s="189">
        <f>'Open Int.'!F124</f>
        <v>14850</v>
      </c>
      <c r="D124" s="190">
        <f>'Open Int.'!H124</f>
        <v>7150</v>
      </c>
      <c r="E124" s="331">
        <f>'Open Int.'!I124</f>
        <v>3850</v>
      </c>
      <c r="F124" s="191">
        <f>IF('Open Int.'!E124=0,0,'Open Int.'!H124/'Open Int.'!E124)</f>
        <v>0.22807017543859648</v>
      </c>
      <c r="G124" s="155">
        <v>0.2</v>
      </c>
      <c r="H124" s="170">
        <f t="shared" si="2"/>
        <v>0.14035087719298234</v>
      </c>
      <c r="I124" s="185">
        <f>IF(Volume!D124=0,0,Volume!F124/Volume!D124)</f>
        <v>0.09195402298850575</v>
      </c>
      <c r="J124" s="176">
        <v>0.23376623376623376</v>
      </c>
      <c r="K124" s="170">
        <f t="shared" si="3"/>
        <v>-0.6066411238825032</v>
      </c>
      <c r="L124" s="60"/>
      <c r="M124" s="6"/>
      <c r="N124" s="59"/>
      <c r="O124" s="3"/>
      <c r="P124" s="3"/>
      <c r="Q124" s="3"/>
      <c r="R124" s="3"/>
      <c r="S124" s="3"/>
      <c r="T124" s="3"/>
      <c r="U124" s="61"/>
      <c r="V124" s="3"/>
      <c r="W124" s="3"/>
      <c r="X124" s="3"/>
      <c r="Y124" s="3"/>
      <c r="Z124" s="3"/>
      <c r="AA124" s="2"/>
    </row>
    <row r="125" spans="1:29" s="58" customFormat="1" ht="15">
      <c r="A125" s="177" t="s">
        <v>203</v>
      </c>
      <c r="B125" s="188">
        <f>'Open Int.'!E125</f>
        <v>258000</v>
      </c>
      <c r="C125" s="189">
        <f>'Open Int.'!F125</f>
        <v>101700</v>
      </c>
      <c r="D125" s="190">
        <f>'Open Int.'!H125</f>
        <v>89100</v>
      </c>
      <c r="E125" s="331">
        <f>'Open Int.'!I125</f>
        <v>23100</v>
      </c>
      <c r="F125" s="191">
        <f>IF('Open Int.'!E125=0,0,'Open Int.'!H125/'Open Int.'!E125)</f>
        <v>0.3453488372093023</v>
      </c>
      <c r="G125" s="155">
        <v>0.42226487523992323</v>
      </c>
      <c r="H125" s="170">
        <f t="shared" si="2"/>
        <v>-0.1821511627906977</v>
      </c>
      <c r="I125" s="185">
        <f>IF(Volume!D125=0,0,Volume!F125/Volume!D125)</f>
        <v>0.22564102564102564</v>
      </c>
      <c r="J125" s="176">
        <v>0.5039964476021315</v>
      </c>
      <c r="K125" s="170">
        <f t="shared" si="3"/>
        <v>-0.5522963967016831</v>
      </c>
      <c r="L125" s="60"/>
      <c r="M125" s="6"/>
      <c r="N125" s="59"/>
      <c r="O125" s="3"/>
      <c r="P125" s="3"/>
      <c r="Q125" s="3"/>
      <c r="R125" s="3"/>
      <c r="S125" s="3"/>
      <c r="T125" s="3"/>
      <c r="U125" s="61"/>
      <c r="V125" s="3"/>
      <c r="W125" s="3"/>
      <c r="X125" s="3"/>
      <c r="Y125" s="3"/>
      <c r="Z125" s="3"/>
      <c r="AA125" s="2"/>
      <c r="AB125" s="78"/>
      <c r="AC125" s="77"/>
    </row>
    <row r="126" spans="1:27" s="7" customFormat="1" ht="15">
      <c r="A126" s="177" t="s">
        <v>299</v>
      </c>
      <c r="B126" s="188">
        <f>'Open Int.'!E126</f>
        <v>10500</v>
      </c>
      <c r="C126" s="189">
        <f>'Open Int.'!F126</f>
        <v>9500</v>
      </c>
      <c r="D126" s="190">
        <f>'Open Int.'!H126</f>
        <v>500</v>
      </c>
      <c r="E126" s="331">
        <f>'Open Int.'!I126</f>
        <v>0</v>
      </c>
      <c r="F126" s="191">
        <f>IF('Open Int.'!E126=0,0,'Open Int.'!H126/'Open Int.'!E126)</f>
        <v>0.047619047619047616</v>
      </c>
      <c r="G126" s="155">
        <v>0.5</v>
      </c>
      <c r="H126" s="170">
        <f t="shared" si="2"/>
        <v>-0.9047619047619048</v>
      </c>
      <c r="I126" s="185">
        <f>IF(Volume!D126=0,0,Volume!F126/Volume!D126)</f>
        <v>0.05263157894736842</v>
      </c>
      <c r="J126" s="176">
        <v>0</v>
      </c>
      <c r="K126" s="170">
        <f t="shared" si="3"/>
        <v>0</v>
      </c>
      <c r="L126" s="60"/>
      <c r="M126" s="6"/>
      <c r="N126" s="59"/>
      <c r="O126" s="3"/>
      <c r="P126" s="3"/>
      <c r="Q126" s="3"/>
      <c r="R126" s="3"/>
      <c r="S126" s="3"/>
      <c r="T126" s="3"/>
      <c r="U126" s="61"/>
      <c r="V126" s="3"/>
      <c r="W126" s="3"/>
      <c r="X126" s="3"/>
      <c r="Y126" s="3"/>
      <c r="Z126" s="3"/>
      <c r="AA126" s="2"/>
    </row>
    <row r="127" spans="1:29" s="58" customFormat="1" ht="15">
      <c r="A127" s="177" t="s">
        <v>216</v>
      </c>
      <c r="B127" s="188">
        <f>'Open Int.'!E127</f>
        <v>4076950</v>
      </c>
      <c r="C127" s="189">
        <f>'Open Int.'!F127</f>
        <v>1182550</v>
      </c>
      <c r="D127" s="190">
        <f>'Open Int.'!H127</f>
        <v>716900</v>
      </c>
      <c r="E127" s="331">
        <f>'Open Int.'!I127</f>
        <v>170850</v>
      </c>
      <c r="F127" s="191">
        <f>IF('Open Int.'!E127=0,0,'Open Int.'!H127/'Open Int.'!E127)</f>
        <v>0.17584223500410848</v>
      </c>
      <c r="G127" s="155">
        <v>0.1886574074074074</v>
      </c>
      <c r="H127" s="170">
        <f t="shared" si="2"/>
        <v>-0.06792827580644344</v>
      </c>
      <c r="I127" s="185">
        <f>IF(Volume!D127=0,0,Volume!F127/Volume!D127)</f>
        <v>0.16326530612244897</v>
      </c>
      <c r="J127" s="176">
        <v>0.1339001062699256</v>
      </c>
      <c r="K127" s="170">
        <f t="shared" si="3"/>
        <v>0.2193067703271785</v>
      </c>
      <c r="L127" s="60"/>
      <c r="M127" s="6"/>
      <c r="N127" s="59"/>
      <c r="O127" s="3"/>
      <c r="P127" s="3"/>
      <c r="Q127" s="3"/>
      <c r="R127" s="3"/>
      <c r="S127" s="3"/>
      <c r="T127" s="3"/>
      <c r="U127" s="61"/>
      <c r="V127" s="3"/>
      <c r="W127" s="3"/>
      <c r="X127" s="3"/>
      <c r="Y127" s="3"/>
      <c r="Z127" s="3"/>
      <c r="AA127" s="2"/>
      <c r="AB127" s="78"/>
      <c r="AC127" s="77"/>
    </row>
    <row r="128" spans="1:29" s="58" customFormat="1" ht="15">
      <c r="A128" s="177" t="s">
        <v>235</v>
      </c>
      <c r="B128" s="188">
        <f>'Open Int.'!E128</f>
        <v>1080000</v>
      </c>
      <c r="C128" s="189">
        <f>'Open Int.'!F128</f>
        <v>545400</v>
      </c>
      <c r="D128" s="190">
        <f>'Open Int.'!H128</f>
        <v>261900</v>
      </c>
      <c r="E128" s="331">
        <f>'Open Int.'!I128</f>
        <v>213300</v>
      </c>
      <c r="F128" s="191">
        <f>IF('Open Int.'!E128=0,0,'Open Int.'!H128/'Open Int.'!E128)</f>
        <v>0.2425</v>
      </c>
      <c r="G128" s="155">
        <v>0.09090909090909091</v>
      </c>
      <c r="H128" s="170">
        <f t="shared" si="2"/>
        <v>1.6674999999999998</v>
      </c>
      <c r="I128" s="185">
        <f>IF(Volume!D128=0,0,Volume!F128/Volume!D128)</f>
        <v>0.25190839694656486</v>
      </c>
      <c r="J128" s="176">
        <v>0.39712918660287083</v>
      </c>
      <c r="K128" s="170">
        <f t="shared" si="3"/>
        <v>-0.3656764462429873</v>
      </c>
      <c r="L128" s="60"/>
      <c r="M128" s="6"/>
      <c r="N128" s="59"/>
      <c r="O128" s="3"/>
      <c r="P128" s="3"/>
      <c r="Q128" s="3"/>
      <c r="R128" s="3"/>
      <c r="S128" s="3"/>
      <c r="T128" s="3"/>
      <c r="U128" s="61"/>
      <c r="V128" s="3"/>
      <c r="W128" s="3"/>
      <c r="X128" s="3"/>
      <c r="Y128" s="3"/>
      <c r="Z128" s="3"/>
      <c r="AA128" s="2"/>
      <c r="AB128" s="78"/>
      <c r="AC128" s="77"/>
    </row>
    <row r="129" spans="1:29" s="58" customFormat="1" ht="15">
      <c r="A129" s="177" t="s">
        <v>204</v>
      </c>
      <c r="B129" s="188">
        <f>'Open Int.'!E129</f>
        <v>143400</v>
      </c>
      <c r="C129" s="189">
        <f>'Open Int.'!F129</f>
        <v>57600</v>
      </c>
      <c r="D129" s="190">
        <f>'Open Int.'!H129</f>
        <v>36000</v>
      </c>
      <c r="E129" s="331">
        <f>'Open Int.'!I129</f>
        <v>24000</v>
      </c>
      <c r="F129" s="191">
        <f>IF('Open Int.'!E129=0,0,'Open Int.'!H129/'Open Int.'!E129)</f>
        <v>0.2510460251046025</v>
      </c>
      <c r="G129" s="155">
        <v>0.13986013986013987</v>
      </c>
      <c r="H129" s="170">
        <f t="shared" si="2"/>
        <v>0.7949790794979077</v>
      </c>
      <c r="I129" s="185">
        <f>IF(Volume!D129=0,0,Volume!F129/Volume!D129)</f>
        <v>0.27472527472527475</v>
      </c>
      <c r="J129" s="176">
        <v>0.863849765258216</v>
      </c>
      <c r="K129" s="170">
        <f t="shared" si="3"/>
        <v>-0.6819756330625896</v>
      </c>
      <c r="L129" s="60"/>
      <c r="M129" s="6"/>
      <c r="N129" s="59"/>
      <c r="O129" s="3"/>
      <c r="P129" s="3"/>
      <c r="Q129" s="3"/>
      <c r="R129" s="3"/>
      <c r="S129" s="3"/>
      <c r="T129" s="3"/>
      <c r="U129" s="61"/>
      <c r="V129" s="3"/>
      <c r="W129" s="3"/>
      <c r="X129" s="3"/>
      <c r="Y129" s="3"/>
      <c r="Z129" s="3"/>
      <c r="AA129" s="2"/>
      <c r="AB129" s="78"/>
      <c r="AC129" s="77"/>
    </row>
    <row r="130" spans="1:27" s="7" customFormat="1" ht="15">
      <c r="A130" s="177" t="s">
        <v>205</v>
      </c>
      <c r="B130" s="188">
        <f>'Open Int.'!E130</f>
        <v>98000</v>
      </c>
      <c r="C130" s="189">
        <f>'Open Int.'!F130</f>
        <v>33000</v>
      </c>
      <c r="D130" s="190">
        <f>'Open Int.'!H130</f>
        <v>12750</v>
      </c>
      <c r="E130" s="331">
        <f>'Open Int.'!I130</f>
        <v>5750</v>
      </c>
      <c r="F130" s="191">
        <f>IF('Open Int.'!E130=0,0,'Open Int.'!H130/'Open Int.'!E130)</f>
        <v>0.13010204081632654</v>
      </c>
      <c r="G130" s="155">
        <v>0.1076923076923077</v>
      </c>
      <c r="H130" s="170">
        <f t="shared" si="2"/>
        <v>0.20809037900874633</v>
      </c>
      <c r="I130" s="185">
        <f>IF(Volume!D130=0,0,Volume!F130/Volume!D130)</f>
        <v>0.14410480349344978</v>
      </c>
      <c r="J130" s="176">
        <v>0.4718714121699196</v>
      </c>
      <c r="K130" s="170">
        <f t="shared" si="3"/>
        <v>-0.6946100149810346</v>
      </c>
      <c r="L130" s="60"/>
      <c r="M130" s="6"/>
      <c r="N130" s="59"/>
      <c r="O130" s="3"/>
      <c r="P130" s="3"/>
      <c r="Q130" s="3"/>
      <c r="R130" s="3"/>
      <c r="S130" s="3"/>
      <c r="T130" s="3"/>
      <c r="U130" s="61"/>
      <c r="V130" s="3"/>
      <c r="W130" s="3"/>
      <c r="X130" s="3"/>
      <c r="Y130" s="3"/>
      <c r="Z130" s="3"/>
      <c r="AA130" s="2"/>
    </row>
    <row r="131" spans="1:27" s="7" customFormat="1" ht="15">
      <c r="A131" s="177" t="s">
        <v>37</v>
      </c>
      <c r="B131" s="188">
        <f>'Open Int.'!E131</f>
        <v>16000</v>
      </c>
      <c r="C131" s="189">
        <f>'Open Int.'!F131</f>
        <v>3200</v>
      </c>
      <c r="D131" s="190">
        <f>'Open Int.'!H131</f>
        <v>0</v>
      </c>
      <c r="E131" s="331">
        <f>'Open Int.'!I131</f>
        <v>0</v>
      </c>
      <c r="F131" s="191">
        <f>IF('Open Int.'!E131=0,0,'Open Int.'!H131/'Open Int.'!E131)</f>
        <v>0</v>
      </c>
      <c r="G131" s="155">
        <v>0</v>
      </c>
      <c r="H131" s="170">
        <f t="shared" si="2"/>
        <v>0</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row>
    <row r="132" spans="1:29" s="58" customFormat="1" ht="15">
      <c r="A132" s="177" t="s">
        <v>300</v>
      </c>
      <c r="B132" s="188">
        <f>'Open Int.'!E132</f>
        <v>5700</v>
      </c>
      <c r="C132" s="189">
        <f>'Open Int.'!F132</f>
        <v>5100</v>
      </c>
      <c r="D132" s="190">
        <f>'Open Int.'!H132</f>
        <v>150</v>
      </c>
      <c r="E132" s="331">
        <f>'Open Int.'!I132</f>
        <v>0</v>
      </c>
      <c r="F132" s="191">
        <f>IF('Open Int.'!E132=0,0,'Open Int.'!H132/'Open Int.'!E132)</f>
        <v>0.02631578947368421</v>
      </c>
      <c r="G132" s="155">
        <v>0.25</v>
      </c>
      <c r="H132" s="170">
        <f aca="true" t="shared" si="4" ref="H132:H160">IF(G132=0,0,(F132-G132)/G132)</f>
        <v>-0.8947368421052632</v>
      </c>
      <c r="I132" s="185">
        <f>IF(Volume!D132=0,0,Volume!F132/Volume!D132)</f>
        <v>0</v>
      </c>
      <c r="J132" s="176">
        <v>0.21714285714285714</v>
      </c>
      <c r="K132" s="170">
        <f aca="true" t="shared" si="5" ref="K132:K160">IF(J132=0,0,(I132-J132)/J132)</f>
        <v>-1</v>
      </c>
      <c r="L132" s="60"/>
      <c r="M132" s="6"/>
      <c r="N132" s="59"/>
      <c r="O132" s="3"/>
      <c r="P132" s="3"/>
      <c r="Q132" s="3"/>
      <c r="R132" s="3"/>
      <c r="S132" s="3"/>
      <c r="T132" s="3"/>
      <c r="U132" s="61"/>
      <c r="V132" s="3"/>
      <c r="W132" s="3"/>
      <c r="X132" s="3"/>
      <c r="Y132" s="3"/>
      <c r="Z132" s="3"/>
      <c r="AA132" s="2"/>
      <c r="AB132" s="78"/>
      <c r="AC132" s="77"/>
    </row>
    <row r="133" spans="1:27" s="7" customFormat="1" ht="15">
      <c r="A133" s="177" t="s">
        <v>228</v>
      </c>
      <c r="B133" s="188">
        <f>'Open Int.'!E133</f>
        <v>3375</v>
      </c>
      <c r="C133" s="189">
        <f>'Open Int.'!F133</f>
        <v>2250</v>
      </c>
      <c r="D133" s="190">
        <f>'Open Int.'!H133</f>
        <v>375</v>
      </c>
      <c r="E133" s="331">
        <f>'Open Int.'!I133</f>
        <v>375</v>
      </c>
      <c r="F133" s="191">
        <f>IF('Open Int.'!E133=0,0,'Open Int.'!H133/'Open Int.'!E133)</f>
        <v>0.1111111111111111</v>
      </c>
      <c r="G133" s="155">
        <v>0</v>
      </c>
      <c r="H133" s="170">
        <f t="shared" si="4"/>
        <v>0</v>
      </c>
      <c r="I133" s="185">
        <f>IF(Volume!D133=0,0,Volume!F133/Volume!D133)</f>
        <v>0.14285714285714285</v>
      </c>
      <c r="J133" s="176">
        <v>0</v>
      </c>
      <c r="K133" s="170">
        <f t="shared" si="5"/>
        <v>0</v>
      </c>
      <c r="L133" s="60"/>
      <c r="M133" s="6"/>
      <c r="N133" s="59"/>
      <c r="O133" s="3"/>
      <c r="P133" s="3"/>
      <c r="Q133" s="3"/>
      <c r="R133" s="3"/>
      <c r="S133" s="3"/>
      <c r="T133" s="3"/>
      <c r="U133" s="61"/>
      <c r="V133" s="3"/>
      <c r="W133" s="3"/>
      <c r="X133" s="3"/>
      <c r="Y133" s="3"/>
      <c r="Z133" s="3"/>
      <c r="AA133" s="2"/>
    </row>
    <row r="134" spans="1:29" s="58" customFormat="1" ht="15">
      <c r="A134" s="177" t="s">
        <v>276</v>
      </c>
      <c r="B134" s="188">
        <f>'Open Int.'!E134</f>
        <v>350</v>
      </c>
      <c r="C134" s="189">
        <f>'Open Int.'!F134</f>
        <v>350</v>
      </c>
      <c r="D134" s="190">
        <f>'Open Int.'!H134</f>
        <v>350</v>
      </c>
      <c r="E134" s="331">
        <f>'Open Int.'!I134</f>
        <v>0</v>
      </c>
      <c r="F134" s="191">
        <f>IF('Open Int.'!E134=0,0,'Open Int.'!H134/'Open Int.'!E134)</f>
        <v>1</v>
      </c>
      <c r="G134" s="155">
        <v>0</v>
      </c>
      <c r="H134" s="170">
        <f t="shared" si="4"/>
        <v>0</v>
      </c>
      <c r="I134" s="185">
        <f>IF(Volume!D134=0,0,Volume!F134/Volume!D134)</f>
        <v>0</v>
      </c>
      <c r="J134" s="176">
        <v>0.016666666666666666</v>
      </c>
      <c r="K134" s="170">
        <f t="shared" si="5"/>
        <v>-1</v>
      </c>
      <c r="L134" s="60"/>
      <c r="M134" s="6"/>
      <c r="N134" s="59"/>
      <c r="O134" s="3"/>
      <c r="P134" s="3"/>
      <c r="Q134" s="3"/>
      <c r="R134" s="3"/>
      <c r="S134" s="3"/>
      <c r="T134" s="3"/>
      <c r="U134" s="61"/>
      <c r="V134" s="3"/>
      <c r="W134" s="3"/>
      <c r="X134" s="3"/>
      <c r="Y134" s="3"/>
      <c r="Z134" s="3"/>
      <c r="AA134" s="2"/>
      <c r="AB134" s="78"/>
      <c r="AC134" s="77"/>
    </row>
    <row r="135" spans="1:27" s="7" customFormat="1" ht="15">
      <c r="A135" s="177" t="s">
        <v>180</v>
      </c>
      <c r="B135" s="188">
        <f>'Open Int.'!E135</f>
        <v>69000</v>
      </c>
      <c r="C135" s="189">
        <f>'Open Int.'!F135</f>
        <v>33000</v>
      </c>
      <c r="D135" s="190">
        <f>'Open Int.'!H135</f>
        <v>1500</v>
      </c>
      <c r="E135" s="331">
        <f>'Open Int.'!I135</f>
        <v>1500</v>
      </c>
      <c r="F135" s="191">
        <f>IF('Open Int.'!E135=0,0,'Open Int.'!H135/'Open Int.'!E135)</f>
        <v>0.021739130434782608</v>
      </c>
      <c r="G135" s="155">
        <v>0</v>
      </c>
      <c r="H135" s="170">
        <f t="shared" si="4"/>
        <v>0</v>
      </c>
      <c r="I135" s="185">
        <f>IF(Volume!D135=0,0,Volume!F135/Volume!D135)</f>
        <v>0.011494252873563218</v>
      </c>
      <c r="J135" s="176">
        <v>0</v>
      </c>
      <c r="K135" s="170">
        <f t="shared" si="5"/>
        <v>0</v>
      </c>
      <c r="L135" s="60"/>
      <c r="M135" s="6"/>
      <c r="N135" s="59"/>
      <c r="O135" s="3"/>
      <c r="P135" s="3"/>
      <c r="Q135" s="3"/>
      <c r="R135" s="3"/>
      <c r="S135" s="3"/>
      <c r="T135" s="3"/>
      <c r="U135" s="61"/>
      <c r="V135" s="3"/>
      <c r="W135" s="3"/>
      <c r="X135" s="3"/>
      <c r="Y135" s="3"/>
      <c r="Z135" s="3"/>
      <c r="AA135" s="2"/>
    </row>
    <row r="136" spans="1:27" s="7" customFormat="1" ht="15">
      <c r="A136" s="177" t="s">
        <v>181</v>
      </c>
      <c r="B136" s="188">
        <f>'Open Int.'!E136</f>
        <v>0</v>
      </c>
      <c r="C136" s="189">
        <f>'Open Int.'!F136</f>
        <v>0</v>
      </c>
      <c r="D136" s="190">
        <f>'Open Int.'!H136</f>
        <v>25500</v>
      </c>
      <c r="E136" s="331">
        <f>'Open Int.'!I136</f>
        <v>0</v>
      </c>
      <c r="F136" s="191">
        <f>IF('Open Int.'!E136=0,0,'Open Int.'!H136/'Open Int.'!E136)</f>
        <v>0</v>
      </c>
      <c r="G136" s="155">
        <v>0</v>
      </c>
      <c r="H136" s="170">
        <f t="shared" si="4"/>
        <v>0</v>
      </c>
      <c r="I136" s="185">
        <f>IF(Volume!D136=0,0,Volume!F136/Volume!D136)</f>
        <v>0</v>
      </c>
      <c r="J136" s="176">
        <v>5.75</v>
      </c>
      <c r="K136" s="170">
        <f t="shared" si="5"/>
        <v>-1</v>
      </c>
      <c r="L136" s="60"/>
      <c r="M136" s="6"/>
      <c r="N136" s="59"/>
      <c r="O136" s="3"/>
      <c r="P136" s="3"/>
      <c r="Q136" s="3"/>
      <c r="R136" s="3"/>
      <c r="S136" s="3"/>
      <c r="T136" s="3"/>
      <c r="U136" s="61"/>
      <c r="V136" s="3"/>
      <c r="W136" s="3"/>
      <c r="X136" s="3"/>
      <c r="Y136" s="3"/>
      <c r="Z136" s="3"/>
      <c r="AA136" s="2"/>
    </row>
    <row r="137" spans="1:27" s="7" customFormat="1" ht="15">
      <c r="A137" s="177" t="s">
        <v>150</v>
      </c>
      <c r="B137" s="188">
        <f>'Open Int.'!E137</f>
        <v>2625</v>
      </c>
      <c r="C137" s="189">
        <f>'Open Int.'!F137</f>
        <v>1750</v>
      </c>
      <c r="D137" s="190">
        <f>'Open Int.'!H137</f>
        <v>0</v>
      </c>
      <c r="E137" s="331">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row>
    <row r="138" spans="1:27" s="7" customFormat="1" ht="15">
      <c r="A138" s="177" t="s">
        <v>151</v>
      </c>
      <c r="B138" s="188">
        <f>'Open Int.'!E138</f>
        <v>0</v>
      </c>
      <c r="C138" s="189">
        <f>'Open Int.'!F138</f>
        <v>0</v>
      </c>
      <c r="D138" s="190">
        <f>'Open Int.'!H138</f>
        <v>0</v>
      </c>
      <c r="E138" s="331">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214</v>
      </c>
      <c r="B139" s="188">
        <f>'Open Int.'!E139</f>
        <v>0</v>
      </c>
      <c r="C139" s="189">
        <f>'Open Int.'!F139</f>
        <v>0</v>
      </c>
      <c r="D139" s="190">
        <f>'Open Int.'!H139</f>
        <v>0</v>
      </c>
      <c r="E139" s="331">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9" s="58" customFormat="1" ht="15">
      <c r="A140" s="177" t="s">
        <v>229</v>
      </c>
      <c r="B140" s="188">
        <f>'Open Int.'!E140</f>
        <v>1000</v>
      </c>
      <c r="C140" s="189">
        <f>'Open Int.'!F140</f>
        <v>600</v>
      </c>
      <c r="D140" s="190">
        <f>'Open Int.'!H140</f>
        <v>0</v>
      </c>
      <c r="E140" s="331">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7" s="7" customFormat="1" ht="15">
      <c r="A141" s="177" t="s">
        <v>91</v>
      </c>
      <c r="B141" s="188">
        <f>'Open Int.'!E141</f>
        <v>163400</v>
      </c>
      <c r="C141" s="189">
        <f>'Open Int.'!F141</f>
        <v>114000</v>
      </c>
      <c r="D141" s="190">
        <f>'Open Int.'!H141</f>
        <v>38000</v>
      </c>
      <c r="E141" s="331">
        <f>'Open Int.'!I141</f>
        <v>15200</v>
      </c>
      <c r="F141" s="191">
        <f>IF('Open Int.'!E141=0,0,'Open Int.'!H141/'Open Int.'!E141)</f>
        <v>0.23255813953488372</v>
      </c>
      <c r="G141" s="155">
        <v>0.46153846153846156</v>
      </c>
      <c r="H141" s="170">
        <f t="shared" si="4"/>
        <v>-0.496124031007752</v>
      </c>
      <c r="I141" s="185">
        <f>IF(Volume!D141=0,0,Volume!F141/Volume!D141)</f>
        <v>0.10526315789473684</v>
      </c>
      <c r="J141" s="176">
        <v>0.2727272727272727</v>
      </c>
      <c r="K141" s="170">
        <f t="shared" si="5"/>
        <v>-0.6140350877192983</v>
      </c>
      <c r="L141" s="60"/>
      <c r="M141" s="6"/>
      <c r="N141" s="59"/>
      <c r="O141" s="3"/>
      <c r="P141" s="3"/>
      <c r="Q141" s="3"/>
      <c r="R141" s="3"/>
      <c r="S141" s="3"/>
      <c r="T141" s="3"/>
      <c r="U141" s="61"/>
      <c r="V141" s="3"/>
      <c r="W141" s="3"/>
      <c r="X141" s="3"/>
      <c r="Y141" s="3"/>
      <c r="Z141" s="3"/>
      <c r="AA141" s="2"/>
    </row>
    <row r="142" spans="1:27" s="7" customFormat="1" ht="15">
      <c r="A142" s="177" t="s">
        <v>152</v>
      </c>
      <c r="B142" s="188">
        <f>'Open Int.'!E142</f>
        <v>2700</v>
      </c>
      <c r="C142" s="189">
        <f>'Open Int.'!F142</f>
        <v>1350</v>
      </c>
      <c r="D142" s="190">
        <f>'Open Int.'!H142</f>
        <v>0</v>
      </c>
      <c r="E142" s="331">
        <f>'Open Int.'!I142</f>
        <v>0</v>
      </c>
      <c r="F142" s="191">
        <f>IF('Open Int.'!E142=0,0,'Open Int.'!H142/'Open Int.'!E142)</f>
        <v>0</v>
      </c>
      <c r="G142" s="155">
        <v>0</v>
      </c>
      <c r="H142" s="170">
        <f t="shared" si="4"/>
        <v>0</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row>
    <row r="143" spans="1:29" s="58" customFormat="1" ht="15">
      <c r="A143" s="177" t="s">
        <v>208</v>
      </c>
      <c r="B143" s="188">
        <f>'Open Int.'!E143</f>
        <v>63448</v>
      </c>
      <c r="C143" s="189">
        <f>'Open Int.'!F143</f>
        <v>49028</v>
      </c>
      <c r="D143" s="190">
        <f>'Open Int.'!H143</f>
        <v>7004</v>
      </c>
      <c r="E143" s="331">
        <f>'Open Int.'!I143</f>
        <v>4944</v>
      </c>
      <c r="F143" s="191">
        <f>IF('Open Int.'!E143=0,0,'Open Int.'!H143/'Open Int.'!E143)</f>
        <v>0.11038961038961038</v>
      </c>
      <c r="G143" s="155">
        <v>0.14285714285714285</v>
      </c>
      <c r="H143" s="170">
        <f t="shared" si="4"/>
        <v>-0.22727272727272727</v>
      </c>
      <c r="I143" s="185">
        <f>IF(Volume!D143=0,0,Volume!F143/Volume!D143)</f>
        <v>0.08</v>
      </c>
      <c r="J143" s="176">
        <v>0.4716981132075472</v>
      </c>
      <c r="K143" s="170">
        <f t="shared" si="5"/>
        <v>-0.8303999999999999</v>
      </c>
      <c r="L143" s="60"/>
      <c r="M143" s="6"/>
      <c r="N143" s="59"/>
      <c r="O143" s="3"/>
      <c r="P143" s="3"/>
      <c r="Q143" s="3"/>
      <c r="R143" s="3"/>
      <c r="S143" s="3"/>
      <c r="T143" s="3"/>
      <c r="U143" s="61"/>
      <c r="V143" s="3"/>
      <c r="W143" s="3"/>
      <c r="X143" s="3"/>
      <c r="Y143" s="3"/>
      <c r="Z143" s="3"/>
      <c r="AA143" s="2"/>
      <c r="AB143" s="78"/>
      <c r="AC143" s="77"/>
    </row>
    <row r="144" spans="1:27" s="7" customFormat="1" ht="15">
      <c r="A144" s="177" t="s">
        <v>230</v>
      </c>
      <c r="B144" s="188">
        <f>'Open Int.'!E144</f>
        <v>400</v>
      </c>
      <c r="C144" s="189">
        <f>'Open Int.'!F144</f>
        <v>0</v>
      </c>
      <c r="D144" s="190">
        <f>'Open Int.'!H144</f>
        <v>0</v>
      </c>
      <c r="E144" s="331">
        <f>'Open Int.'!I144</f>
        <v>0</v>
      </c>
      <c r="F144" s="191">
        <f>IF('Open Int.'!E144=0,0,'Open Int.'!H144/'Open Int.'!E144)</f>
        <v>0</v>
      </c>
      <c r="G144" s="155">
        <v>0</v>
      </c>
      <c r="H144" s="170">
        <f t="shared" si="4"/>
        <v>0</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185</v>
      </c>
      <c r="B145" s="188">
        <f>'Open Int.'!E145</f>
        <v>519750</v>
      </c>
      <c r="C145" s="189">
        <f>'Open Int.'!F145</f>
        <v>311850</v>
      </c>
      <c r="D145" s="190">
        <f>'Open Int.'!H145</f>
        <v>115425</v>
      </c>
      <c r="E145" s="331">
        <f>'Open Int.'!I145</f>
        <v>66150</v>
      </c>
      <c r="F145" s="191">
        <f>IF('Open Int.'!E145=0,0,'Open Int.'!H145/'Open Int.'!E145)</f>
        <v>0.22207792207792207</v>
      </c>
      <c r="G145" s="155">
        <v>0.237012987012987</v>
      </c>
      <c r="H145" s="170">
        <f t="shared" si="4"/>
        <v>-0.063013698630137</v>
      </c>
      <c r="I145" s="185">
        <f>IF(Volume!D145=0,0,Volume!F145/Volume!D145)</f>
        <v>0.19275825346112885</v>
      </c>
      <c r="J145" s="176">
        <v>0.24525436598329536</v>
      </c>
      <c r="K145" s="170">
        <f t="shared" si="5"/>
        <v>-0.21404761669254893</v>
      </c>
      <c r="L145" s="60"/>
      <c r="M145" s="6"/>
      <c r="N145" s="59"/>
      <c r="O145" s="3"/>
      <c r="P145" s="3"/>
      <c r="Q145" s="3"/>
      <c r="R145" s="3"/>
      <c r="S145" s="3"/>
      <c r="T145" s="3"/>
      <c r="U145" s="61"/>
      <c r="V145" s="3"/>
      <c r="W145" s="3"/>
      <c r="X145" s="3"/>
      <c r="Y145" s="3"/>
      <c r="Z145" s="3"/>
      <c r="AA145" s="2"/>
    </row>
    <row r="146" spans="1:29" s="58" customFormat="1" ht="15">
      <c r="A146" s="177" t="s">
        <v>206</v>
      </c>
      <c r="B146" s="188">
        <f>'Open Int.'!E146</f>
        <v>825</v>
      </c>
      <c r="C146" s="189">
        <f>'Open Int.'!F146</f>
        <v>275</v>
      </c>
      <c r="D146" s="190">
        <f>'Open Int.'!H146</f>
        <v>0</v>
      </c>
      <c r="E146" s="331">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77" t="s">
        <v>118</v>
      </c>
      <c r="B147" s="188">
        <f>'Open Int.'!E147</f>
        <v>54500</v>
      </c>
      <c r="C147" s="189">
        <f>'Open Int.'!F147</f>
        <v>14750</v>
      </c>
      <c r="D147" s="190">
        <f>'Open Int.'!H147</f>
        <v>2500</v>
      </c>
      <c r="E147" s="331">
        <f>'Open Int.'!I147</f>
        <v>0</v>
      </c>
      <c r="F147" s="191">
        <f>IF('Open Int.'!E147=0,0,'Open Int.'!H147/'Open Int.'!E147)</f>
        <v>0.045871559633027525</v>
      </c>
      <c r="G147" s="155">
        <v>0.06289308176100629</v>
      </c>
      <c r="H147" s="170">
        <f t="shared" si="4"/>
        <v>-0.2706422018348623</v>
      </c>
      <c r="I147" s="185">
        <f>IF(Volume!D147=0,0,Volume!F147/Volume!D147)</f>
        <v>0</v>
      </c>
      <c r="J147" s="176">
        <v>0.5116279069767442</v>
      </c>
      <c r="K147" s="170">
        <f t="shared" si="5"/>
        <v>-1</v>
      </c>
      <c r="L147" s="60"/>
      <c r="M147" s="6"/>
      <c r="N147" s="59"/>
      <c r="O147" s="3"/>
      <c r="P147" s="3"/>
      <c r="Q147" s="3"/>
      <c r="R147" s="3"/>
      <c r="S147" s="3"/>
      <c r="T147" s="3"/>
      <c r="U147" s="61"/>
      <c r="V147" s="3"/>
      <c r="W147" s="3"/>
      <c r="X147" s="3"/>
      <c r="Y147" s="3"/>
      <c r="Z147" s="3"/>
      <c r="AA147" s="2"/>
    </row>
    <row r="148" spans="1:29" s="58" customFormat="1" ht="15">
      <c r="A148" s="177" t="s">
        <v>231</v>
      </c>
      <c r="B148" s="188">
        <f>'Open Int.'!E148</f>
        <v>822</v>
      </c>
      <c r="C148" s="189">
        <f>'Open Int.'!F148</f>
        <v>822</v>
      </c>
      <c r="D148" s="190">
        <f>'Open Int.'!H148</f>
        <v>0</v>
      </c>
      <c r="E148" s="331">
        <f>'Open Int.'!I148</f>
        <v>0</v>
      </c>
      <c r="F148" s="191">
        <f>IF('Open Int.'!E148=0,0,'Open Int.'!H148/'Open Int.'!E148)</f>
        <v>0</v>
      </c>
      <c r="G148" s="155">
        <v>0</v>
      </c>
      <c r="H148" s="170">
        <f t="shared" si="4"/>
        <v>0</v>
      </c>
      <c r="I148" s="185">
        <f>IF(Volume!D148=0,0,Volume!F148/Volume!D148)</f>
        <v>0</v>
      </c>
      <c r="J148" s="176">
        <v>0</v>
      </c>
      <c r="K148" s="170">
        <f t="shared" si="5"/>
        <v>0</v>
      </c>
      <c r="L148" s="60"/>
      <c r="M148" s="6"/>
      <c r="N148" s="59"/>
      <c r="O148" s="3"/>
      <c r="P148" s="3"/>
      <c r="Q148" s="3"/>
      <c r="R148" s="3"/>
      <c r="S148" s="3"/>
      <c r="T148" s="3"/>
      <c r="U148" s="61"/>
      <c r="V148" s="3"/>
      <c r="W148" s="3"/>
      <c r="X148" s="3"/>
      <c r="Y148" s="3"/>
      <c r="Z148" s="3"/>
      <c r="AA148" s="2"/>
      <c r="AB148" s="78"/>
      <c r="AC148" s="77"/>
    </row>
    <row r="149" spans="1:27" s="7" customFormat="1" ht="15">
      <c r="A149" s="177" t="s">
        <v>301</v>
      </c>
      <c r="B149" s="188">
        <f>'Open Int.'!E149</f>
        <v>15400</v>
      </c>
      <c r="C149" s="189">
        <f>'Open Int.'!F149</f>
        <v>11550</v>
      </c>
      <c r="D149" s="190">
        <f>'Open Int.'!H149</f>
        <v>30800</v>
      </c>
      <c r="E149" s="331">
        <f>'Open Int.'!I149</f>
        <v>30800</v>
      </c>
      <c r="F149" s="191">
        <f>IF('Open Int.'!E149=0,0,'Open Int.'!H149/'Open Int.'!E149)</f>
        <v>2</v>
      </c>
      <c r="G149" s="155">
        <v>0</v>
      </c>
      <c r="H149" s="170">
        <f t="shared" si="4"/>
        <v>0</v>
      </c>
      <c r="I149" s="185">
        <f>IF(Volume!D149=0,0,Volume!F149/Volume!D149)</f>
        <v>2.6666666666666665</v>
      </c>
      <c r="J149" s="176">
        <v>0.2727272727272727</v>
      </c>
      <c r="K149" s="170">
        <f t="shared" si="5"/>
        <v>8.777777777777777</v>
      </c>
      <c r="L149" s="60"/>
      <c r="M149" s="6"/>
      <c r="N149" s="59"/>
      <c r="O149" s="3"/>
      <c r="P149" s="3"/>
      <c r="Q149" s="3"/>
      <c r="R149" s="3"/>
      <c r="S149" s="3"/>
      <c r="T149" s="3"/>
      <c r="U149" s="61"/>
      <c r="V149" s="3"/>
      <c r="W149" s="3"/>
      <c r="X149" s="3"/>
      <c r="Y149" s="3"/>
      <c r="Z149" s="3"/>
      <c r="AA149" s="2"/>
    </row>
    <row r="150" spans="1:27" s="7" customFormat="1" ht="15">
      <c r="A150" s="177" t="s">
        <v>302</v>
      </c>
      <c r="B150" s="188">
        <f>'Open Int.'!E150</f>
        <v>2675200</v>
      </c>
      <c r="C150" s="189">
        <f>'Open Int.'!F150</f>
        <v>741950</v>
      </c>
      <c r="D150" s="190">
        <f>'Open Int.'!H150</f>
        <v>292600</v>
      </c>
      <c r="E150" s="331">
        <f>'Open Int.'!I150</f>
        <v>146300</v>
      </c>
      <c r="F150" s="191">
        <f>IF('Open Int.'!E150=0,0,'Open Int.'!H150/'Open Int.'!E150)</f>
        <v>0.109375</v>
      </c>
      <c r="G150" s="155">
        <v>0.07567567567567568</v>
      </c>
      <c r="H150" s="170">
        <f t="shared" si="4"/>
        <v>0.44531249999999994</v>
      </c>
      <c r="I150" s="185">
        <f>IF(Volume!D150=0,0,Volume!F150/Volume!D150)</f>
        <v>0.18556701030927836</v>
      </c>
      <c r="J150" s="176">
        <v>0.10606060606060606</v>
      </c>
      <c r="K150" s="170">
        <f t="shared" si="5"/>
        <v>0.7496318114874816</v>
      </c>
      <c r="L150" s="60"/>
      <c r="M150" s="6"/>
      <c r="N150" s="59"/>
      <c r="O150" s="3"/>
      <c r="P150" s="3"/>
      <c r="Q150" s="3"/>
      <c r="R150" s="3"/>
      <c r="S150" s="3"/>
      <c r="T150" s="3"/>
      <c r="U150" s="61"/>
      <c r="V150" s="3"/>
      <c r="W150" s="3"/>
      <c r="X150" s="3"/>
      <c r="Y150" s="3"/>
      <c r="Z150" s="3"/>
      <c r="AA150" s="2"/>
    </row>
    <row r="151" spans="1:27" s="7" customFormat="1" ht="15">
      <c r="A151" s="177" t="s">
        <v>173</v>
      </c>
      <c r="B151" s="188">
        <f>'Open Int.'!E151</f>
        <v>61950</v>
      </c>
      <c r="C151" s="189">
        <f>'Open Int.'!F151</f>
        <v>50150</v>
      </c>
      <c r="D151" s="190">
        <f>'Open Int.'!H151</f>
        <v>0</v>
      </c>
      <c r="E151" s="331">
        <f>'Open Int.'!I151</f>
        <v>0</v>
      </c>
      <c r="F151" s="191">
        <f>IF('Open Int.'!E151=0,0,'Open Int.'!H151/'Open Int.'!E151)</f>
        <v>0</v>
      </c>
      <c r="G151" s="155">
        <v>0</v>
      </c>
      <c r="H151" s="170">
        <f t="shared" si="4"/>
        <v>0</v>
      </c>
      <c r="I151" s="185">
        <f>IF(Volume!D151=0,0,Volume!F151/Volume!D151)</f>
        <v>0</v>
      </c>
      <c r="J151" s="176">
        <v>0</v>
      </c>
      <c r="K151" s="170">
        <f t="shared" si="5"/>
        <v>0</v>
      </c>
      <c r="L151" s="60"/>
      <c r="M151" s="6"/>
      <c r="N151" s="59"/>
      <c r="O151" s="3"/>
      <c r="P151" s="3"/>
      <c r="Q151" s="3"/>
      <c r="R151" s="3"/>
      <c r="S151" s="3"/>
      <c r="T151" s="3"/>
      <c r="U151" s="61"/>
      <c r="V151" s="3"/>
      <c r="W151" s="3"/>
      <c r="X151" s="3"/>
      <c r="Y151" s="3"/>
      <c r="Z151" s="3"/>
      <c r="AA151" s="2"/>
    </row>
    <row r="152" spans="1:29" s="58" customFormat="1" ht="15">
      <c r="A152" s="177" t="s">
        <v>303</v>
      </c>
      <c r="B152" s="188">
        <f>'Open Int.'!E152</f>
        <v>0</v>
      </c>
      <c r="C152" s="189">
        <f>'Open Int.'!F152</f>
        <v>0</v>
      </c>
      <c r="D152" s="190">
        <f>'Open Int.'!H152</f>
        <v>0</v>
      </c>
      <c r="E152" s="331">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77" t="s">
        <v>82</v>
      </c>
      <c r="B153" s="188">
        <f>'Open Int.'!E153</f>
        <v>35700</v>
      </c>
      <c r="C153" s="189">
        <f>'Open Int.'!F153</f>
        <v>25200</v>
      </c>
      <c r="D153" s="190">
        <f>'Open Int.'!H153</f>
        <v>2100</v>
      </c>
      <c r="E153" s="331">
        <f>'Open Int.'!I153</f>
        <v>2100</v>
      </c>
      <c r="F153" s="191">
        <f>IF('Open Int.'!E153=0,0,'Open Int.'!H153/'Open Int.'!E153)</f>
        <v>0.058823529411764705</v>
      </c>
      <c r="G153" s="155">
        <v>0</v>
      </c>
      <c r="H153" s="170">
        <f t="shared" si="4"/>
        <v>0</v>
      </c>
      <c r="I153" s="185">
        <f>IF(Volume!D153=0,0,Volume!F153/Volume!D153)</f>
        <v>0.07142857142857142</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77" t="s">
        <v>153</v>
      </c>
      <c r="B154" s="188">
        <f>'Open Int.'!E154</f>
        <v>0</v>
      </c>
      <c r="C154" s="189">
        <f>'Open Int.'!F154</f>
        <v>0</v>
      </c>
      <c r="D154" s="190">
        <f>'Open Int.'!H154</f>
        <v>0</v>
      </c>
      <c r="E154" s="331">
        <f>'Open Int.'!I154</f>
        <v>0</v>
      </c>
      <c r="F154" s="191">
        <f>IF('Open Int.'!E154=0,0,'Open Int.'!H154/'Open Int.'!E154)</f>
        <v>0</v>
      </c>
      <c r="G154" s="155">
        <v>0</v>
      </c>
      <c r="H154" s="170">
        <f t="shared" si="4"/>
        <v>0</v>
      </c>
      <c r="I154" s="185">
        <f>IF(Volume!D154=0,0,Volume!F154/Volume!D154)</f>
        <v>0</v>
      </c>
      <c r="J154" s="176">
        <v>1.04</v>
      </c>
      <c r="K154" s="170">
        <f t="shared" si="5"/>
        <v>-1</v>
      </c>
      <c r="L154" s="60"/>
      <c r="M154" s="6"/>
      <c r="N154" s="59"/>
      <c r="O154" s="3"/>
      <c r="P154" s="3"/>
      <c r="Q154" s="3"/>
      <c r="R154" s="3"/>
      <c r="S154" s="3"/>
      <c r="T154" s="3"/>
      <c r="U154" s="61"/>
      <c r="V154" s="3"/>
      <c r="W154" s="3"/>
      <c r="X154" s="3"/>
      <c r="Y154" s="3"/>
      <c r="Z154" s="3"/>
      <c r="AA154" s="2"/>
    </row>
    <row r="155" spans="1:29" s="58" customFormat="1" ht="15">
      <c r="A155" s="177" t="s">
        <v>154</v>
      </c>
      <c r="B155" s="188">
        <f>'Open Int.'!E155</f>
        <v>6900</v>
      </c>
      <c r="C155" s="189">
        <f>'Open Int.'!F155</f>
        <v>6900</v>
      </c>
      <c r="D155" s="190">
        <f>'Open Int.'!H155</f>
        <v>0</v>
      </c>
      <c r="E155" s="331">
        <f>'Open Int.'!I155</f>
        <v>0</v>
      </c>
      <c r="F155" s="191">
        <f>IF('Open Int.'!E155=0,0,'Open Int.'!H155/'Open Int.'!E155)</f>
        <v>0</v>
      </c>
      <c r="G155" s="155">
        <v>0</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c r="AB155" s="78"/>
      <c r="AC155" s="77"/>
    </row>
    <row r="156" spans="1:29" s="58" customFormat="1" ht="15">
      <c r="A156" s="177" t="s">
        <v>304</v>
      </c>
      <c r="B156" s="188">
        <f>'Open Int.'!E156</f>
        <v>0</v>
      </c>
      <c r="C156" s="189">
        <f>'Open Int.'!F156</f>
        <v>0</v>
      </c>
      <c r="D156" s="190">
        <f>'Open Int.'!H156</f>
        <v>18000</v>
      </c>
      <c r="E156" s="331">
        <f>'Open Int.'!I156</f>
        <v>0</v>
      </c>
      <c r="F156" s="191">
        <f>IF('Open Int.'!E156=0,0,'Open Int.'!H156/'Open Int.'!E156)</f>
        <v>0</v>
      </c>
      <c r="G156" s="155">
        <v>0</v>
      </c>
      <c r="H156" s="170">
        <f t="shared" si="4"/>
        <v>0</v>
      </c>
      <c r="I156" s="185">
        <f>IF(Volume!D156=0,0,Volume!F156/Volume!D156)</f>
        <v>0</v>
      </c>
      <c r="J156" s="176">
        <v>0.2898550724637681</v>
      </c>
      <c r="K156" s="170">
        <f t="shared" si="5"/>
        <v>-1</v>
      </c>
      <c r="L156" s="60"/>
      <c r="M156" s="6"/>
      <c r="N156" s="59"/>
      <c r="O156" s="3"/>
      <c r="P156" s="3"/>
      <c r="Q156" s="3"/>
      <c r="R156" s="3"/>
      <c r="S156" s="3"/>
      <c r="T156" s="3"/>
      <c r="U156" s="61"/>
      <c r="V156" s="3"/>
      <c r="W156" s="3"/>
      <c r="X156" s="3"/>
      <c r="Y156" s="3"/>
      <c r="Z156" s="3"/>
      <c r="AA156" s="2"/>
      <c r="AB156" s="78"/>
      <c r="AC156" s="77"/>
    </row>
    <row r="157" spans="1:27" s="7" customFormat="1" ht="15">
      <c r="A157" s="177" t="s">
        <v>155</v>
      </c>
      <c r="B157" s="188">
        <f>'Open Int.'!E157</f>
        <v>2625</v>
      </c>
      <c r="C157" s="189">
        <f>'Open Int.'!F157</f>
        <v>0</v>
      </c>
      <c r="D157" s="190">
        <f>'Open Int.'!H157</f>
        <v>0</v>
      </c>
      <c r="E157" s="331">
        <f>'Open Int.'!I157</f>
        <v>0</v>
      </c>
      <c r="F157" s="191">
        <f>IF('Open Int.'!E157=0,0,'Open Int.'!H157/'Open Int.'!E157)</f>
        <v>0</v>
      </c>
      <c r="G157" s="155">
        <v>0</v>
      </c>
      <c r="H157" s="170">
        <f t="shared" si="4"/>
        <v>0</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38</v>
      </c>
      <c r="B158" s="188">
        <f>'Open Int.'!E158</f>
        <v>10800</v>
      </c>
      <c r="C158" s="189">
        <f>'Open Int.'!F158</f>
        <v>5400</v>
      </c>
      <c r="D158" s="190">
        <f>'Open Int.'!H158</f>
        <v>600</v>
      </c>
      <c r="E158" s="331">
        <f>'Open Int.'!I158</f>
        <v>600</v>
      </c>
      <c r="F158" s="191">
        <f>IF('Open Int.'!E158=0,0,'Open Int.'!H158/'Open Int.'!E158)</f>
        <v>0.05555555555555555</v>
      </c>
      <c r="G158" s="155">
        <v>0</v>
      </c>
      <c r="H158" s="170">
        <f t="shared" si="4"/>
        <v>0</v>
      </c>
      <c r="I158" s="185">
        <f>IF(Volume!D158=0,0,Volume!F158/Volume!D158)</f>
        <v>0.1111111111111111</v>
      </c>
      <c r="J158" s="176">
        <v>1.1875</v>
      </c>
      <c r="K158" s="170">
        <f t="shared" si="5"/>
        <v>-0.9064327485380117</v>
      </c>
      <c r="L158" s="60"/>
      <c r="M158" s="6"/>
      <c r="N158" s="59"/>
      <c r="O158" s="3"/>
      <c r="P158" s="3"/>
      <c r="Q158" s="3"/>
      <c r="R158" s="3"/>
      <c r="S158" s="3"/>
      <c r="T158" s="3"/>
      <c r="U158" s="61"/>
      <c r="V158" s="3"/>
      <c r="W158" s="3"/>
      <c r="X158" s="3"/>
      <c r="Y158" s="3"/>
      <c r="Z158" s="3"/>
      <c r="AA158" s="2"/>
      <c r="AB158" s="78"/>
      <c r="AC158" s="77"/>
    </row>
    <row r="159" spans="1:29" s="58" customFormat="1" ht="15">
      <c r="A159" s="177" t="s">
        <v>156</v>
      </c>
      <c r="B159" s="188">
        <f>'Open Int.'!E159</f>
        <v>1200</v>
      </c>
      <c r="C159" s="189">
        <f>'Open Int.'!F159</f>
        <v>0</v>
      </c>
      <c r="D159" s="190">
        <f>'Open Int.'!H159</f>
        <v>0</v>
      </c>
      <c r="E159" s="331">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397</v>
      </c>
      <c r="B160" s="188">
        <f>'Open Int.'!E160</f>
        <v>2800</v>
      </c>
      <c r="C160" s="189">
        <f>'Open Int.'!F160</f>
        <v>2800</v>
      </c>
      <c r="D160" s="190">
        <f>'Open Int.'!H160</f>
        <v>0</v>
      </c>
      <c r="E160" s="331">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8" s="2" customFormat="1" ht="15" customHeight="1" hidden="1">
      <c r="A161" s="72"/>
      <c r="B161" s="140">
        <f>SUM(B4:B160)</f>
        <v>42552349</v>
      </c>
      <c r="C161" s="141">
        <f>SUM(C4:C160)</f>
        <v>14254414</v>
      </c>
      <c r="D161" s="142"/>
      <c r="E161" s="143"/>
      <c r="F161" s="60"/>
      <c r="G161" s="6"/>
      <c r="H161" s="59"/>
      <c r="I161" s="6"/>
      <c r="J161" s="6"/>
      <c r="K161" s="59"/>
      <c r="L161" s="60"/>
      <c r="M161" s="6"/>
      <c r="N161" s="59"/>
      <c r="O161" s="3"/>
      <c r="P161" s="3"/>
      <c r="Q161" s="3"/>
      <c r="R161" s="3"/>
      <c r="S161" s="3"/>
      <c r="T161" s="3"/>
      <c r="U161" s="61"/>
      <c r="V161" s="3"/>
      <c r="W161" s="3"/>
      <c r="X161" s="3"/>
      <c r="Y161" s="3"/>
      <c r="Z161" s="3"/>
      <c r="AB161" s="75"/>
    </row>
    <row r="162" spans="2:28" s="2" customFormat="1" ht="15" customHeight="1">
      <c r="B162" s="5"/>
      <c r="C162" s="5"/>
      <c r="D162" s="143"/>
      <c r="E162" s="143"/>
      <c r="F162" s="60"/>
      <c r="G162" s="6"/>
      <c r="H162" s="59"/>
      <c r="I162" s="6"/>
      <c r="J162" s="6"/>
      <c r="K162" s="59"/>
      <c r="L162" s="60"/>
      <c r="M162" s="6"/>
      <c r="N162" s="59"/>
      <c r="O162" s="3"/>
      <c r="P162" s="3"/>
      <c r="Q162" s="3"/>
      <c r="R162" s="3"/>
      <c r="S162" s="3"/>
      <c r="T162" s="3"/>
      <c r="U162" s="61"/>
      <c r="V162" s="3"/>
      <c r="W162" s="3"/>
      <c r="X162" s="3"/>
      <c r="Y162" s="3"/>
      <c r="Z162" s="3"/>
      <c r="AB162" s="1"/>
    </row>
    <row r="163" spans="1:5" ht="12.75">
      <c r="A163" s="2"/>
      <c r="B163" s="5"/>
      <c r="C163" s="5"/>
      <c r="D163" s="143"/>
      <c r="E163" s="143"/>
    </row>
    <row r="164" spans="1:5" ht="12.75">
      <c r="A164" s="137"/>
      <c r="B164" s="144"/>
      <c r="C164" s="145"/>
      <c r="D164" s="146"/>
      <c r="E164" s="146"/>
    </row>
    <row r="165" spans="1:5" ht="12.75">
      <c r="A165" s="138"/>
      <c r="B165" s="147"/>
      <c r="C165" s="148"/>
      <c r="D165" s="148"/>
      <c r="E165" s="148"/>
    </row>
    <row r="166" spans="1:5" ht="12.75">
      <c r="A166" s="139"/>
      <c r="B166" s="149"/>
      <c r="C166" s="150"/>
      <c r="D166" s="151"/>
      <c r="E166" s="151"/>
    </row>
    <row r="167" spans="1:5" ht="12.75">
      <c r="A167" s="137"/>
      <c r="B167" s="149"/>
      <c r="C167" s="150"/>
      <c r="D167" s="151"/>
      <c r="E167" s="151"/>
    </row>
    <row r="168" spans="1:5" ht="12.75">
      <c r="A168" s="139"/>
      <c r="B168" s="149"/>
      <c r="C168" s="150"/>
      <c r="D168" s="151"/>
      <c r="E168" s="151"/>
    </row>
    <row r="169" spans="1:5" ht="12.75">
      <c r="A169" s="137"/>
      <c r="B169" s="149"/>
      <c r="C169" s="150"/>
      <c r="D169" s="151"/>
      <c r="E169" s="151"/>
    </row>
    <row r="170" spans="1:5" ht="12.75">
      <c r="A170" s="4"/>
      <c r="B170" s="152"/>
      <c r="C170" s="152"/>
      <c r="D170" s="153"/>
      <c r="E170" s="153"/>
    </row>
    <row r="171" spans="1:5" ht="12.75">
      <c r="A171" s="4"/>
      <c r="B171" s="152"/>
      <c r="C171" s="152"/>
      <c r="D171" s="153"/>
      <c r="E171" s="153"/>
    </row>
    <row r="172" spans="1:5" ht="12.75">
      <c r="A172" s="4"/>
      <c r="B172" s="152"/>
      <c r="C172" s="152"/>
      <c r="D172" s="153"/>
      <c r="E172" s="153"/>
    </row>
    <row r="203" ht="12.75">
      <c r="B203"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0"/>
  <sheetViews>
    <sheetView workbookViewId="0" topLeftCell="A1">
      <selection activeCell="E224" sqref="E224"/>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5" t="s">
        <v>126</v>
      </c>
      <c r="B1" s="416"/>
      <c r="C1" s="416"/>
      <c r="D1" s="416"/>
      <c r="E1" s="416"/>
      <c r="F1" s="416"/>
      <c r="G1" s="416"/>
    </row>
    <row r="2" spans="1:7" s="69" customFormat="1" ht="14.25" thickBot="1">
      <c r="A2" s="134" t="s">
        <v>113</v>
      </c>
      <c r="B2" s="33" t="s">
        <v>99</v>
      </c>
      <c r="C2" s="268" t="s">
        <v>123</v>
      </c>
      <c r="D2" s="99" t="s">
        <v>124</v>
      </c>
      <c r="E2" s="130" t="s">
        <v>119</v>
      </c>
      <c r="F2" s="335" t="s">
        <v>190</v>
      </c>
      <c r="G2" s="336" t="s">
        <v>70</v>
      </c>
    </row>
    <row r="3" spans="1:7" s="69" customFormat="1" ht="13.5">
      <c r="A3" s="101" t="s">
        <v>182</v>
      </c>
      <c r="B3" s="270">
        <f>Volume!J4</f>
        <v>5308.5</v>
      </c>
      <c r="C3" s="269">
        <v>5320.85</v>
      </c>
      <c r="D3" s="263">
        <f>C3-B3</f>
        <v>12.350000000000364</v>
      </c>
      <c r="E3" s="334">
        <f>D3/B3</f>
        <v>0.002326457568051307</v>
      </c>
      <c r="F3" s="263">
        <v>19.650000000000546</v>
      </c>
      <c r="G3" s="160">
        <f aca="true" t="shared" si="0" ref="G3:G67">D3-F3</f>
        <v>-7.300000000000182</v>
      </c>
    </row>
    <row r="4" spans="1:7" s="69" customFormat="1" ht="13.5">
      <c r="A4" s="193" t="s">
        <v>74</v>
      </c>
      <c r="B4" s="272">
        <f>Volume!J5</f>
        <v>5180.7</v>
      </c>
      <c r="C4" s="2">
        <v>5195.4</v>
      </c>
      <c r="D4" s="264">
        <f aca="true" t="shared" si="1" ref="D4:D66">C4-B4</f>
        <v>14.699999999999818</v>
      </c>
      <c r="E4" s="333">
        <f aca="true" t="shared" si="2" ref="E4:E66">D4/B4</f>
        <v>0.002837454398054282</v>
      </c>
      <c r="F4" s="264">
        <v>56.399999999999636</v>
      </c>
      <c r="G4" s="159">
        <f t="shared" si="0"/>
        <v>-41.69999999999982</v>
      </c>
    </row>
    <row r="5" spans="1:7" s="69" customFormat="1" ht="13.5">
      <c r="A5" s="193" t="s">
        <v>9</v>
      </c>
      <c r="B5" s="272">
        <f>Volume!J6</f>
        <v>3821.55</v>
      </c>
      <c r="C5" s="2">
        <v>3799.85</v>
      </c>
      <c r="D5" s="264">
        <f t="shared" si="1"/>
        <v>-21.700000000000273</v>
      </c>
      <c r="E5" s="333">
        <f t="shared" si="2"/>
        <v>-0.0056783242401644025</v>
      </c>
      <c r="F5" s="264">
        <v>4.900000000000091</v>
      </c>
      <c r="G5" s="159">
        <f t="shared" si="0"/>
        <v>-26.600000000000364</v>
      </c>
    </row>
    <row r="6" spans="1:7" s="69" customFormat="1" ht="13.5">
      <c r="A6" s="193" t="s">
        <v>280</v>
      </c>
      <c r="B6" s="272">
        <f>Volume!J7</f>
        <v>2025.35</v>
      </c>
      <c r="C6" s="70">
        <v>2028.7</v>
      </c>
      <c r="D6" s="264">
        <f t="shared" si="1"/>
        <v>3.3500000000001364</v>
      </c>
      <c r="E6" s="333">
        <f t="shared" si="2"/>
        <v>0.0016540351050436401</v>
      </c>
      <c r="F6" s="264">
        <v>8.049999999999955</v>
      </c>
      <c r="G6" s="159">
        <f t="shared" si="0"/>
        <v>-4.699999999999818</v>
      </c>
    </row>
    <row r="7" spans="1:10" s="69" customFormat="1" ht="13.5">
      <c r="A7" s="193" t="s">
        <v>134</v>
      </c>
      <c r="B7" s="272">
        <f>Volume!J8</f>
        <v>3549.7</v>
      </c>
      <c r="C7" s="70">
        <v>3551.25</v>
      </c>
      <c r="D7" s="264">
        <f t="shared" si="1"/>
        <v>1.550000000000182</v>
      </c>
      <c r="E7" s="333">
        <f t="shared" si="2"/>
        <v>0.0004366566188692515</v>
      </c>
      <c r="F7" s="264">
        <v>33</v>
      </c>
      <c r="G7" s="159">
        <f t="shared" si="0"/>
        <v>-31.449999999999818</v>
      </c>
      <c r="H7" s="135"/>
      <c r="I7" s="136"/>
      <c r="J7" s="78"/>
    </row>
    <row r="8" spans="1:7" s="69" customFormat="1" ht="13.5">
      <c r="A8" s="193" t="s">
        <v>0</v>
      </c>
      <c r="B8" s="272">
        <f>Volume!J9</f>
        <v>735.25</v>
      </c>
      <c r="C8" s="70">
        <v>741.05</v>
      </c>
      <c r="D8" s="264">
        <f t="shared" si="1"/>
        <v>5.7999999999999545</v>
      </c>
      <c r="E8" s="333">
        <f t="shared" si="2"/>
        <v>0.007888473308398442</v>
      </c>
      <c r="F8" s="264">
        <v>8.299999999999955</v>
      </c>
      <c r="G8" s="159">
        <f t="shared" si="0"/>
        <v>-2.5</v>
      </c>
    </row>
    <row r="9" spans="1:8" s="25" customFormat="1" ht="13.5">
      <c r="A9" s="193" t="s">
        <v>135</v>
      </c>
      <c r="B9" s="272">
        <f>Volume!J10</f>
        <v>72.65</v>
      </c>
      <c r="C9" s="70">
        <v>73.1</v>
      </c>
      <c r="D9" s="264">
        <f t="shared" si="1"/>
        <v>0.44999999999998863</v>
      </c>
      <c r="E9" s="333">
        <f t="shared" si="2"/>
        <v>0.006194081211286836</v>
      </c>
      <c r="F9" s="264">
        <v>1.1500000000000057</v>
      </c>
      <c r="G9" s="159">
        <f t="shared" si="0"/>
        <v>-0.700000000000017</v>
      </c>
      <c r="H9" s="69"/>
    </row>
    <row r="10" spans="1:7" s="69" customFormat="1" ht="13.5">
      <c r="A10" s="193" t="s">
        <v>174</v>
      </c>
      <c r="B10" s="272">
        <f>Volume!J11</f>
        <v>57.05</v>
      </c>
      <c r="C10" s="70">
        <v>57.55</v>
      </c>
      <c r="D10" s="264">
        <f t="shared" si="1"/>
        <v>0.5</v>
      </c>
      <c r="E10" s="333">
        <f t="shared" si="2"/>
        <v>0.008764241893076249</v>
      </c>
      <c r="F10" s="264">
        <v>1.05</v>
      </c>
      <c r="G10" s="159">
        <f t="shared" si="0"/>
        <v>-0.55</v>
      </c>
    </row>
    <row r="11" spans="1:7" s="69" customFormat="1" ht="13.5">
      <c r="A11" s="193" t="s">
        <v>281</v>
      </c>
      <c r="B11" s="272">
        <f>Volume!J12</f>
        <v>368.1</v>
      </c>
      <c r="C11" s="70">
        <v>370.25</v>
      </c>
      <c r="D11" s="264">
        <f t="shared" si="1"/>
        <v>2.1499999999999773</v>
      </c>
      <c r="E11" s="333">
        <f t="shared" si="2"/>
        <v>0.005840804129312625</v>
      </c>
      <c r="F11" s="264">
        <v>3.1000000000000227</v>
      </c>
      <c r="G11" s="159">
        <f t="shared" si="0"/>
        <v>-0.9500000000000455</v>
      </c>
    </row>
    <row r="12" spans="1:7" s="69" customFormat="1" ht="13.5">
      <c r="A12" s="193" t="s">
        <v>75</v>
      </c>
      <c r="B12" s="272">
        <f>Volume!J13</f>
        <v>76.05</v>
      </c>
      <c r="C12" s="70">
        <v>76.75</v>
      </c>
      <c r="D12" s="264">
        <f t="shared" si="1"/>
        <v>0.7000000000000028</v>
      </c>
      <c r="E12" s="333">
        <f t="shared" si="2"/>
        <v>0.00920447074293232</v>
      </c>
      <c r="F12" s="264">
        <v>0.9500000000000028</v>
      </c>
      <c r="G12" s="159">
        <f t="shared" si="0"/>
        <v>-0.25</v>
      </c>
    </row>
    <row r="13" spans="1:7" s="69" customFormat="1" ht="13.5">
      <c r="A13" s="193" t="s">
        <v>88</v>
      </c>
      <c r="B13" s="272">
        <f>Volume!J14</f>
        <v>43.45</v>
      </c>
      <c r="C13" s="70">
        <v>43.95</v>
      </c>
      <c r="D13" s="264">
        <f t="shared" si="1"/>
        <v>0.5</v>
      </c>
      <c r="E13" s="333">
        <f t="shared" si="2"/>
        <v>0.01150747986191024</v>
      </c>
      <c r="F13" s="264">
        <v>0.7999999999999972</v>
      </c>
      <c r="G13" s="159">
        <f t="shared" si="0"/>
        <v>-0.29999999999999716</v>
      </c>
    </row>
    <row r="14" spans="1:7" s="69" customFormat="1" ht="13.5">
      <c r="A14" s="193" t="s">
        <v>136</v>
      </c>
      <c r="B14" s="272">
        <f>Volume!J15</f>
        <v>38.4</v>
      </c>
      <c r="C14" s="70">
        <v>38.55</v>
      </c>
      <c r="D14" s="264">
        <f t="shared" si="1"/>
        <v>0.14999999999999858</v>
      </c>
      <c r="E14" s="333">
        <f t="shared" si="2"/>
        <v>0.003906249999999963</v>
      </c>
      <c r="F14" s="264">
        <v>0.45000000000000284</v>
      </c>
      <c r="G14" s="159">
        <f t="shared" si="0"/>
        <v>-0.30000000000000426</v>
      </c>
    </row>
    <row r="15" spans="1:7" s="69" customFormat="1" ht="13.5">
      <c r="A15" s="193" t="s">
        <v>157</v>
      </c>
      <c r="B15" s="272">
        <f>Volume!J16</f>
        <v>678.55</v>
      </c>
      <c r="C15" s="70">
        <v>678.75</v>
      </c>
      <c r="D15" s="264">
        <f t="shared" si="1"/>
        <v>0.20000000000004547</v>
      </c>
      <c r="E15" s="333">
        <f t="shared" si="2"/>
        <v>0.00029474614987848427</v>
      </c>
      <c r="F15" s="264">
        <v>-4.199999999999932</v>
      </c>
      <c r="G15" s="159">
        <f t="shared" si="0"/>
        <v>4.399999999999977</v>
      </c>
    </row>
    <row r="16" spans="1:7" s="69" customFormat="1" ht="13.5">
      <c r="A16" s="193" t="s">
        <v>193</v>
      </c>
      <c r="B16" s="272">
        <f>Volume!J17</f>
        <v>2427.6</v>
      </c>
      <c r="C16" s="70">
        <v>2441.9</v>
      </c>
      <c r="D16" s="264">
        <f t="shared" si="1"/>
        <v>14.300000000000182</v>
      </c>
      <c r="E16" s="333">
        <f t="shared" si="2"/>
        <v>0.005890591530730014</v>
      </c>
      <c r="F16" s="264">
        <v>24.25</v>
      </c>
      <c r="G16" s="159">
        <f t="shared" si="0"/>
        <v>-9.949999999999818</v>
      </c>
    </row>
    <row r="17" spans="1:7" s="69" customFormat="1" ht="13.5">
      <c r="A17" s="193" t="s">
        <v>282</v>
      </c>
      <c r="B17" s="272">
        <f>Volume!J18</f>
        <v>195</v>
      </c>
      <c r="C17" s="70">
        <v>195.7</v>
      </c>
      <c r="D17" s="264">
        <f t="shared" si="1"/>
        <v>0.6999999999999886</v>
      </c>
      <c r="E17" s="333">
        <f t="shared" si="2"/>
        <v>0.0035897435897435316</v>
      </c>
      <c r="F17" s="264">
        <v>0.799999999999983</v>
      </c>
      <c r="G17" s="159">
        <f t="shared" si="0"/>
        <v>-0.09999999999999432</v>
      </c>
    </row>
    <row r="18" spans="1:7" s="14" customFormat="1" ht="13.5">
      <c r="A18" s="193" t="s">
        <v>283</v>
      </c>
      <c r="B18" s="272">
        <f>Volume!J19</f>
        <v>65.8</v>
      </c>
      <c r="C18" s="70">
        <v>66.4</v>
      </c>
      <c r="D18" s="264">
        <f t="shared" si="1"/>
        <v>0.6000000000000085</v>
      </c>
      <c r="E18" s="333">
        <f t="shared" si="2"/>
        <v>0.00911854103343478</v>
      </c>
      <c r="F18" s="264">
        <v>0.5</v>
      </c>
      <c r="G18" s="159">
        <f t="shared" si="0"/>
        <v>0.10000000000000853</v>
      </c>
    </row>
    <row r="19" spans="1:7" s="14" customFormat="1" ht="13.5">
      <c r="A19" s="193" t="s">
        <v>76</v>
      </c>
      <c r="B19" s="272">
        <f>Volume!J20</f>
        <v>215.05</v>
      </c>
      <c r="C19" s="70">
        <v>216.7</v>
      </c>
      <c r="D19" s="264">
        <f t="shared" si="1"/>
        <v>1.6499999999999773</v>
      </c>
      <c r="E19" s="333">
        <f t="shared" si="2"/>
        <v>0.007672634271099638</v>
      </c>
      <c r="F19" s="264">
        <v>2.75</v>
      </c>
      <c r="G19" s="159">
        <f t="shared" si="0"/>
        <v>-1.1000000000000227</v>
      </c>
    </row>
    <row r="20" spans="1:7" s="69" customFormat="1" ht="13.5">
      <c r="A20" s="193" t="s">
        <v>77</v>
      </c>
      <c r="B20" s="272">
        <f>Volume!J21</f>
        <v>167.8</v>
      </c>
      <c r="C20" s="70">
        <v>168.75</v>
      </c>
      <c r="D20" s="264">
        <f t="shared" si="1"/>
        <v>0.9499999999999886</v>
      </c>
      <c r="E20" s="333">
        <f t="shared" si="2"/>
        <v>0.005661501787842602</v>
      </c>
      <c r="F20" s="264">
        <v>1.950000000000017</v>
      </c>
      <c r="G20" s="159">
        <f t="shared" si="0"/>
        <v>-1.0000000000000284</v>
      </c>
    </row>
    <row r="21" spans="1:7" s="69" customFormat="1" ht="13.5">
      <c r="A21" s="193" t="s">
        <v>284</v>
      </c>
      <c r="B21" s="272">
        <f>Volume!J22</f>
        <v>137.9</v>
      </c>
      <c r="C21" s="70">
        <v>139.3</v>
      </c>
      <c r="D21" s="264">
        <f t="shared" si="1"/>
        <v>1.4000000000000057</v>
      </c>
      <c r="E21" s="333">
        <f t="shared" si="2"/>
        <v>0.010152284263959432</v>
      </c>
      <c r="F21" s="264">
        <v>2.1500000000000057</v>
      </c>
      <c r="G21" s="159">
        <f t="shared" si="0"/>
        <v>-0.75</v>
      </c>
    </row>
    <row r="22" spans="1:7" s="69" customFormat="1" ht="13.5">
      <c r="A22" s="193" t="s">
        <v>34</v>
      </c>
      <c r="B22" s="272">
        <f>Volume!J23</f>
        <v>1504</v>
      </c>
      <c r="C22" s="70">
        <v>1508.25</v>
      </c>
      <c r="D22" s="264">
        <f t="shared" si="1"/>
        <v>4.25</v>
      </c>
      <c r="E22" s="333">
        <f t="shared" si="2"/>
        <v>0.0028257978723404257</v>
      </c>
      <c r="F22" s="264">
        <v>15.849999999999909</v>
      </c>
      <c r="G22" s="159">
        <f t="shared" si="0"/>
        <v>-11.599999999999909</v>
      </c>
    </row>
    <row r="23" spans="1:7" s="69" customFormat="1" ht="13.5">
      <c r="A23" s="193" t="s">
        <v>285</v>
      </c>
      <c r="B23" s="272">
        <f>Volume!J24</f>
        <v>1082.7</v>
      </c>
      <c r="C23" s="70">
        <v>1092.1</v>
      </c>
      <c r="D23" s="264">
        <f t="shared" si="1"/>
        <v>9.399999999999864</v>
      </c>
      <c r="E23" s="333">
        <f t="shared" si="2"/>
        <v>0.008681998706936237</v>
      </c>
      <c r="F23" s="264">
        <v>14.900000000000091</v>
      </c>
      <c r="G23" s="159">
        <f t="shared" si="0"/>
        <v>-5.500000000000227</v>
      </c>
    </row>
    <row r="24" spans="1:7" s="69" customFormat="1" ht="13.5">
      <c r="A24" s="193" t="s">
        <v>137</v>
      </c>
      <c r="B24" s="272">
        <f>Volume!J25</f>
        <v>315.55</v>
      </c>
      <c r="C24" s="70">
        <v>315.3</v>
      </c>
      <c r="D24" s="264">
        <f t="shared" si="1"/>
        <v>-0.25</v>
      </c>
      <c r="E24" s="333">
        <f t="shared" si="2"/>
        <v>-0.0007922674694977024</v>
      </c>
      <c r="F24" s="264">
        <v>1.3999999999999773</v>
      </c>
      <c r="G24" s="159">
        <f t="shared" si="0"/>
        <v>-1.6499999999999773</v>
      </c>
    </row>
    <row r="25" spans="1:7" s="69" customFormat="1" ht="13.5">
      <c r="A25" s="193" t="s">
        <v>232</v>
      </c>
      <c r="B25" s="272">
        <f>Volume!J26</f>
        <v>763.9</v>
      </c>
      <c r="C25" s="70">
        <v>753.25</v>
      </c>
      <c r="D25" s="264">
        <f t="shared" si="1"/>
        <v>-10.649999999999977</v>
      </c>
      <c r="E25" s="333">
        <f t="shared" si="2"/>
        <v>-0.01394161539468514</v>
      </c>
      <c r="F25" s="264">
        <v>-7.600000000000023</v>
      </c>
      <c r="G25" s="159">
        <f t="shared" si="0"/>
        <v>-3.0499999999999545</v>
      </c>
    </row>
    <row r="26" spans="1:7" s="69" customFormat="1" ht="13.5">
      <c r="A26" s="193" t="s">
        <v>1</v>
      </c>
      <c r="B26" s="272">
        <f>Volume!J27</f>
        <v>2261.35</v>
      </c>
      <c r="C26" s="70">
        <v>2266.3</v>
      </c>
      <c r="D26" s="264">
        <f t="shared" si="1"/>
        <v>4.950000000000273</v>
      </c>
      <c r="E26" s="333">
        <f t="shared" si="2"/>
        <v>0.0021889579233644826</v>
      </c>
      <c r="F26" s="264">
        <v>16</v>
      </c>
      <c r="G26" s="159">
        <f t="shared" si="0"/>
        <v>-11.049999999999727</v>
      </c>
    </row>
    <row r="27" spans="1:7" s="69" customFormat="1" ht="13.5">
      <c r="A27" s="193" t="s">
        <v>158</v>
      </c>
      <c r="B27" s="272">
        <f>Volume!J28</f>
        <v>107.25</v>
      </c>
      <c r="C27" s="70">
        <v>107.6</v>
      </c>
      <c r="D27" s="264">
        <f t="shared" si="1"/>
        <v>0.3499999999999943</v>
      </c>
      <c r="E27" s="333">
        <f t="shared" si="2"/>
        <v>0.0032634032634032105</v>
      </c>
      <c r="F27" s="264">
        <v>1.3</v>
      </c>
      <c r="G27" s="159">
        <f t="shared" si="0"/>
        <v>-0.9500000000000057</v>
      </c>
    </row>
    <row r="28" spans="1:7" s="69" customFormat="1" ht="13.5">
      <c r="A28" s="193" t="s">
        <v>286</v>
      </c>
      <c r="B28" s="272">
        <f>Volume!J29</f>
        <v>541.15</v>
      </c>
      <c r="C28" s="70">
        <v>545.55</v>
      </c>
      <c r="D28" s="264">
        <f t="shared" si="1"/>
        <v>4.399999999999977</v>
      </c>
      <c r="E28" s="333">
        <f t="shared" si="2"/>
        <v>0.008130832486371574</v>
      </c>
      <c r="F28" s="264">
        <v>6.899999999999977</v>
      </c>
      <c r="G28" s="159">
        <f t="shared" si="0"/>
        <v>-2.5</v>
      </c>
    </row>
    <row r="29" spans="1:7" s="69" customFormat="1" ht="13.5">
      <c r="A29" s="193" t="s">
        <v>159</v>
      </c>
      <c r="B29" s="272">
        <f>Volume!J30</f>
        <v>40.65</v>
      </c>
      <c r="C29" s="70">
        <v>41.2</v>
      </c>
      <c r="D29" s="264">
        <f t="shared" si="1"/>
        <v>0.5500000000000043</v>
      </c>
      <c r="E29" s="333">
        <f t="shared" si="2"/>
        <v>0.013530135301353118</v>
      </c>
      <c r="F29" s="264">
        <v>0.7999999999999972</v>
      </c>
      <c r="G29" s="159">
        <f t="shared" si="0"/>
        <v>-0.2499999999999929</v>
      </c>
    </row>
    <row r="30" spans="1:7" s="69" customFormat="1" ht="13.5">
      <c r="A30" s="193" t="s">
        <v>2</v>
      </c>
      <c r="B30" s="272">
        <f>Volume!J31</f>
        <v>302.75</v>
      </c>
      <c r="C30" s="70">
        <v>303.65</v>
      </c>
      <c r="D30" s="264">
        <f t="shared" si="1"/>
        <v>0.8999999999999773</v>
      </c>
      <c r="E30" s="333">
        <f t="shared" si="2"/>
        <v>0.002972749793558967</v>
      </c>
      <c r="F30" s="264">
        <v>0.8000000000000114</v>
      </c>
      <c r="G30" s="159">
        <f t="shared" si="0"/>
        <v>0.0999999999999659</v>
      </c>
    </row>
    <row r="31" spans="1:7" s="69" customFormat="1" ht="13.5">
      <c r="A31" s="193" t="s">
        <v>392</v>
      </c>
      <c r="B31" s="272">
        <f>Volume!J32</f>
        <v>132.15</v>
      </c>
      <c r="C31" s="70">
        <v>132.15</v>
      </c>
      <c r="D31" s="264">
        <f t="shared" si="1"/>
        <v>0</v>
      </c>
      <c r="E31" s="333">
        <f t="shared" si="2"/>
        <v>0</v>
      </c>
      <c r="F31" s="264">
        <v>1.0999999999999943</v>
      </c>
      <c r="G31" s="159">
        <f t="shared" si="0"/>
        <v>-1.0999999999999943</v>
      </c>
    </row>
    <row r="32" spans="1:7" s="69" customFormat="1" ht="13.5">
      <c r="A32" s="193" t="s">
        <v>78</v>
      </c>
      <c r="B32" s="272">
        <f>Volume!J33</f>
        <v>194.75</v>
      </c>
      <c r="C32" s="70">
        <v>196.65</v>
      </c>
      <c r="D32" s="264">
        <f t="shared" si="1"/>
        <v>1.9000000000000057</v>
      </c>
      <c r="E32" s="333">
        <f t="shared" si="2"/>
        <v>0.00975609756097564</v>
      </c>
      <c r="F32" s="264">
        <v>2.700000000000017</v>
      </c>
      <c r="G32" s="159">
        <f t="shared" si="0"/>
        <v>-0.8000000000000114</v>
      </c>
    </row>
    <row r="33" spans="1:7" s="69" customFormat="1" ht="13.5">
      <c r="A33" s="193" t="s">
        <v>138</v>
      </c>
      <c r="B33" s="272">
        <f>Volume!J34</f>
        <v>545.55</v>
      </c>
      <c r="C33" s="70">
        <v>549.45</v>
      </c>
      <c r="D33" s="264">
        <f t="shared" si="1"/>
        <v>3.900000000000091</v>
      </c>
      <c r="E33" s="333">
        <f t="shared" si="2"/>
        <v>0.007148748968930604</v>
      </c>
      <c r="F33" s="264">
        <v>6</v>
      </c>
      <c r="G33" s="159">
        <f t="shared" si="0"/>
        <v>-2.099999999999909</v>
      </c>
    </row>
    <row r="34" spans="1:7" s="69" customFormat="1" ht="13.5">
      <c r="A34" s="193" t="s">
        <v>160</v>
      </c>
      <c r="B34" s="272">
        <f>Volume!J35</f>
        <v>376.95</v>
      </c>
      <c r="C34" s="70">
        <v>381.5</v>
      </c>
      <c r="D34" s="264">
        <f t="shared" si="1"/>
        <v>4.550000000000011</v>
      </c>
      <c r="E34" s="333">
        <f t="shared" si="2"/>
        <v>0.012070566388115165</v>
      </c>
      <c r="F34" s="264">
        <v>3.1000000000000227</v>
      </c>
      <c r="G34" s="159">
        <f t="shared" si="0"/>
        <v>1.4499999999999886</v>
      </c>
    </row>
    <row r="35" spans="1:7" s="69" customFormat="1" ht="13.5">
      <c r="A35" s="193" t="s">
        <v>161</v>
      </c>
      <c r="B35" s="272">
        <f>Volume!J36</f>
        <v>31.3</v>
      </c>
      <c r="C35" s="70">
        <v>31.45</v>
      </c>
      <c r="D35" s="264">
        <f t="shared" si="1"/>
        <v>0.14999999999999858</v>
      </c>
      <c r="E35" s="333">
        <f t="shared" si="2"/>
        <v>0.004792332268370562</v>
      </c>
      <c r="F35" s="264">
        <v>0.3999999999999986</v>
      </c>
      <c r="G35" s="159">
        <f t="shared" si="0"/>
        <v>-0.25</v>
      </c>
    </row>
    <row r="36" spans="1:7" s="69" customFormat="1" ht="13.5">
      <c r="A36" s="193" t="s">
        <v>394</v>
      </c>
      <c r="B36" s="272">
        <f>Volume!J37</f>
        <v>187.7</v>
      </c>
      <c r="C36" s="70">
        <v>190.6</v>
      </c>
      <c r="D36" s="264">
        <f t="shared" si="1"/>
        <v>2.9000000000000057</v>
      </c>
      <c r="E36" s="333">
        <f t="shared" si="2"/>
        <v>0.015450186467767746</v>
      </c>
      <c r="F36" s="264">
        <v>-2.799999999999983</v>
      </c>
      <c r="G36" s="159">
        <f t="shared" si="0"/>
        <v>5.699999999999989</v>
      </c>
    </row>
    <row r="37" spans="1:8" s="25" customFormat="1" ht="13.5">
      <c r="A37" s="193" t="s">
        <v>3</v>
      </c>
      <c r="B37" s="272">
        <f>Volume!J38</f>
        <v>236.8</v>
      </c>
      <c r="C37" s="70">
        <v>236.55</v>
      </c>
      <c r="D37" s="264">
        <f t="shared" si="1"/>
        <v>-0.25</v>
      </c>
      <c r="E37" s="333">
        <f t="shared" si="2"/>
        <v>-0.001055743243243243</v>
      </c>
      <c r="F37" s="264">
        <v>0.9499999999999886</v>
      </c>
      <c r="G37" s="159">
        <f t="shared" si="0"/>
        <v>-1.1999999999999886</v>
      </c>
      <c r="H37" s="69"/>
    </row>
    <row r="38" spans="1:7" s="69" customFormat="1" ht="13.5">
      <c r="A38" s="193" t="s">
        <v>218</v>
      </c>
      <c r="B38" s="272">
        <f>Volume!J39</f>
        <v>332.65</v>
      </c>
      <c r="C38" s="70">
        <v>332</v>
      </c>
      <c r="D38" s="264">
        <f t="shared" si="1"/>
        <v>-0.6499999999999773</v>
      </c>
      <c r="E38" s="333">
        <f t="shared" si="2"/>
        <v>-0.0019540057117089353</v>
      </c>
      <c r="F38" s="264">
        <v>4.75</v>
      </c>
      <c r="G38" s="159">
        <f t="shared" si="0"/>
        <v>-5.399999999999977</v>
      </c>
    </row>
    <row r="39" spans="1:7" s="69" customFormat="1" ht="13.5">
      <c r="A39" s="193" t="s">
        <v>162</v>
      </c>
      <c r="B39" s="272">
        <f>Volume!J40</f>
        <v>289.25</v>
      </c>
      <c r="C39" s="70">
        <v>287.75</v>
      </c>
      <c r="D39" s="264">
        <f t="shared" si="1"/>
        <v>-1.5</v>
      </c>
      <c r="E39" s="333">
        <f t="shared" si="2"/>
        <v>-0.005185825410544511</v>
      </c>
      <c r="F39" s="264">
        <v>-0.5500000000000114</v>
      </c>
      <c r="G39" s="159">
        <f t="shared" si="0"/>
        <v>-0.9499999999999886</v>
      </c>
    </row>
    <row r="40" spans="1:7" s="69" customFormat="1" ht="13.5">
      <c r="A40" s="193" t="s">
        <v>287</v>
      </c>
      <c r="B40" s="272">
        <f>Volume!J41</f>
        <v>199.55</v>
      </c>
      <c r="C40" s="70">
        <v>198.9</v>
      </c>
      <c r="D40" s="264">
        <f t="shared" si="1"/>
        <v>-0.6500000000000057</v>
      </c>
      <c r="E40" s="333">
        <f t="shared" si="2"/>
        <v>-0.0032573289902280414</v>
      </c>
      <c r="F40" s="264">
        <v>2.0500000000000114</v>
      </c>
      <c r="G40" s="159">
        <f t="shared" si="0"/>
        <v>-2.700000000000017</v>
      </c>
    </row>
    <row r="41" spans="1:7" s="69" customFormat="1" ht="13.5">
      <c r="A41" s="193" t="s">
        <v>183</v>
      </c>
      <c r="B41" s="272">
        <f>Volume!J42</f>
        <v>264.8</v>
      </c>
      <c r="C41" s="70">
        <v>265.35</v>
      </c>
      <c r="D41" s="264">
        <f t="shared" si="1"/>
        <v>0.5500000000000114</v>
      </c>
      <c r="E41" s="333">
        <f t="shared" si="2"/>
        <v>0.0020770392749245143</v>
      </c>
      <c r="F41" s="264">
        <v>3.5</v>
      </c>
      <c r="G41" s="159">
        <f t="shared" si="0"/>
        <v>-2.9499999999999886</v>
      </c>
    </row>
    <row r="42" spans="1:7" s="69" customFormat="1" ht="13.5">
      <c r="A42" s="193" t="s">
        <v>219</v>
      </c>
      <c r="B42" s="272">
        <f>Volume!J43</f>
        <v>95</v>
      </c>
      <c r="C42" s="70">
        <v>90.85</v>
      </c>
      <c r="D42" s="264">
        <f t="shared" si="1"/>
        <v>-4.150000000000006</v>
      </c>
      <c r="E42" s="333">
        <f t="shared" si="2"/>
        <v>-0.043684210526315846</v>
      </c>
      <c r="F42" s="264">
        <v>-2.1000000000000085</v>
      </c>
      <c r="G42" s="159">
        <f t="shared" si="0"/>
        <v>-2.049999999999997</v>
      </c>
    </row>
    <row r="43" spans="1:7" s="69" customFormat="1" ht="13.5">
      <c r="A43" s="193" t="s">
        <v>163</v>
      </c>
      <c r="B43" s="272">
        <f>Volume!J44</f>
        <v>3074.8</v>
      </c>
      <c r="C43" s="70">
        <v>3093.1</v>
      </c>
      <c r="D43" s="264">
        <f t="shared" si="1"/>
        <v>18.299999999999727</v>
      </c>
      <c r="E43" s="333">
        <f t="shared" si="2"/>
        <v>0.005951606608559817</v>
      </c>
      <c r="F43" s="264">
        <v>38.5</v>
      </c>
      <c r="G43" s="159">
        <f t="shared" si="0"/>
        <v>-20.200000000000273</v>
      </c>
    </row>
    <row r="44" spans="1:7" s="69" customFormat="1" ht="13.5">
      <c r="A44" s="193" t="s">
        <v>194</v>
      </c>
      <c r="B44" s="272">
        <f>Volume!J45</f>
        <v>728.25</v>
      </c>
      <c r="C44" s="70">
        <v>729.3</v>
      </c>
      <c r="D44" s="264">
        <f t="shared" si="1"/>
        <v>1.0499999999999545</v>
      </c>
      <c r="E44" s="333">
        <f t="shared" si="2"/>
        <v>0.00144181256436657</v>
      </c>
      <c r="F44" s="264">
        <v>4</v>
      </c>
      <c r="G44" s="159">
        <f t="shared" si="0"/>
        <v>-2.9500000000000455</v>
      </c>
    </row>
    <row r="45" spans="1:7" s="69" customFormat="1" ht="13.5">
      <c r="A45" s="193" t="s">
        <v>220</v>
      </c>
      <c r="B45" s="272">
        <f>Volume!J46</f>
        <v>115.6</v>
      </c>
      <c r="C45" s="70">
        <v>116.7</v>
      </c>
      <c r="D45" s="264">
        <f t="shared" si="1"/>
        <v>1.1000000000000085</v>
      </c>
      <c r="E45" s="333">
        <f t="shared" si="2"/>
        <v>0.00951557093425613</v>
      </c>
      <c r="F45" s="264">
        <v>1.7</v>
      </c>
      <c r="G45" s="159">
        <f t="shared" si="0"/>
        <v>-0.5999999999999914</v>
      </c>
    </row>
    <row r="46" spans="1:7" s="69" customFormat="1" ht="13.5">
      <c r="A46" s="193" t="s">
        <v>164</v>
      </c>
      <c r="B46" s="272">
        <f>Volume!J47</f>
        <v>51.8</v>
      </c>
      <c r="C46" s="70">
        <v>52.3</v>
      </c>
      <c r="D46" s="264">
        <f t="shared" si="1"/>
        <v>0.5</v>
      </c>
      <c r="E46" s="333">
        <f t="shared" si="2"/>
        <v>0.009652509652509652</v>
      </c>
      <c r="F46" s="264">
        <v>0.8500000000000014</v>
      </c>
      <c r="G46" s="159">
        <f t="shared" si="0"/>
        <v>-0.3500000000000014</v>
      </c>
    </row>
    <row r="47" spans="1:7" s="69" customFormat="1" ht="13.5">
      <c r="A47" s="193" t="s">
        <v>165</v>
      </c>
      <c r="B47" s="272">
        <f>Volume!J48</f>
        <v>216.25</v>
      </c>
      <c r="C47" s="70">
        <v>217.8</v>
      </c>
      <c r="D47" s="264">
        <f t="shared" si="1"/>
        <v>1.5500000000000114</v>
      </c>
      <c r="E47" s="333">
        <f t="shared" si="2"/>
        <v>0.007167630057803521</v>
      </c>
      <c r="F47" s="264">
        <v>2.799999999999983</v>
      </c>
      <c r="G47" s="159">
        <f t="shared" si="0"/>
        <v>-1.2499999999999716</v>
      </c>
    </row>
    <row r="48" spans="1:7" s="69" customFormat="1" ht="13.5">
      <c r="A48" s="193" t="s">
        <v>89</v>
      </c>
      <c r="B48" s="272">
        <f>Volume!J49</f>
        <v>264.55</v>
      </c>
      <c r="C48" s="70">
        <v>259.7</v>
      </c>
      <c r="D48" s="264">
        <f t="shared" si="1"/>
        <v>-4.850000000000023</v>
      </c>
      <c r="E48" s="333">
        <f t="shared" si="2"/>
        <v>-0.018333018333018418</v>
      </c>
      <c r="F48" s="264">
        <v>-1.4499999999999886</v>
      </c>
      <c r="G48" s="159">
        <f t="shared" si="0"/>
        <v>-3.400000000000034</v>
      </c>
    </row>
    <row r="49" spans="1:7" s="69" customFormat="1" ht="13.5">
      <c r="A49" s="193" t="s">
        <v>288</v>
      </c>
      <c r="B49" s="272">
        <f>Volume!J50</f>
        <v>165</v>
      </c>
      <c r="C49" s="70">
        <v>165.6</v>
      </c>
      <c r="D49" s="264">
        <f t="shared" si="1"/>
        <v>0.5999999999999943</v>
      </c>
      <c r="E49" s="333">
        <f t="shared" si="2"/>
        <v>0.003636363636363602</v>
      </c>
      <c r="F49" s="264">
        <v>2.6999999999999886</v>
      </c>
      <c r="G49" s="159">
        <f t="shared" si="0"/>
        <v>-2.0999999999999943</v>
      </c>
    </row>
    <row r="50" spans="1:7" s="69" customFormat="1" ht="13.5">
      <c r="A50" s="193" t="s">
        <v>271</v>
      </c>
      <c r="B50" s="272">
        <f>Volume!J51</f>
        <v>202.95</v>
      </c>
      <c r="C50" s="70">
        <v>204.8</v>
      </c>
      <c r="D50" s="264">
        <f t="shared" si="1"/>
        <v>1.8500000000000227</v>
      </c>
      <c r="E50" s="333">
        <f t="shared" si="2"/>
        <v>0.009115545700911666</v>
      </c>
      <c r="F50" s="264">
        <v>2.6999999999999886</v>
      </c>
      <c r="G50" s="159">
        <f t="shared" si="0"/>
        <v>-0.8499999999999659</v>
      </c>
    </row>
    <row r="51" spans="1:7" s="69" customFormat="1" ht="13.5">
      <c r="A51" s="193" t="s">
        <v>221</v>
      </c>
      <c r="B51" s="272">
        <f>Volume!J52</f>
        <v>1119.9</v>
      </c>
      <c r="C51" s="70">
        <v>1104.95</v>
      </c>
      <c r="D51" s="264">
        <f t="shared" si="1"/>
        <v>-14.950000000000045</v>
      </c>
      <c r="E51" s="333">
        <f t="shared" si="2"/>
        <v>-0.013349406196981913</v>
      </c>
      <c r="F51" s="264">
        <v>4.9500000000000455</v>
      </c>
      <c r="G51" s="159">
        <f t="shared" si="0"/>
        <v>-19.90000000000009</v>
      </c>
    </row>
    <row r="52" spans="1:7" s="69" customFormat="1" ht="13.5">
      <c r="A52" s="193" t="s">
        <v>233</v>
      </c>
      <c r="B52" s="272">
        <f>Volume!J53</f>
        <v>360.3</v>
      </c>
      <c r="C52" s="70">
        <v>363.55</v>
      </c>
      <c r="D52" s="264">
        <f t="shared" si="1"/>
        <v>3.25</v>
      </c>
      <c r="E52" s="333">
        <f t="shared" si="2"/>
        <v>0.009020260893699695</v>
      </c>
      <c r="F52" s="264">
        <v>4.199999999999989</v>
      </c>
      <c r="G52" s="159">
        <f t="shared" si="0"/>
        <v>-0.9499999999999886</v>
      </c>
    </row>
    <row r="53" spans="1:7" s="69" customFormat="1" ht="13.5">
      <c r="A53" s="193" t="s">
        <v>166</v>
      </c>
      <c r="B53" s="272">
        <f>Volume!J54</f>
        <v>92.95</v>
      </c>
      <c r="C53" s="70">
        <v>93.8</v>
      </c>
      <c r="D53" s="264">
        <f t="shared" si="1"/>
        <v>0.8499999999999943</v>
      </c>
      <c r="E53" s="333">
        <f t="shared" si="2"/>
        <v>0.009144701452393699</v>
      </c>
      <c r="F53" s="264">
        <v>1.75</v>
      </c>
      <c r="G53" s="159">
        <f t="shared" si="0"/>
        <v>-0.9000000000000057</v>
      </c>
    </row>
    <row r="54" spans="1:7" s="69" customFormat="1" ht="13.5">
      <c r="A54" s="193" t="s">
        <v>222</v>
      </c>
      <c r="B54" s="272">
        <f>Volume!J55</f>
        <v>2092.9</v>
      </c>
      <c r="C54" s="70">
        <v>2094.9</v>
      </c>
      <c r="D54" s="264">
        <f t="shared" si="1"/>
        <v>2</v>
      </c>
      <c r="E54" s="333">
        <f t="shared" si="2"/>
        <v>0.0009556118304744612</v>
      </c>
      <c r="F54" s="264">
        <v>19.59999999999991</v>
      </c>
      <c r="G54" s="159">
        <f t="shared" si="0"/>
        <v>-17.59999999999991</v>
      </c>
    </row>
    <row r="55" spans="1:7" s="69" customFormat="1" ht="13.5">
      <c r="A55" s="193" t="s">
        <v>289</v>
      </c>
      <c r="B55" s="272">
        <f>Volume!J56</f>
        <v>135.2</v>
      </c>
      <c r="C55" s="70">
        <v>136.5</v>
      </c>
      <c r="D55" s="264">
        <f t="shared" si="1"/>
        <v>1.3000000000000114</v>
      </c>
      <c r="E55" s="333">
        <f t="shared" si="2"/>
        <v>0.009615384615384701</v>
      </c>
      <c r="F55" s="264">
        <v>2.25</v>
      </c>
      <c r="G55" s="159">
        <f t="shared" si="0"/>
        <v>-0.9499999999999886</v>
      </c>
    </row>
    <row r="56" spans="1:7" s="69" customFormat="1" ht="13.5">
      <c r="A56" s="193" t="s">
        <v>290</v>
      </c>
      <c r="B56" s="272">
        <f>Volume!J57</f>
        <v>116.3</v>
      </c>
      <c r="C56" s="70">
        <v>117.75</v>
      </c>
      <c r="D56" s="264">
        <f t="shared" si="1"/>
        <v>1.4500000000000028</v>
      </c>
      <c r="E56" s="333">
        <f t="shared" si="2"/>
        <v>0.012467755803955313</v>
      </c>
      <c r="F56" s="264">
        <v>2</v>
      </c>
      <c r="G56" s="159">
        <f t="shared" si="0"/>
        <v>-0.5499999999999972</v>
      </c>
    </row>
    <row r="57" spans="1:7" s="69" customFormat="1" ht="13.5">
      <c r="A57" s="193" t="s">
        <v>195</v>
      </c>
      <c r="B57" s="272">
        <f>Volume!J58</f>
        <v>106.7</v>
      </c>
      <c r="C57" s="70">
        <v>107.5</v>
      </c>
      <c r="D57" s="264">
        <f t="shared" si="1"/>
        <v>0.7999999999999972</v>
      </c>
      <c r="E57" s="333">
        <f t="shared" si="2"/>
        <v>0.007497656982193038</v>
      </c>
      <c r="F57" s="264">
        <v>1.1500000000000057</v>
      </c>
      <c r="G57" s="159">
        <f t="shared" si="0"/>
        <v>-0.3500000000000085</v>
      </c>
    </row>
    <row r="58" spans="1:8" s="25" customFormat="1" ht="13.5">
      <c r="A58" s="193" t="s">
        <v>291</v>
      </c>
      <c r="B58" s="272">
        <f>Volume!J59</f>
        <v>89.5</v>
      </c>
      <c r="C58" s="70">
        <v>90.3</v>
      </c>
      <c r="D58" s="264">
        <f t="shared" si="1"/>
        <v>0.7999999999999972</v>
      </c>
      <c r="E58" s="333">
        <f t="shared" si="2"/>
        <v>0.008938547486033488</v>
      </c>
      <c r="F58" s="264">
        <v>0.8499999999999943</v>
      </c>
      <c r="G58" s="159">
        <f t="shared" si="0"/>
        <v>-0.04999999999999716</v>
      </c>
      <c r="H58" s="69"/>
    </row>
    <row r="59" spans="1:7" s="69" customFormat="1" ht="13.5">
      <c r="A59" s="193" t="s">
        <v>197</v>
      </c>
      <c r="B59" s="272">
        <f>Volume!J60</f>
        <v>291.4</v>
      </c>
      <c r="C59" s="70">
        <v>290.8</v>
      </c>
      <c r="D59" s="264">
        <f t="shared" si="1"/>
        <v>-0.5999999999999659</v>
      </c>
      <c r="E59" s="333">
        <f t="shared" si="2"/>
        <v>-0.002059025394646417</v>
      </c>
      <c r="F59" s="264">
        <v>-3.2999999999999545</v>
      </c>
      <c r="G59" s="159">
        <f t="shared" si="0"/>
        <v>2.6999999999999886</v>
      </c>
    </row>
    <row r="60" spans="1:8" s="25" customFormat="1" ht="13.5">
      <c r="A60" s="193" t="s">
        <v>4</v>
      </c>
      <c r="B60" s="272">
        <f>Volume!J61</f>
        <v>1519.8</v>
      </c>
      <c r="C60" s="70">
        <v>1520.2</v>
      </c>
      <c r="D60" s="264">
        <f t="shared" si="1"/>
        <v>0.40000000000009095</v>
      </c>
      <c r="E60" s="333">
        <f t="shared" si="2"/>
        <v>0.00026319252533234044</v>
      </c>
      <c r="F60" s="264">
        <v>6.150000000000091</v>
      </c>
      <c r="G60" s="159">
        <f t="shared" si="0"/>
        <v>-5.75</v>
      </c>
      <c r="H60" s="69"/>
    </row>
    <row r="61" spans="1:7" s="69" customFormat="1" ht="13.5">
      <c r="A61" s="193" t="s">
        <v>79</v>
      </c>
      <c r="B61" s="272">
        <f>Volume!J62</f>
        <v>954.15</v>
      </c>
      <c r="C61" s="70">
        <v>952.65</v>
      </c>
      <c r="D61" s="264">
        <f t="shared" si="1"/>
        <v>-1.5</v>
      </c>
      <c r="E61" s="333">
        <f t="shared" si="2"/>
        <v>-0.0015720798616569722</v>
      </c>
      <c r="F61" s="264">
        <v>9.850000000000023</v>
      </c>
      <c r="G61" s="159">
        <f t="shared" si="0"/>
        <v>-11.350000000000023</v>
      </c>
    </row>
    <row r="62" spans="1:7" s="69" customFormat="1" ht="13.5">
      <c r="A62" s="193" t="s">
        <v>196</v>
      </c>
      <c r="B62" s="272">
        <f>Volume!J63</f>
        <v>688.75</v>
      </c>
      <c r="C62" s="70">
        <v>672.05</v>
      </c>
      <c r="D62" s="264">
        <f t="shared" si="1"/>
        <v>-16.700000000000045</v>
      </c>
      <c r="E62" s="333">
        <f t="shared" si="2"/>
        <v>-0.024246823956442898</v>
      </c>
      <c r="F62" s="264">
        <v>-0.20000000000004547</v>
      </c>
      <c r="G62" s="159">
        <f t="shared" si="0"/>
        <v>-16.5</v>
      </c>
    </row>
    <row r="63" spans="1:7" s="69" customFormat="1" ht="13.5">
      <c r="A63" s="193" t="s">
        <v>5</v>
      </c>
      <c r="B63" s="272">
        <f>Volume!J64</f>
        <v>130.3</v>
      </c>
      <c r="C63" s="70">
        <v>130.9</v>
      </c>
      <c r="D63" s="264">
        <f t="shared" si="1"/>
        <v>0.5999999999999943</v>
      </c>
      <c r="E63" s="333">
        <f t="shared" si="2"/>
        <v>0.004604758250191821</v>
      </c>
      <c r="F63" s="264">
        <v>1.6500000000000057</v>
      </c>
      <c r="G63" s="159">
        <f t="shared" si="0"/>
        <v>-1.0500000000000114</v>
      </c>
    </row>
    <row r="64" spans="1:7" s="69" customFormat="1" ht="13.5">
      <c r="A64" s="193" t="s">
        <v>198</v>
      </c>
      <c r="B64" s="272">
        <f>Volume!J65</f>
        <v>205.2</v>
      </c>
      <c r="C64" s="70">
        <v>200.8</v>
      </c>
      <c r="D64" s="264">
        <f t="shared" si="1"/>
        <v>-4.399999999999977</v>
      </c>
      <c r="E64" s="333">
        <f t="shared" si="2"/>
        <v>-0.021442495126705544</v>
      </c>
      <c r="F64" s="264">
        <v>-4.050000000000011</v>
      </c>
      <c r="G64" s="159">
        <f t="shared" si="0"/>
        <v>-0.3499999999999659</v>
      </c>
    </row>
    <row r="65" spans="1:7" s="69" customFormat="1" ht="13.5">
      <c r="A65" s="193" t="s">
        <v>199</v>
      </c>
      <c r="B65" s="272">
        <f>Volume!J66</f>
        <v>247.8</v>
      </c>
      <c r="C65" s="70">
        <v>248.75</v>
      </c>
      <c r="D65" s="264">
        <f t="shared" si="1"/>
        <v>0.9499999999999886</v>
      </c>
      <c r="E65" s="333">
        <f t="shared" si="2"/>
        <v>0.0038337368845842964</v>
      </c>
      <c r="F65" s="264">
        <v>3.1500000000000057</v>
      </c>
      <c r="G65" s="159">
        <f t="shared" si="0"/>
        <v>-2.200000000000017</v>
      </c>
    </row>
    <row r="66" spans="1:8" s="25" customFormat="1" ht="13.5">
      <c r="A66" s="193" t="s">
        <v>43</v>
      </c>
      <c r="B66" s="272">
        <f>Volume!J67</f>
        <v>2081.65</v>
      </c>
      <c r="C66" s="70">
        <v>2097.45</v>
      </c>
      <c r="D66" s="264">
        <f t="shared" si="1"/>
        <v>15.799999999999727</v>
      </c>
      <c r="E66" s="333">
        <f t="shared" si="2"/>
        <v>0.0075901328273243465</v>
      </c>
      <c r="F66" s="264">
        <v>27.34999999999991</v>
      </c>
      <c r="G66" s="159">
        <f t="shared" si="0"/>
        <v>-11.550000000000182</v>
      </c>
      <c r="H66" s="69"/>
    </row>
    <row r="67" spans="1:7" s="69" customFormat="1" ht="13.5">
      <c r="A67" s="193" t="s">
        <v>200</v>
      </c>
      <c r="B67" s="272">
        <f>Volume!J68</f>
        <v>853.35</v>
      </c>
      <c r="C67" s="70">
        <v>851.3</v>
      </c>
      <c r="D67" s="264">
        <f aca="true" t="shared" si="3" ref="D67:D130">C67-B67</f>
        <v>-2.050000000000068</v>
      </c>
      <c r="E67" s="333">
        <f aca="true" t="shared" si="4" ref="E67:E130">D67/B67</f>
        <v>-0.0024022968301401163</v>
      </c>
      <c r="F67" s="264">
        <v>-12.3</v>
      </c>
      <c r="G67" s="159">
        <f t="shared" si="0"/>
        <v>10.249999999999932</v>
      </c>
    </row>
    <row r="68" spans="1:7" s="69" customFormat="1" ht="13.5">
      <c r="A68" s="193" t="s">
        <v>141</v>
      </c>
      <c r="B68" s="272">
        <f>Volume!J69</f>
        <v>77.6</v>
      </c>
      <c r="C68" s="70">
        <v>77.8</v>
      </c>
      <c r="D68" s="264">
        <f t="shared" si="3"/>
        <v>0.20000000000000284</v>
      </c>
      <c r="E68" s="333">
        <f t="shared" si="4"/>
        <v>0.002577319587628903</v>
      </c>
      <c r="F68" s="264">
        <v>1.05</v>
      </c>
      <c r="G68" s="159">
        <f aca="true" t="shared" si="5" ref="G68:G131">D68-F68</f>
        <v>-0.8499999999999972</v>
      </c>
    </row>
    <row r="69" spans="1:7" s="69" customFormat="1" ht="13.5">
      <c r="A69" s="193" t="s">
        <v>400</v>
      </c>
      <c r="B69" s="272">
        <f>Volume!J70</f>
        <v>94.6</v>
      </c>
      <c r="C69" s="70">
        <v>94.7</v>
      </c>
      <c r="D69" s="264">
        <f t="shared" si="3"/>
        <v>0.10000000000000853</v>
      </c>
      <c r="E69" s="333">
        <f t="shared" si="4"/>
        <v>0.0010570824524313799</v>
      </c>
      <c r="F69" s="264">
        <v>-1.6500000000000057</v>
      </c>
      <c r="G69" s="159">
        <f t="shared" si="5"/>
        <v>1.7500000000000142</v>
      </c>
    </row>
    <row r="70" spans="1:7" s="69" customFormat="1" ht="13.5">
      <c r="A70" s="193" t="s">
        <v>184</v>
      </c>
      <c r="B70" s="272">
        <f>Volume!J71</f>
        <v>83.7</v>
      </c>
      <c r="C70" s="70">
        <v>84.25</v>
      </c>
      <c r="D70" s="264">
        <f t="shared" si="3"/>
        <v>0.5499999999999972</v>
      </c>
      <c r="E70" s="333">
        <f t="shared" si="4"/>
        <v>0.006571087216248472</v>
      </c>
      <c r="F70" s="264">
        <v>0.8499999999999943</v>
      </c>
      <c r="G70" s="159">
        <f t="shared" si="5"/>
        <v>-0.29999999999999716</v>
      </c>
    </row>
    <row r="71" spans="1:7" s="69" customFormat="1" ht="13.5">
      <c r="A71" s="193" t="s">
        <v>175</v>
      </c>
      <c r="B71" s="272">
        <f>Volume!J72</f>
        <v>33.6</v>
      </c>
      <c r="C71" s="70">
        <v>33.9</v>
      </c>
      <c r="D71" s="264">
        <f t="shared" si="3"/>
        <v>0.29999999999999716</v>
      </c>
      <c r="E71" s="333">
        <f t="shared" si="4"/>
        <v>0.008928571428571343</v>
      </c>
      <c r="F71" s="264">
        <v>0.45000000000000284</v>
      </c>
      <c r="G71" s="159">
        <f t="shared" si="5"/>
        <v>-0.15000000000000568</v>
      </c>
    </row>
    <row r="72" spans="1:7" s="69" customFormat="1" ht="13.5">
      <c r="A72" s="193" t="s">
        <v>142</v>
      </c>
      <c r="B72" s="272">
        <f>Volume!J73</f>
        <v>145.95</v>
      </c>
      <c r="C72" s="70">
        <v>146.25</v>
      </c>
      <c r="D72" s="264">
        <f t="shared" si="3"/>
        <v>0.30000000000001137</v>
      </c>
      <c r="E72" s="333">
        <f t="shared" si="4"/>
        <v>0.0020554984583762343</v>
      </c>
      <c r="F72" s="264">
        <v>-0.15000000000000568</v>
      </c>
      <c r="G72" s="159">
        <f t="shared" si="5"/>
        <v>0.45000000000001705</v>
      </c>
    </row>
    <row r="73" spans="1:8" s="25" customFormat="1" ht="13.5">
      <c r="A73" s="193" t="s">
        <v>176</v>
      </c>
      <c r="B73" s="272">
        <f>Volume!J74</f>
        <v>161.95</v>
      </c>
      <c r="C73" s="70">
        <v>163.35</v>
      </c>
      <c r="D73" s="264">
        <f t="shared" si="3"/>
        <v>1.4000000000000057</v>
      </c>
      <c r="E73" s="333">
        <f t="shared" si="4"/>
        <v>0.008644643408459437</v>
      </c>
      <c r="F73" s="264">
        <v>1.8499999999999943</v>
      </c>
      <c r="G73" s="159">
        <f t="shared" si="5"/>
        <v>-0.44999999999998863</v>
      </c>
      <c r="H73" s="69"/>
    </row>
    <row r="74" spans="1:8" s="25" customFormat="1" ht="13.5">
      <c r="A74" s="193" t="s">
        <v>399</v>
      </c>
      <c r="B74" s="272">
        <f>Volume!J75</f>
        <v>90.2</v>
      </c>
      <c r="C74" s="70">
        <v>90.5</v>
      </c>
      <c r="D74" s="264">
        <f t="shared" si="3"/>
        <v>0.29999999999999716</v>
      </c>
      <c r="E74" s="333">
        <f t="shared" si="4"/>
        <v>0.0033259423503325626</v>
      </c>
      <c r="F74" s="264">
        <v>0.8499999999999943</v>
      </c>
      <c r="G74" s="159">
        <f t="shared" si="5"/>
        <v>-0.5499999999999972</v>
      </c>
      <c r="H74" s="69"/>
    </row>
    <row r="75" spans="1:7" s="69" customFormat="1" ht="13.5">
      <c r="A75" s="193" t="s">
        <v>167</v>
      </c>
      <c r="B75" s="272">
        <f>Volume!J76</f>
        <v>42</v>
      </c>
      <c r="C75" s="70">
        <v>42.4</v>
      </c>
      <c r="D75" s="264">
        <f t="shared" si="3"/>
        <v>0.3999999999999986</v>
      </c>
      <c r="E75" s="333">
        <f t="shared" si="4"/>
        <v>0.00952380952380949</v>
      </c>
      <c r="F75" s="264">
        <v>0.7000000000000028</v>
      </c>
      <c r="G75" s="159">
        <f t="shared" si="5"/>
        <v>-0.30000000000000426</v>
      </c>
    </row>
    <row r="76" spans="1:7" s="69" customFormat="1" ht="13.5">
      <c r="A76" s="193" t="s">
        <v>201</v>
      </c>
      <c r="B76" s="272">
        <f>Volume!J77</f>
        <v>2018.65</v>
      </c>
      <c r="C76" s="70">
        <v>2021</v>
      </c>
      <c r="D76" s="264">
        <f t="shared" si="3"/>
        <v>2.349999999999909</v>
      </c>
      <c r="E76" s="333">
        <f t="shared" si="4"/>
        <v>0.0011641443538998385</v>
      </c>
      <c r="F76" s="264">
        <v>19</v>
      </c>
      <c r="G76" s="159">
        <f t="shared" si="5"/>
        <v>-16.65000000000009</v>
      </c>
    </row>
    <row r="77" spans="1:7" s="69" customFormat="1" ht="13.5">
      <c r="A77" s="193" t="s">
        <v>143</v>
      </c>
      <c r="B77" s="272">
        <f>Volume!J78</f>
        <v>102.75</v>
      </c>
      <c r="C77" s="70">
        <v>104.15</v>
      </c>
      <c r="D77" s="264">
        <f t="shared" si="3"/>
        <v>1.4000000000000057</v>
      </c>
      <c r="E77" s="333">
        <f t="shared" si="4"/>
        <v>0.013625304136253097</v>
      </c>
      <c r="F77" s="264">
        <v>1.5</v>
      </c>
      <c r="G77" s="159">
        <f t="shared" si="5"/>
        <v>-0.09999999999999432</v>
      </c>
    </row>
    <row r="78" spans="1:7" s="69" customFormat="1" ht="13.5">
      <c r="A78" s="193" t="s">
        <v>90</v>
      </c>
      <c r="B78" s="272">
        <f>Volume!J79</f>
        <v>399.65</v>
      </c>
      <c r="C78" s="70">
        <v>402.8</v>
      </c>
      <c r="D78" s="264">
        <f t="shared" si="3"/>
        <v>3.150000000000034</v>
      </c>
      <c r="E78" s="333">
        <f t="shared" si="4"/>
        <v>0.007881896659577215</v>
      </c>
      <c r="F78" s="264">
        <v>4.599999999999966</v>
      </c>
      <c r="G78" s="159">
        <f t="shared" si="5"/>
        <v>-1.4499999999999318</v>
      </c>
    </row>
    <row r="79" spans="1:7" s="69" customFormat="1" ht="13.5">
      <c r="A79" s="193" t="s">
        <v>35</v>
      </c>
      <c r="B79" s="272">
        <f>Volume!J80</f>
        <v>270.8</v>
      </c>
      <c r="C79" s="70">
        <v>271</v>
      </c>
      <c r="D79" s="264">
        <f t="shared" si="3"/>
        <v>0.19999999999998863</v>
      </c>
      <c r="E79" s="333">
        <f t="shared" si="4"/>
        <v>0.0007385524372230008</v>
      </c>
      <c r="F79" s="264">
        <v>0.20000000000004547</v>
      </c>
      <c r="G79" s="159">
        <f t="shared" si="5"/>
        <v>-5.684341886080802E-14</v>
      </c>
    </row>
    <row r="80" spans="1:7" s="69" customFormat="1" ht="13.5">
      <c r="A80" s="193" t="s">
        <v>6</v>
      </c>
      <c r="B80" s="272">
        <f>Volume!J81</f>
        <v>151.15</v>
      </c>
      <c r="C80" s="70">
        <v>151.05</v>
      </c>
      <c r="D80" s="264">
        <f t="shared" si="3"/>
        <v>-0.09999999999999432</v>
      </c>
      <c r="E80" s="333">
        <f t="shared" si="4"/>
        <v>-0.0006615944426066444</v>
      </c>
      <c r="F80" s="264">
        <v>0.700000000000017</v>
      </c>
      <c r="G80" s="159">
        <f t="shared" si="5"/>
        <v>-0.8000000000000114</v>
      </c>
    </row>
    <row r="81" spans="1:7" s="69" customFormat="1" ht="13.5">
      <c r="A81" s="193" t="s">
        <v>177</v>
      </c>
      <c r="B81" s="272">
        <f>Volume!J82</f>
        <v>292.5</v>
      </c>
      <c r="C81" s="70">
        <v>292.6</v>
      </c>
      <c r="D81" s="264">
        <f t="shared" si="3"/>
        <v>0.10000000000002274</v>
      </c>
      <c r="E81" s="333">
        <f t="shared" si="4"/>
        <v>0.0003418803418804196</v>
      </c>
      <c r="F81" s="264">
        <v>2.900000000000034</v>
      </c>
      <c r="G81" s="159">
        <f t="shared" si="5"/>
        <v>-2.8000000000000114</v>
      </c>
    </row>
    <row r="82" spans="1:7" s="69" customFormat="1" ht="13.5">
      <c r="A82" s="193" t="s">
        <v>168</v>
      </c>
      <c r="B82" s="272">
        <f>Volume!J83</f>
        <v>643.15</v>
      </c>
      <c r="C82" s="70">
        <v>638.05</v>
      </c>
      <c r="D82" s="264">
        <f t="shared" si="3"/>
        <v>-5.100000000000023</v>
      </c>
      <c r="E82" s="333">
        <f t="shared" si="4"/>
        <v>-0.007929720904921127</v>
      </c>
      <c r="F82" s="264">
        <v>-17.7</v>
      </c>
      <c r="G82" s="159">
        <f t="shared" si="5"/>
        <v>12.599999999999977</v>
      </c>
    </row>
    <row r="83" spans="1:7" s="69" customFormat="1" ht="13.5">
      <c r="A83" s="193" t="s">
        <v>132</v>
      </c>
      <c r="B83" s="272">
        <f>Volume!J84</f>
        <v>633.2</v>
      </c>
      <c r="C83" s="70">
        <v>632.85</v>
      </c>
      <c r="D83" s="264">
        <f t="shared" si="3"/>
        <v>-0.35000000000002274</v>
      </c>
      <c r="E83" s="333">
        <f t="shared" si="4"/>
        <v>-0.000552747946936233</v>
      </c>
      <c r="F83" s="264">
        <v>-0.35000000000002274</v>
      </c>
      <c r="G83" s="159">
        <f t="shared" si="5"/>
        <v>0</v>
      </c>
    </row>
    <row r="84" spans="1:7" s="69" customFormat="1" ht="13.5">
      <c r="A84" s="193" t="s">
        <v>144</v>
      </c>
      <c r="B84" s="272">
        <f>Volume!J85</f>
        <v>2377.45</v>
      </c>
      <c r="C84" s="70">
        <v>2406.55</v>
      </c>
      <c r="D84" s="264">
        <f t="shared" si="3"/>
        <v>29.100000000000364</v>
      </c>
      <c r="E84" s="333">
        <f t="shared" si="4"/>
        <v>0.012240005047424916</v>
      </c>
      <c r="F84" s="264">
        <v>27.199999999999818</v>
      </c>
      <c r="G84" s="159">
        <f t="shared" si="5"/>
        <v>1.9000000000005457</v>
      </c>
    </row>
    <row r="85" spans="1:8" s="25" customFormat="1" ht="13.5">
      <c r="A85" s="193" t="s">
        <v>292</v>
      </c>
      <c r="B85" s="272">
        <f>Volume!J86</f>
        <v>539.2</v>
      </c>
      <c r="C85" s="70">
        <v>541.85</v>
      </c>
      <c r="D85" s="264">
        <f t="shared" si="3"/>
        <v>2.6499999999999773</v>
      </c>
      <c r="E85" s="333">
        <f t="shared" si="4"/>
        <v>0.0049146884272996605</v>
      </c>
      <c r="F85" s="264">
        <v>5.2000000000000455</v>
      </c>
      <c r="G85" s="159">
        <f t="shared" si="5"/>
        <v>-2.550000000000068</v>
      </c>
      <c r="H85" s="69"/>
    </row>
    <row r="86" spans="1:7" s="69" customFormat="1" ht="13.5">
      <c r="A86" s="193" t="s">
        <v>133</v>
      </c>
      <c r="B86" s="272">
        <f>Volume!J87</f>
        <v>28.35</v>
      </c>
      <c r="C86" s="70">
        <v>28.75</v>
      </c>
      <c r="D86" s="264">
        <f t="shared" si="3"/>
        <v>0.3999999999999986</v>
      </c>
      <c r="E86" s="333">
        <f t="shared" si="4"/>
        <v>0.014109347442680725</v>
      </c>
      <c r="F86" s="264">
        <v>0.5</v>
      </c>
      <c r="G86" s="159">
        <f t="shared" si="5"/>
        <v>-0.10000000000000142</v>
      </c>
    </row>
    <row r="87" spans="1:7" s="69" customFormat="1" ht="13.5">
      <c r="A87" s="193" t="s">
        <v>169</v>
      </c>
      <c r="B87" s="272">
        <f>Volume!J88</f>
        <v>121.95</v>
      </c>
      <c r="C87" s="70">
        <v>123.1</v>
      </c>
      <c r="D87" s="264">
        <f t="shared" si="3"/>
        <v>1.1499999999999915</v>
      </c>
      <c r="E87" s="333">
        <f t="shared" si="4"/>
        <v>0.009430094300942939</v>
      </c>
      <c r="F87" s="264">
        <v>1.7</v>
      </c>
      <c r="G87" s="159">
        <f t="shared" si="5"/>
        <v>-0.5500000000000085</v>
      </c>
    </row>
    <row r="88" spans="1:7" s="69" customFormat="1" ht="13.5">
      <c r="A88" s="193" t="s">
        <v>293</v>
      </c>
      <c r="B88" s="272">
        <f>Volume!J89</f>
        <v>493</v>
      </c>
      <c r="C88" s="70">
        <v>496.3</v>
      </c>
      <c r="D88" s="264">
        <f t="shared" si="3"/>
        <v>3.3000000000000114</v>
      </c>
      <c r="E88" s="333">
        <f t="shared" si="4"/>
        <v>0.006693711967545662</v>
      </c>
      <c r="F88" s="264">
        <v>6.2000000000000455</v>
      </c>
      <c r="G88" s="159">
        <f t="shared" si="5"/>
        <v>-2.900000000000034</v>
      </c>
    </row>
    <row r="89" spans="1:7" s="69" customFormat="1" ht="13.5">
      <c r="A89" s="193" t="s">
        <v>294</v>
      </c>
      <c r="B89" s="272">
        <f>Volume!J90</f>
        <v>479.4</v>
      </c>
      <c r="C89" s="70">
        <v>480.8</v>
      </c>
      <c r="D89" s="264">
        <f t="shared" si="3"/>
        <v>1.400000000000034</v>
      </c>
      <c r="E89" s="333">
        <f t="shared" si="4"/>
        <v>0.002920317062995482</v>
      </c>
      <c r="F89" s="264">
        <v>5.699999999999989</v>
      </c>
      <c r="G89" s="159">
        <f t="shared" si="5"/>
        <v>-4.2999999999999545</v>
      </c>
    </row>
    <row r="90" spans="1:7" s="69" customFormat="1" ht="13.5">
      <c r="A90" s="193" t="s">
        <v>178</v>
      </c>
      <c r="B90" s="272">
        <f>Volume!J91</f>
        <v>171.05</v>
      </c>
      <c r="C90" s="70">
        <v>171.45</v>
      </c>
      <c r="D90" s="264">
        <f t="shared" si="3"/>
        <v>0.39999999999997726</v>
      </c>
      <c r="E90" s="333">
        <f t="shared" si="4"/>
        <v>0.0023384975153462567</v>
      </c>
      <c r="F90" s="264">
        <v>1.4000000000000057</v>
      </c>
      <c r="G90" s="159">
        <f t="shared" si="5"/>
        <v>-1.0000000000000284</v>
      </c>
    </row>
    <row r="91" spans="1:7" s="69" customFormat="1" ht="13.5">
      <c r="A91" s="193" t="s">
        <v>145</v>
      </c>
      <c r="B91" s="272">
        <f>Volume!J92</f>
        <v>137.95</v>
      </c>
      <c r="C91" s="70">
        <v>139.15</v>
      </c>
      <c r="D91" s="264">
        <f t="shared" si="3"/>
        <v>1.200000000000017</v>
      </c>
      <c r="E91" s="333">
        <f t="shared" si="4"/>
        <v>0.008698803914461886</v>
      </c>
      <c r="F91" s="264">
        <v>2.3000000000000114</v>
      </c>
      <c r="G91" s="159">
        <f t="shared" si="5"/>
        <v>-1.0999999999999943</v>
      </c>
    </row>
    <row r="92" spans="1:7" s="69" customFormat="1" ht="13.5">
      <c r="A92" s="193" t="s">
        <v>272</v>
      </c>
      <c r="B92" s="272">
        <f>Volume!J93</f>
        <v>158.6</v>
      </c>
      <c r="C92" s="70">
        <v>159.8</v>
      </c>
      <c r="D92" s="264">
        <f t="shared" si="3"/>
        <v>1.200000000000017</v>
      </c>
      <c r="E92" s="333">
        <f t="shared" si="4"/>
        <v>0.0075662042875158705</v>
      </c>
      <c r="F92" s="264">
        <v>2.5</v>
      </c>
      <c r="G92" s="159">
        <f t="shared" si="5"/>
        <v>-1.299999999999983</v>
      </c>
    </row>
    <row r="93" spans="1:7" s="69" customFormat="1" ht="13.5">
      <c r="A93" s="193" t="s">
        <v>210</v>
      </c>
      <c r="B93" s="272">
        <f>Volume!J94</f>
        <v>1620.1</v>
      </c>
      <c r="C93" s="70">
        <v>1619.75</v>
      </c>
      <c r="D93" s="264">
        <f t="shared" si="3"/>
        <v>-0.34999999999990905</v>
      </c>
      <c r="E93" s="333">
        <f t="shared" si="4"/>
        <v>-0.00021603604715752673</v>
      </c>
      <c r="F93" s="264">
        <v>11.100000000000136</v>
      </c>
      <c r="G93" s="159">
        <f t="shared" si="5"/>
        <v>-11.450000000000045</v>
      </c>
    </row>
    <row r="94" spans="1:7" s="69" customFormat="1" ht="13.5">
      <c r="A94" s="193" t="s">
        <v>295</v>
      </c>
      <c r="B94" s="368">
        <f>Volume!J95</f>
        <v>606.2</v>
      </c>
      <c r="C94" s="70">
        <v>608.5</v>
      </c>
      <c r="D94" s="367">
        <f t="shared" si="3"/>
        <v>2.2999999999999545</v>
      </c>
      <c r="E94" s="333">
        <f t="shared" si="4"/>
        <v>0.0037941273507092615</v>
      </c>
      <c r="F94" s="367">
        <v>3.5</v>
      </c>
      <c r="G94" s="159">
        <f t="shared" si="5"/>
        <v>-1.2000000000000455</v>
      </c>
    </row>
    <row r="95" spans="1:7" s="69" customFormat="1" ht="13.5">
      <c r="A95" s="193" t="s">
        <v>7</v>
      </c>
      <c r="B95" s="272">
        <f>Volume!J96</f>
        <v>780.4</v>
      </c>
      <c r="C95" s="70">
        <v>780</v>
      </c>
      <c r="D95" s="264">
        <f t="shared" si="3"/>
        <v>-0.39999999999997726</v>
      </c>
      <c r="E95" s="333">
        <f t="shared" si="4"/>
        <v>-0.0005125576627370288</v>
      </c>
      <c r="F95" s="264">
        <v>6.649999999999977</v>
      </c>
      <c r="G95" s="159">
        <f t="shared" si="5"/>
        <v>-7.0499999999999545</v>
      </c>
    </row>
    <row r="96" spans="1:7" s="69" customFormat="1" ht="13.5">
      <c r="A96" s="193" t="s">
        <v>170</v>
      </c>
      <c r="B96" s="272">
        <f>Volume!J97</f>
        <v>511.15</v>
      </c>
      <c r="C96" s="70">
        <v>509.6</v>
      </c>
      <c r="D96" s="264">
        <f t="shared" si="3"/>
        <v>-1.5499999999999545</v>
      </c>
      <c r="E96" s="333">
        <f t="shared" si="4"/>
        <v>-0.00303237797124123</v>
      </c>
      <c r="F96" s="264">
        <v>3.9500000000000455</v>
      </c>
      <c r="G96" s="159">
        <f t="shared" si="5"/>
        <v>-5.5</v>
      </c>
    </row>
    <row r="97" spans="1:7" s="69" customFormat="1" ht="13.5">
      <c r="A97" s="193" t="s">
        <v>223</v>
      </c>
      <c r="B97" s="272">
        <f>Volume!J98</f>
        <v>820.2</v>
      </c>
      <c r="C97" s="70">
        <v>813.55</v>
      </c>
      <c r="D97" s="264">
        <f t="shared" si="3"/>
        <v>-6.650000000000091</v>
      </c>
      <c r="E97" s="333">
        <f t="shared" si="4"/>
        <v>-0.008107778590587773</v>
      </c>
      <c r="F97" s="264">
        <v>-7.2000000000000455</v>
      </c>
      <c r="G97" s="159">
        <f t="shared" si="5"/>
        <v>0.5499999999999545</v>
      </c>
    </row>
    <row r="98" spans="1:7" s="69" customFormat="1" ht="13.5">
      <c r="A98" s="193" t="s">
        <v>207</v>
      </c>
      <c r="B98" s="272">
        <f>Volume!J99</f>
        <v>175</v>
      </c>
      <c r="C98" s="70">
        <v>175.7</v>
      </c>
      <c r="D98" s="264">
        <f t="shared" si="3"/>
        <v>0.6999999999999886</v>
      </c>
      <c r="E98" s="333">
        <f t="shared" si="4"/>
        <v>0.003999999999999935</v>
      </c>
      <c r="F98" s="264">
        <v>2.25</v>
      </c>
      <c r="G98" s="159">
        <f t="shared" si="5"/>
        <v>-1.5500000000000114</v>
      </c>
    </row>
    <row r="99" spans="1:7" s="69" customFormat="1" ht="13.5">
      <c r="A99" s="193" t="s">
        <v>296</v>
      </c>
      <c r="B99" s="272">
        <f>Volume!J100</f>
        <v>832.2</v>
      </c>
      <c r="C99" s="70">
        <v>833.75</v>
      </c>
      <c r="D99" s="264">
        <f t="shared" si="3"/>
        <v>1.5499999999999545</v>
      </c>
      <c r="E99" s="333">
        <f t="shared" si="4"/>
        <v>0.0018625330449410652</v>
      </c>
      <c r="F99" s="264">
        <v>4.699999999999932</v>
      </c>
      <c r="G99" s="159">
        <f t="shared" si="5"/>
        <v>-3.1499999999999773</v>
      </c>
    </row>
    <row r="100" spans="1:7" s="69" customFormat="1" ht="13.5">
      <c r="A100" s="193" t="s">
        <v>277</v>
      </c>
      <c r="B100" s="272">
        <f>Volume!J101</f>
        <v>282.75</v>
      </c>
      <c r="C100" s="70">
        <v>285</v>
      </c>
      <c r="D100" s="264">
        <f t="shared" si="3"/>
        <v>2.25</v>
      </c>
      <c r="E100" s="333">
        <f t="shared" si="4"/>
        <v>0.007957559681697613</v>
      </c>
      <c r="F100" s="264">
        <v>2.5499999999999545</v>
      </c>
      <c r="G100" s="159">
        <f t="shared" si="5"/>
        <v>-0.2999999999999545</v>
      </c>
    </row>
    <row r="101" spans="1:7" s="69" customFormat="1" ht="13.5">
      <c r="A101" s="193" t="s">
        <v>146</v>
      </c>
      <c r="B101" s="272">
        <f>Volume!J102</f>
        <v>33.85</v>
      </c>
      <c r="C101" s="70">
        <v>34.2</v>
      </c>
      <c r="D101" s="264">
        <f t="shared" si="3"/>
        <v>0.3500000000000014</v>
      </c>
      <c r="E101" s="333">
        <f t="shared" si="4"/>
        <v>0.010339734121122641</v>
      </c>
      <c r="F101" s="264">
        <v>0.6499999999999986</v>
      </c>
      <c r="G101" s="159">
        <f t="shared" si="5"/>
        <v>-0.29999999999999716</v>
      </c>
    </row>
    <row r="102" spans="1:7" s="69" customFormat="1" ht="13.5">
      <c r="A102" s="193" t="s">
        <v>8</v>
      </c>
      <c r="B102" s="272">
        <f>Volume!J103</f>
        <v>146.75</v>
      </c>
      <c r="C102" s="70">
        <v>147.9</v>
      </c>
      <c r="D102" s="264">
        <f t="shared" si="3"/>
        <v>1.1500000000000057</v>
      </c>
      <c r="E102" s="333">
        <f t="shared" si="4"/>
        <v>0.007836456558773464</v>
      </c>
      <c r="F102" s="264">
        <v>1.8999999999999773</v>
      </c>
      <c r="G102" s="159">
        <f t="shared" si="5"/>
        <v>-0.7499999999999716</v>
      </c>
    </row>
    <row r="103" spans="1:7" s="69" customFormat="1" ht="13.5">
      <c r="A103" s="193" t="s">
        <v>297</v>
      </c>
      <c r="B103" s="272">
        <f>Volume!J104</f>
        <v>160.7</v>
      </c>
      <c r="C103" s="70">
        <v>160.9</v>
      </c>
      <c r="D103" s="264">
        <f t="shared" si="3"/>
        <v>0.20000000000001705</v>
      </c>
      <c r="E103" s="333">
        <f t="shared" si="4"/>
        <v>0.0012445550715620229</v>
      </c>
      <c r="F103" s="264">
        <v>1.9499999999999886</v>
      </c>
      <c r="G103" s="159">
        <f t="shared" si="5"/>
        <v>-1.7499999999999716</v>
      </c>
    </row>
    <row r="104" spans="1:10" s="69" customFormat="1" ht="13.5">
      <c r="A104" s="193" t="s">
        <v>179</v>
      </c>
      <c r="B104" s="272">
        <f>Volume!J105</f>
        <v>13.55</v>
      </c>
      <c r="C104" s="70">
        <v>13.65</v>
      </c>
      <c r="D104" s="264">
        <f t="shared" si="3"/>
        <v>0.09999999999999964</v>
      </c>
      <c r="E104" s="333">
        <f t="shared" si="4"/>
        <v>0.007380073800737981</v>
      </c>
      <c r="F104" s="264">
        <v>0.25</v>
      </c>
      <c r="G104" s="159">
        <f t="shared" si="5"/>
        <v>-0.15000000000000036</v>
      </c>
      <c r="J104" s="14"/>
    </row>
    <row r="105" spans="1:10" s="69" customFormat="1" ht="13.5">
      <c r="A105" s="193" t="s">
        <v>202</v>
      </c>
      <c r="B105" s="272">
        <f>Volume!J106</f>
        <v>233.65</v>
      </c>
      <c r="C105" s="70">
        <v>221.4</v>
      </c>
      <c r="D105" s="264">
        <f t="shared" si="3"/>
        <v>-12.25</v>
      </c>
      <c r="E105" s="333">
        <f t="shared" si="4"/>
        <v>-0.05242884656537556</v>
      </c>
      <c r="F105" s="264">
        <v>-7.900000000000006</v>
      </c>
      <c r="G105" s="159">
        <f t="shared" si="5"/>
        <v>-4.349999999999994</v>
      </c>
      <c r="J105" s="14"/>
    </row>
    <row r="106" spans="1:7" s="69" customFormat="1" ht="13.5">
      <c r="A106" s="193" t="s">
        <v>171</v>
      </c>
      <c r="B106" s="272">
        <f>Volume!J107</f>
        <v>310.95</v>
      </c>
      <c r="C106" s="70">
        <v>314.05</v>
      </c>
      <c r="D106" s="264">
        <f t="shared" si="3"/>
        <v>3.1000000000000227</v>
      </c>
      <c r="E106" s="333">
        <f t="shared" si="4"/>
        <v>0.009969448464383414</v>
      </c>
      <c r="F106" s="264">
        <v>3.25</v>
      </c>
      <c r="G106" s="159">
        <f t="shared" si="5"/>
        <v>-0.14999999999997726</v>
      </c>
    </row>
    <row r="107" spans="1:7" s="69" customFormat="1" ht="13.5">
      <c r="A107" s="193" t="s">
        <v>147</v>
      </c>
      <c r="B107" s="272">
        <f>Volume!J108</f>
        <v>50.4</v>
      </c>
      <c r="C107" s="70">
        <v>50.9</v>
      </c>
      <c r="D107" s="264">
        <f t="shared" si="3"/>
        <v>0.5</v>
      </c>
      <c r="E107" s="333">
        <f t="shared" si="4"/>
        <v>0.00992063492063492</v>
      </c>
      <c r="F107" s="264">
        <v>0.8999999999999986</v>
      </c>
      <c r="G107" s="159">
        <f t="shared" si="5"/>
        <v>-0.3999999999999986</v>
      </c>
    </row>
    <row r="108" spans="1:7" s="69" customFormat="1" ht="13.5">
      <c r="A108" s="193" t="s">
        <v>148</v>
      </c>
      <c r="B108" s="272">
        <f>Volume!J109</f>
        <v>244.7</v>
      </c>
      <c r="C108" s="70">
        <v>248.15</v>
      </c>
      <c r="D108" s="264">
        <f t="shared" si="3"/>
        <v>3.450000000000017</v>
      </c>
      <c r="E108" s="333">
        <f t="shared" si="4"/>
        <v>0.014098896608091611</v>
      </c>
      <c r="F108" s="264">
        <v>5.100000000000023</v>
      </c>
      <c r="G108" s="159">
        <f t="shared" si="5"/>
        <v>-1.6500000000000057</v>
      </c>
    </row>
    <row r="109" spans="1:8" s="25" customFormat="1" ht="13.5">
      <c r="A109" s="193" t="s">
        <v>122</v>
      </c>
      <c r="B109" s="272">
        <f>Volume!J110</f>
        <v>150.25</v>
      </c>
      <c r="C109" s="70">
        <v>150.15</v>
      </c>
      <c r="D109" s="264">
        <f t="shared" si="3"/>
        <v>-0.09999999999999432</v>
      </c>
      <c r="E109" s="333">
        <f t="shared" si="4"/>
        <v>-0.0006655574043260853</v>
      </c>
      <c r="F109" s="264">
        <v>0.5500000000000114</v>
      </c>
      <c r="G109" s="159">
        <f t="shared" si="5"/>
        <v>-0.6500000000000057</v>
      </c>
      <c r="H109" s="69"/>
    </row>
    <row r="110" spans="1:8" s="25" customFormat="1" ht="13.5">
      <c r="A110" s="201" t="s">
        <v>36</v>
      </c>
      <c r="B110" s="272">
        <f>Volume!J111</f>
        <v>880.8</v>
      </c>
      <c r="C110" s="70">
        <v>865.4</v>
      </c>
      <c r="D110" s="264">
        <f t="shared" si="3"/>
        <v>-15.399999999999977</v>
      </c>
      <c r="E110" s="333">
        <f t="shared" si="4"/>
        <v>-0.017484105358764733</v>
      </c>
      <c r="F110" s="264">
        <v>-2.199999999999932</v>
      </c>
      <c r="G110" s="159">
        <f t="shared" si="5"/>
        <v>-13.200000000000045</v>
      </c>
      <c r="H110" s="69"/>
    </row>
    <row r="111" spans="1:8" s="25" customFormat="1" ht="13.5">
      <c r="A111" s="193" t="s">
        <v>172</v>
      </c>
      <c r="B111" s="272">
        <f>Volume!J112</f>
        <v>261.95</v>
      </c>
      <c r="C111" s="70">
        <v>264.35</v>
      </c>
      <c r="D111" s="264">
        <f t="shared" si="3"/>
        <v>2.400000000000034</v>
      </c>
      <c r="E111" s="333">
        <f t="shared" si="4"/>
        <v>0.009162053827066365</v>
      </c>
      <c r="F111" s="264">
        <v>3.8000000000000114</v>
      </c>
      <c r="G111" s="159">
        <f t="shared" si="5"/>
        <v>-1.3999999999999773</v>
      </c>
      <c r="H111" s="69"/>
    </row>
    <row r="112" spans="1:7" s="69" customFormat="1" ht="13.5">
      <c r="A112" s="193" t="s">
        <v>80</v>
      </c>
      <c r="B112" s="272">
        <f>Volume!J113</f>
        <v>187.65</v>
      </c>
      <c r="C112" s="70">
        <v>189.25</v>
      </c>
      <c r="D112" s="264">
        <f t="shared" si="3"/>
        <v>1.5999999999999943</v>
      </c>
      <c r="E112" s="333">
        <f t="shared" si="4"/>
        <v>0.008526512123634396</v>
      </c>
      <c r="F112" s="264">
        <v>1.8499999999999943</v>
      </c>
      <c r="G112" s="159">
        <f t="shared" si="5"/>
        <v>-0.25</v>
      </c>
    </row>
    <row r="113" spans="1:7" s="69" customFormat="1" ht="13.5">
      <c r="A113" s="193" t="s">
        <v>274</v>
      </c>
      <c r="B113" s="272">
        <f>Volume!J114</f>
        <v>259</v>
      </c>
      <c r="C113" s="70">
        <v>261.15</v>
      </c>
      <c r="D113" s="264">
        <f t="shared" si="3"/>
        <v>2.1499999999999773</v>
      </c>
      <c r="E113" s="333">
        <f t="shared" si="4"/>
        <v>0.008301158301158214</v>
      </c>
      <c r="F113" s="264">
        <v>3.3000000000000114</v>
      </c>
      <c r="G113" s="159">
        <f t="shared" si="5"/>
        <v>-1.150000000000034</v>
      </c>
    </row>
    <row r="114" spans="1:7" s="69" customFormat="1" ht="13.5">
      <c r="A114" s="193" t="s">
        <v>224</v>
      </c>
      <c r="B114" s="272">
        <f>Volume!J115</f>
        <v>387.1</v>
      </c>
      <c r="C114" s="70">
        <v>388.35</v>
      </c>
      <c r="D114" s="264">
        <f t="shared" si="3"/>
        <v>1.25</v>
      </c>
      <c r="E114" s="333">
        <f t="shared" si="4"/>
        <v>0.00322913975716869</v>
      </c>
      <c r="F114" s="264">
        <v>5.699999999999989</v>
      </c>
      <c r="G114" s="159">
        <f t="shared" si="5"/>
        <v>-4.449999999999989</v>
      </c>
    </row>
    <row r="115" spans="1:7" s="69" customFormat="1" ht="13.5">
      <c r="A115" s="193" t="s">
        <v>395</v>
      </c>
      <c r="B115" s="272">
        <f>Volume!J116</f>
        <v>104.3</v>
      </c>
      <c r="C115" s="70">
        <v>105.2</v>
      </c>
      <c r="D115" s="264">
        <f t="shared" si="3"/>
        <v>0.9000000000000057</v>
      </c>
      <c r="E115" s="333">
        <f t="shared" si="4"/>
        <v>0.008628954937679824</v>
      </c>
      <c r="F115" s="264">
        <v>1.6500000000000057</v>
      </c>
      <c r="G115" s="159">
        <f t="shared" si="5"/>
        <v>-0.75</v>
      </c>
    </row>
    <row r="116" spans="1:7" s="69" customFormat="1" ht="13.5">
      <c r="A116" s="193" t="s">
        <v>81</v>
      </c>
      <c r="B116" s="272">
        <f>Volume!J117</f>
        <v>474.2</v>
      </c>
      <c r="C116" s="70">
        <v>475.25</v>
      </c>
      <c r="D116" s="264">
        <f t="shared" si="3"/>
        <v>1.0500000000000114</v>
      </c>
      <c r="E116" s="333">
        <f t="shared" si="4"/>
        <v>0.002214255588359366</v>
      </c>
      <c r="F116" s="264">
        <v>2.4500000000000455</v>
      </c>
      <c r="G116" s="159">
        <f t="shared" si="5"/>
        <v>-1.400000000000034</v>
      </c>
    </row>
    <row r="117" spans="1:7" s="69" customFormat="1" ht="13.5">
      <c r="A117" s="193" t="s">
        <v>225</v>
      </c>
      <c r="B117" s="272">
        <f>Volume!J118</f>
        <v>180.6</v>
      </c>
      <c r="C117" s="70">
        <v>180.15</v>
      </c>
      <c r="D117" s="264">
        <f t="shared" si="3"/>
        <v>-0.44999999999998863</v>
      </c>
      <c r="E117" s="333">
        <f t="shared" si="4"/>
        <v>-0.0024916943521594054</v>
      </c>
      <c r="F117" s="264">
        <v>1.1500000000000057</v>
      </c>
      <c r="G117" s="159">
        <f t="shared" si="5"/>
        <v>-1.5999999999999943</v>
      </c>
    </row>
    <row r="118" spans="1:7" s="69" customFormat="1" ht="13.5">
      <c r="A118" s="193" t="s">
        <v>298</v>
      </c>
      <c r="B118" s="272">
        <f>Volume!J119</f>
        <v>379.15</v>
      </c>
      <c r="C118" s="70">
        <v>382.2</v>
      </c>
      <c r="D118" s="264">
        <f t="shared" si="3"/>
        <v>3.0500000000000114</v>
      </c>
      <c r="E118" s="333">
        <f t="shared" si="4"/>
        <v>0.008044309639984206</v>
      </c>
      <c r="F118" s="264">
        <v>4.899999999999977</v>
      </c>
      <c r="G118" s="159">
        <f t="shared" si="5"/>
        <v>-1.849999999999966</v>
      </c>
    </row>
    <row r="119" spans="1:7" s="69" customFormat="1" ht="13.5">
      <c r="A119" s="193" t="s">
        <v>226</v>
      </c>
      <c r="B119" s="272">
        <f>Volume!J120</f>
        <v>162.45</v>
      </c>
      <c r="C119" s="70">
        <v>163.55</v>
      </c>
      <c r="D119" s="264">
        <f t="shared" si="3"/>
        <v>1.1000000000000227</v>
      </c>
      <c r="E119" s="333">
        <f t="shared" si="4"/>
        <v>0.006771314250538767</v>
      </c>
      <c r="F119" s="264">
        <v>2.1999999999999886</v>
      </c>
      <c r="G119" s="159">
        <f t="shared" si="5"/>
        <v>-1.099999999999966</v>
      </c>
    </row>
    <row r="120" spans="1:7" s="69" customFormat="1" ht="13.5">
      <c r="A120" s="193" t="s">
        <v>227</v>
      </c>
      <c r="B120" s="272">
        <f>Volume!J121</f>
        <v>351.9</v>
      </c>
      <c r="C120" s="70">
        <v>347.4</v>
      </c>
      <c r="D120" s="264">
        <f t="shared" si="3"/>
        <v>-4.5</v>
      </c>
      <c r="E120" s="333">
        <f t="shared" si="4"/>
        <v>-0.012787723785166242</v>
      </c>
      <c r="F120" s="264">
        <v>-2.3500000000000227</v>
      </c>
      <c r="G120" s="159">
        <f t="shared" si="5"/>
        <v>-2.1499999999999773</v>
      </c>
    </row>
    <row r="121" spans="1:7" s="69" customFormat="1" ht="13.5">
      <c r="A121" s="193" t="s">
        <v>234</v>
      </c>
      <c r="B121" s="272">
        <f>Volume!J122</f>
        <v>420.9</v>
      </c>
      <c r="C121" s="70">
        <v>422.5</v>
      </c>
      <c r="D121" s="264">
        <f t="shared" si="3"/>
        <v>1.6000000000000227</v>
      </c>
      <c r="E121" s="333">
        <f t="shared" si="4"/>
        <v>0.003801377999524882</v>
      </c>
      <c r="F121" s="264">
        <v>4.349999999999966</v>
      </c>
      <c r="G121" s="159">
        <f t="shared" si="5"/>
        <v>-2.749999999999943</v>
      </c>
    </row>
    <row r="122" spans="1:7" s="69" customFormat="1" ht="13.5">
      <c r="A122" s="193" t="s">
        <v>98</v>
      </c>
      <c r="B122" s="272">
        <f>Volume!J123</f>
        <v>494.2</v>
      </c>
      <c r="C122" s="70">
        <v>493.55</v>
      </c>
      <c r="D122" s="264">
        <f t="shared" si="3"/>
        <v>-0.6499999999999773</v>
      </c>
      <c r="E122" s="333">
        <f t="shared" si="4"/>
        <v>-0.0013152569809793146</v>
      </c>
      <c r="F122" s="264">
        <v>4.149999999999977</v>
      </c>
      <c r="G122" s="159">
        <f t="shared" si="5"/>
        <v>-4.7999999999999545</v>
      </c>
    </row>
    <row r="123" spans="1:7" s="69" customFormat="1" ht="13.5">
      <c r="A123" s="193" t="s">
        <v>149</v>
      </c>
      <c r="B123" s="272">
        <f>Volume!J124</f>
        <v>668.3</v>
      </c>
      <c r="C123" s="70">
        <v>672.95</v>
      </c>
      <c r="D123" s="264">
        <f t="shared" si="3"/>
        <v>4.650000000000091</v>
      </c>
      <c r="E123" s="333">
        <f t="shared" si="4"/>
        <v>0.00695795301511311</v>
      </c>
      <c r="F123" s="264">
        <v>6.150000000000091</v>
      </c>
      <c r="G123" s="159">
        <f t="shared" si="5"/>
        <v>-1.5</v>
      </c>
    </row>
    <row r="124" spans="1:7" s="69" customFormat="1" ht="13.5">
      <c r="A124" s="193" t="s">
        <v>203</v>
      </c>
      <c r="B124" s="272">
        <f>Volume!J125</f>
        <v>1370.3</v>
      </c>
      <c r="C124" s="70">
        <v>1376.3</v>
      </c>
      <c r="D124" s="264">
        <f t="shared" si="3"/>
        <v>6</v>
      </c>
      <c r="E124" s="333">
        <f t="shared" si="4"/>
        <v>0.004378603225571043</v>
      </c>
      <c r="F124" s="264">
        <v>10.899999999999864</v>
      </c>
      <c r="G124" s="159">
        <f t="shared" si="5"/>
        <v>-4.899999999999864</v>
      </c>
    </row>
    <row r="125" spans="1:7" s="69" customFormat="1" ht="13.5">
      <c r="A125" s="193" t="s">
        <v>299</v>
      </c>
      <c r="B125" s="272">
        <f>Volume!J126</f>
        <v>467.45</v>
      </c>
      <c r="C125" s="70">
        <v>467.1</v>
      </c>
      <c r="D125" s="264">
        <f t="shared" si="3"/>
        <v>-0.3499999999999659</v>
      </c>
      <c r="E125" s="333">
        <f t="shared" si="4"/>
        <v>-0.0007487431810888136</v>
      </c>
      <c r="F125" s="264">
        <v>2.8999999999999773</v>
      </c>
      <c r="G125" s="159">
        <f t="shared" si="5"/>
        <v>-3.249999999999943</v>
      </c>
    </row>
    <row r="126" spans="1:7" s="69" customFormat="1" ht="13.5">
      <c r="A126" s="193" t="s">
        <v>216</v>
      </c>
      <c r="B126" s="272">
        <f>Volume!J127</f>
        <v>71.55</v>
      </c>
      <c r="C126" s="70">
        <v>71.45</v>
      </c>
      <c r="D126" s="264">
        <f t="shared" si="3"/>
        <v>-0.09999999999999432</v>
      </c>
      <c r="E126" s="333">
        <f t="shared" si="4"/>
        <v>-0.0013976240391333937</v>
      </c>
      <c r="F126" s="264">
        <v>-0.5</v>
      </c>
      <c r="G126" s="159">
        <f t="shared" si="5"/>
        <v>0.4000000000000057</v>
      </c>
    </row>
    <row r="127" spans="1:7" s="69" customFormat="1" ht="13.5">
      <c r="A127" s="193" t="s">
        <v>235</v>
      </c>
      <c r="B127" s="272">
        <f>Volume!J128</f>
        <v>114.3</v>
      </c>
      <c r="C127" s="70">
        <v>114.4</v>
      </c>
      <c r="D127" s="264">
        <f t="shared" si="3"/>
        <v>0.10000000000000853</v>
      </c>
      <c r="E127" s="333">
        <f t="shared" si="4"/>
        <v>0.0008748906386702408</v>
      </c>
      <c r="F127" s="264">
        <v>0.7999999999999972</v>
      </c>
      <c r="G127" s="159">
        <f t="shared" si="5"/>
        <v>-0.6999999999999886</v>
      </c>
    </row>
    <row r="128" spans="1:7" s="69" customFormat="1" ht="13.5">
      <c r="A128" s="193" t="s">
        <v>204</v>
      </c>
      <c r="B128" s="272">
        <f>Volume!J129</f>
        <v>470.35</v>
      </c>
      <c r="C128" s="70">
        <v>469.7</v>
      </c>
      <c r="D128" s="264">
        <f t="shared" si="3"/>
        <v>-0.6500000000000341</v>
      </c>
      <c r="E128" s="333">
        <f t="shared" si="4"/>
        <v>-0.001381949611991143</v>
      </c>
      <c r="F128" s="264">
        <v>1.8999999999999773</v>
      </c>
      <c r="G128" s="159">
        <f t="shared" si="5"/>
        <v>-2.5500000000000114</v>
      </c>
    </row>
    <row r="129" spans="1:7" s="69" customFormat="1" ht="13.5">
      <c r="A129" s="193" t="s">
        <v>205</v>
      </c>
      <c r="B129" s="272">
        <f>Volume!J130</f>
        <v>994.45</v>
      </c>
      <c r="C129" s="70">
        <v>999.65</v>
      </c>
      <c r="D129" s="264">
        <f t="shared" si="3"/>
        <v>5.199999999999932</v>
      </c>
      <c r="E129" s="333">
        <f t="shared" si="4"/>
        <v>0.005229021066921345</v>
      </c>
      <c r="F129" s="264">
        <v>9.75</v>
      </c>
      <c r="G129" s="159">
        <f t="shared" si="5"/>
        <v>-4.550000000000068</v>
      </c>
    </row>
    <row r="130" spans="1:7" s="69" customFormat="1" ht="13.5">
      <c r="A130" s="193" t="s">
        <v>37</v>
      </c>
      <c r="B130" s="272">
        <f>Volume!J131</f>
        <v>174.05</v>
      </c>
      <c r="C130" s="70">
        <v>166.6</v>
      </c>
      <c r="D130" s="264">
        <f t="shared" si="3"/>
        <v>-7.450000000000017</v>
      </c>
      <c r="E130" s="333">
        <f t="shared" si="4"/>
        <v>-0.042803792013789234</v>
      </c>
      <c r="F130" s="264">
        <v>-6.049999999999983</v>
      </c>
      <c r="G130" s="159">
        <f t="shared" si="5"/>
        <v>-1.400000000000034</v>
      </c>
    </row>
    <row r="131" spans="1:12" s="69" customFormat="1" ht="13.5">
      <c r="A131" s="193" t="s">
        <v>300</v>
      </c>
      <c r="B131" s="272">
        <f>Volume!J132</f>
        <v>1703.45</v>
      </c>
      <c r="C131" s="70">
        <v>1707.35</v>
      </c>
      <c r="D131" s="264">
        <f aca="true" t="shared" si="6" ref="D131:D159">C131-B131</f>
        <v>3.8999999999998636</v>
      </c>
      <c r="E131" s="333">
        <f aca="true" t="shared" si="7" ref="E131:E159">D131/B131</f>
        <v>0.0022894713669317345</v>
      </c>
      <c r="F131" s="264">
        <v>22.65000000000009</v>
      </c>
      <c r="G131" s="159">
        <f t="shared" si="5"/>
        <v>-18.750000000000227</v>
      </c>
      <c r="L131" s="267"/>
    </row>
    <row r="132" spans="1:12" s="69" customFormat="1" ht="13.5">
      <c r="A132" s="193" t="s">
        <v>228</v>
      </c>
      <c r="B132" s="272">
        <f>Volume!J133</f>
        <v>1090.7</v>
      </c>
      <c r="C132" s="70">
        <v>1091.05</v>
      </c>
      <c r="D132" s="264">
        <f t="shared" si="6"/>
        <v>0.34999999999990905</v>
      </c>
      <c r="E132" s="333">
        <f t="shared" si="7"/>
        <v>0.0003208948381772339</v>
      </c>
      <c r="F132" s="264">
        <v>11.2</v>
      </c>
      <c r="G132" s="159">
        <f aca="true" t="shared" si="8" ref="G132:G159">D132-F132</f>
        <v>-10.85000000000009</v>
      </c>
      <c r="L132" s="267"/>
    </row>
    <row r="133" spans="1:12" s="69" customFormat="1" ht="13.5">
      <c r="A133" s="193" t="s">
        <v>276</v>
      </c>
      <c r="B133" s="272">
        <f>Volume!J134</f>
        <v>803.4</v>
      </c>
      <c r="C133" s="70">
        <v>792.5</v>
      </c>
      <c r="D133" s="264">
        <f t="shared" si="6"/>
        <v>-10.899999999999977</v>
      </c>
      <c r="E133" s="333">
        <f t="shared" si="7"/>
        <v>-0.01356733881005723</v>
      </c>
      <c r="F133" s="264">
        <v>-12.300000000000068</v>
      </c>
      <c r="G133" s="159">
        <f t="shared" si="8"/>
        <v>1.400000000000091</v>
      </c>
      <c r="L133" s="267"/>
    </row>
    <row r="134" spans="1:12" s="69" customFormat="1" ht="13.5">
      <c r="A134" s="193" t="s">
        <v>180</v>
      </c>
      <c r="B134" s="272">
        <f>Volume!J135</f>
        <v>121.25</v>
      </c>
      <c r="C134" s="70">
        <v>122.35</v>
      </c>
      <c r="D134" s="264">
        <f t="shared" si="6"/>
        <v>1.0999999999999943</v>
      </c>
      <c r="E134" s="333">
        <f t="shared" si="7"/>
        <v>0.009072164948453561</v>
      </c>
      <c r="F134" s="264">
        <v>1.75</v>
      </c>
      <c r="G134" s="159">
        <f t="shared" si="8"/>
        <v>-0.6500000000000057</v>
      </c>
      <c r="L134" s="267"/>
    </row>
    <row r="135" spans="1:12" s="69" customFormat="1" ht="13.5">
      <c r="A135" s="193" t="s">
        <v>181</v>
      </c>
      <c r="B135" s="272">
        <f>Volume!J136</f>
        <v>345.4</v>
      </c>
      <c r="C135" s="70">
        <v>342.85</v>
      </c>
      <c r="D135" s="264">
        <f t="shared" si="6"/>
        <v>-2.5499999999999545</v>
      </c>
      <c r="E135" s="333">
        <f t="shared" si="7"/>
        <v>-0.007382744643891009</v>
      </c>
      <c r="F135" s="264">
        <v>-2.25</v>
      </c>
      <c r="G135" s="159">
        <f t="shared" si="8"/>
        <v>-0.2999999999999545</v>
      </c>
      <c r="L135" s="267"/>
    </row>
    <row r="136" spans="1:12" s="69" customFormat="1" ht="13.5">
      <c r="A136" s="193" t="s">
        <v>150</v>
      </c>
      <c r="B136" s="272">
        <f>Volume!J137</f>
        <v>469.2</v>
      </c>
      <c r="C136" s="70">
        <v>472.3</v>
      </c>
      <c r="D136" s="264">
        <f t="shared" si="6"/>
        <v>3.1000000000000227</v>
      </c>
      <c r="E136" s="333">
        <f t="shared" si="7"/>
        <v>0.00660699062233594</v>
      </c>
      <c r="F136" s="264">
        <v>4.75</v>
      </c>
      <c r="G136" s="159">
        <f t="shared" si="8"/>
        <v>-1.6499999999999773</v>
      </c>
      <c r="L136" s="267"/>
    </row>
    <row r="137" spans="1:12" s="69" customFormat="1" ht="13.5">
      <c r="A137" s="193" t="s">
        <v>151</v>
      </c>
      <c r="B137" s="272">
        <f>Volume!J138</f>
        <v>1056.45</v>
      </c>
      <c r="C137" s="70">
        <v>1044.55</v>
      </c>
      <c r="D137" s="264">
        <f t="shared" si="6"/>
        <v>-11.900000000000091</v>
      </c>
      <c r="E137" s="333">
        <f t="shared" si="7"/>
        <v>-0.011264139334563956</v>
      </c>
      <c r="F137" s="264">
        <v>-2.8999999999999773</v>
      </c>
      <c r="G137" s="159">
        <f t="shared" si="8"/>
        <v>-9.000000000000114</v>
      </c>
      <c r="L137" s="267"/>
    </row>
    <row r="138" spans="1:12" s="69" customFormat="1" ht="13.5">
      <c r="A138" s="193" t="s">
        <v>214</v>
      </c>
      <c r="B138" s="272">
        <f>Volume!J139</f>
        <v>1514.4</v>
      </c>
      <c r="C138" s="70">
        <v>1520.9</v>
      </c>
      <c r="D138" s="264">
        <f t="shared" si="6"/>
        <v>6.5</v>
      </c>
      <c r="E138" s="333">
        <f t="shared" si="7"/>
        <v>0.004292128895932382</v>
      </c>
      <c r="F138" s="264">
        <v>23.75</v>
      </c>
      <c r="G138" s="159">
        <f t="shared" si="8"/>
        <v>-17.25</v>
      </c>
      <c r="L138" s="267"/>
    </row>
    <row r="139" spans="1:12" s="69" customFormat="1" ht="13.5">
      <c r="A139" s="193" t="s">
        <v>229</v>
      </c>
      <c r="B139" s="272">
        <f>Volume!J140</f>
        <v>1001.5</v>
      </c>
      <c r="C139" s="70">
        <v>999.5</v>
      </c>
      <c r="D139" s="264">
        <f t="shared" si="6"/>
        <v>-2</v>
      </c>
      <c r="E139" s="333">
        <f t="shared" si="7"/>
        <v>-0.00199700449326011</v>
      </c>
      <c r="F139" s="264">
        <v>1.099999999999909</v>
      </c>
      <c r="G139" s="159">
        <f t="shared" si="8"/>
        <v>-3.099999999999909</v>
      </c>
      <c r="L139" s="267"/>
    </row>
    <row r="140" spans="1:12" s="69" customFormat="1" ht="13.5">
      <c r="A140" s="193" t="s">
        <v>91</v>
      </c>
      <c r="B140" s="272">
        <f>Volume!J141</f>
        <v>63.9</v>
      </c>
      <c r="C140" s="70">
        <v>64.5</v>
      </c>
      <c r="D140" s="264">
        <f t="shared" si="6"/>
        <v>0.6000000000000014</v>
      </c>
      <c r="E140" s="333">
        <f t="shared" si="7"/>
        <v>0.00938967136150237</v>
      </c>
      <c r="F140" s="264">
        <v>1</v>
      </c>
      <c r="G140" s="159">
        <f t="shared" si="8"/>
        <v>-0.3999999999999986</v>
      </c>
      <c r="L140" s="267"/>
    </row>
    <row r="141" spans="1:12" s="69" customFormat="1" ht="13.5">
      <c r="A141" s="193" t="s">
        <v>152</v>
      </c>
      <c r="B141" s="272">
        <f>Volume!J142</f>
        <v>207.55</v>
      </c>
      <c r="C141" s="70">
        <v>206.05</v>
      </c>
      <c r="D141" s="264">
        <f t="shared" si="6"/>
        <v>-1.5</v>
      </c>
      <c r="E141" s="333">
        <f t="shared" si="7"/>
        <v>-0.007227174174897615</v>
      </c>
      <c r="F141" s="264">
        <v>-0.8500000000000227</v>
      </c>
      <c r="G141" s="159">
        <f t="shared" si="8"/>
        <v>-0.6499999999999773</v>
      </c>
      <c r="L141" s="267"/>
    </row>
    <row r="142" spans="1:12" s="69" customFormat="1" ht="13.5">
      <c r="A142" s="193" t="s">
        <v>208</v>
      </c>
      <c r="B142" s="272">
        <f>Volume!J143</f>
        <v>728.2</v>
      </c>
      <c r="C142" s="70">
        <v>730.25</v>
      </c>
      <c r="D142" s="264">
        <f t="shared" si="6"/>
        <v>2.0499999999999545</v>
      </c>
      <c r="E142" s="333">
        <f t="shared" si="7"/>
        <v>0.0028151606701455017</v>
      </c>
      <c r="F142" s="264">
        <v>6</v>
      </c>
      <c r="G142" s="159">
        <f t="shared" si="8"/>
        <v>-3.9500000000000455</v>
      </c>
      <c r="L142" s="267"/>
    </row>
    <row r="143" spans="1:12" s="69" customFormat="1" ht="13.5">
      <c r="A143" s="193" t="s">
        <v>230</v>
      </c>
      <c r="B143" s="272">
        <f>Volume!J144</f>
        <v>509.3</v>
      </c>
      <c r="C143" s="70">
        <v>508.7</v>
      </c>
      <c r="D143" s="264">
        <f t="shared" si="6"/>
        <v>-0.6000000000000227</v>
      </c>
      <c r="E143" s="333">
        <f t="shared" si="7"/>
        <v>-0.0011780875711761686</v>
      </c>
      <c r="F143" s="264">
        <v>-3.7999999999999545</v>
      </c>
      <c r="G143" s="159">
        <f t="shared" si="8"/>
        <v>3.199999999999932</v>
      </c>
      <c r="L143" s="267"/>
    </row>
    <row r="144" spans="1:12" s="69" customFormat="1" ht="13.5">
      <c r="A144" s="193" t="s">
        <v>185</v>
      </c>
      <c r="B144" s="272">
        <f>Volume!J145</f>
        <v>449.65</v>
      </c>
      <c r="C144" s="70">
        <v>450.1</v>
      </c>
      <c r="D144" s="264">
        <f t="shared" si="6"/>
        <v>0.4500000000000455</v>
      </c>
      <c r="E144" s="333">
        <f t="shared" si="7"/>
        <v>0.0010007783831870243</v>
      </c>
      <c r="F144" s="264">
        <v>5.100000000000023</v>
      </c>
      <c r="G144" s="159">
        <f t="shared" si="8"/>
        <v>-4.649999999999977</v>
      </c>
      <c r="L144" s="267"/>
    </row>
    <row r="145" spans="1:12" s="69" customFormat="1" ht="13.5">
      <c r="A145" s="193" t="s">
        <v>206</v>
      </c>
      <c r="B145" s="272">
        <f>Volume!J146</f>
        <v>607.35</v>
      </c>
      <c r="C145" s="70">
        <v>612.9</v>
      </c>
      <c r="D145" s="264">
        <f t="shared" si="6"/>
        <v>5.5499999999999545</v>
      </c>
      <c r="E145" s="333">
        <f t="shared" si="7"/>
        <v>0.00913805877994559</v>
      </c>
      <c r="F145" s="264">
        <v>8.049999999999955</v>
      </c>
      <c r="G145" s="159">
        <f t="shared" si="8"/>
        <v>-2.5</v>
      </c>
      <c r="L145" s="267"/>
    </row>
    <row r="146" spans="1:12" s="69" customFormat="1" ht="13.5">
      <c r="A146" s="193" t="s">
        <v>118</v>
      </c>
      <c r="B146" s="272">
        <f>Volume!J147</f>
        <v>1233.85</v>
      </c>
      <c r="C146" s="70">
        <v>1233.2</v>
      </c>
      <c r="D146" s="264">
        <f t="shared" si="6"/>
        <v>-0.6499999999998636</v>
      </c>
      <c r="E146" s="333">
        <f t="shared" si="7"/>
        <v>-0.0005268063378853699</v>
      </c>
      <c r="F146" s="264">
        <v>4.850000000000136</v>
      </c>
      <c r="G146" s="159">
        <f t="shared" si="8"/>
        <v>-5.5</v>
      </c>
      <c r="L146" s="267"/>
    </row>
    <row r="147" spans="1:12" s="69" customFormat="1" ht="13.5">
      <c r="A147" s="193" t="s">
        <v>231</v>
      </c>
      <c r="B147" s="272">
        <f>Volume!J148</f>
        <v>842.8</v>
      </c>
      <c r="C147" s="70">
        <v>845.95</v>
      </c>
      <c r="D147" s="264">
        <f t="shared" si="6"/>
        <v>3.150000000000091</v>
      </c>
      <c r="E147" s="333">
        <f t="shared" si="7"/>
        <v>0.003737541528239311</v>
      </c>
      <c r="F147" s="264">
        <v>8.299999999999955</v>
      </c>
      <c r="G147" s="159">
        <f t="shared" si="8"/>
        <v>-5.149999999999864</v>
      </c>
      <c r="L147" s="267"/>
    </row>
    <row r="148" spans="1:12" s="69" customFormat="1" ht="13.5">
      <c r="A148" s="193" t="s">
        <v>301</v>
      </c>
      <c r="B148" s="272">
        <f>Volume!J149</f>
        <v>53.9</v>
      </c>
      <c r="C148" s="70">
        <v>54.25</v>
      </c>
      <c r="D148" s="264">
        <f t="shared" si="6"/>
        <v>0.3500000000000014</v>
      </c>
      <c r="E148" s="333">
        <f t="shared" si="7"/>
        <v>0.00649350649350652</v>
      </c>
      <c r="F148" s="264">
        <v>0.6999999999999957</v>
      </c>
      <c r="G148" s="159">
        <f t="shared" si="8"/>
        <v>-0.3499999999999943</v>
      </c>
      <c r="L148" s="267"/>
    </row>
    <row r="149" spans="1:12" s="69" customFormat="1" ht="13.5">
      <c r="A149" s="193" t="s">
        <v>302</v>
      </c>
      <c r="B149" s="272">
        <f>Volume!J150</f>
        <v>21.1</v>
      </c>
      <c r="C149" s="70">
        <v>21.3</v>
      </c>
      <c r="D149" s="264">
        <f t="shared" si="6"/>
        <v>0.1999999999999993</v>
      </c>
      <c r="E149" s="333">
        <f t="shared" si="7"/>
        <v>0.009478672985781957</v>
      </c>
      <c r="F149" s="264">
        <v>0.3500000000000014</v>
      </c>
      <c r="G149" s="159">
        <f t="shared" si="8"/>
        <v>-0.15000000000000213</v>
      </c>
      <c r="L149" s="267"/>
    </row>
    <row r="150" spans="1:12" s="69" customFormat="1" ht="13.5">
      <c r="A150" s="193" t="s">
        <v>173</v>
      </c>
      <c r="B150" s="272">
        <f>Volume!J151</f>
        <v>59.55</v>
      </c>
      <c r="C150" s="70">
        <v>60.2</v>
      </c>
      <c r="D150" s="264">
        <f t="shared" si="6"/>
        <v>0.6500000000000057</v>
      </c>
      <c r="E150" s="333">
        <f t="shared" si="7"/>
        <v>0.010915197313182296</v>
      </c>
      <c r="F150" s="264">
        <v>0.9500000000000028</v>
      </c>
      <c r="G150" s="159">
        <f t="shared" si="8"/>
        <v>-0.29999999999999716</v>
      </c>
      <c r="L150" s="267"/>
    </row>
    <row r="151" spans="1:12" s="69" customFormat="1" ht="13.5">
      <c r="A151" s="193" t="s">
        <v>303</v>
      </c>
      <c r="B151" s="272">
        <f>Volume!J152</f>
        <v>772.1</v>
      </c>
      <c r="C151" s="70">
        <v>774.9</v>
      </c>
      <c r="D151" s="264">
        <f t="shared" si="6"/>
        <v>2.7999999999999545</v>
      </c>
      <c r="E151" s="333">
        <f t="shared" si="7"/>
        <v>0.003626473254759687</v>
      </c>
      <c r="F151" s="264">
        <v>9.100000000000023</v>
      </c>
      <c r="G151" s="159">
        <f t="shared" si="8"/>
        <v>-6.300000000000068</v>
      </c>
      <c r="L151" s="267"/>
    </row>
    <row r="152" spans="1:12" s="69" customFormat="1" ht="13.5">
      <c r="A152" s="193" t="s">
        <v>82</v>
      </c>
      <c r="B152" s="272">
        <f>Volume!J153</f>
        <v>104</v>
      </c>
      <c r="C152" s="70">
        <v>105</v>
      </c>
      <c r="D152" s="264">
        <f t="shared" si="6"/>
        <v>1</v>
      </c>
      <c r="E152" s="333">
        <f t="shared" si="7"/>
        <v>0.009615384615384616</v>
      </c>
      <c r="F152" s="264">
        <v>0.8999999999999915</v>
      </c>
      <c r="G152" s="159">
        <f t="shared" si="8"/>
        <v>0.10000000000000853</v>
      </c>
      <c r="L152" s="267"/>
    </row>
    <row r="153" spans="1:12" s="69" customFormat="1" ht="13.5">
      <c r="A153" s="193" t="s">
        <v>153</v>
      </c>
      <c r="B153" s="272">
        <f>Volume!J154</f>
        <v>490.4</v>
      </c>
      <c r="C153" s="70">
        <v>493.7</v>
      </c>
      <c r="D153" s="264">
        <f t="shared" si="6"/>
        <v>3.3000000000000114</v>
      </c>
      <c r="E153" s="333">
        <f t="shared" si="7"/>
        <v>0.006729200652528571</v>
      </c>
      <c r="F153" s="264">
        <v>6.100000000000023</v>
      </c>
      <c r="G153" s="159">
        <f t="shared" si="8"/>
        <v>-2.8000000000000114</v>
      </c>
      <c r="L153" s="267"/>
    </row>
    <row r="154" spans="1:12" s="69" customFormat="1" ht="13.5">
      <c r="A154" s="193" t="s">
        <v>154</v>
      </c>
      <c r="B154" s="272">
        <f>Volume!J155</f>
        <v>42.55</v>
      </c>
      <c r="C154" s="70">
        <v>42.75</v>
      </c>
      <c r="D154" s="264">
        <f t="shared" si="6"/>
        <v>0.20000000000000284</v>
      </c>
      <c r="E154" s="333">
        <f t="shared" si="7"/>
        <v>0.0047003525264395505</v>
      </c>
      <c r="F154" s="264">
        <v>-0.6500000000000057</v>
      </c>
      <c r="G154" s="159">
        <f t="shared" si="8"/>
        <v>0.8500000000000085</v>
      </c>
      <c r="L154" s="267"/>
    </row>
    <row r="155" spans="1:12" s="69" customFormat="1" ht="13.5">
      <c r="A155" s="193" t="s">
        <v>304</v>
      </c>
      <c r="B155" s="272">
        <f>Volume!J156</f>
        <v>84.75</v>
      </c>
      <c r="C155" s="70">
        <v>85.65</v>
      </c>
      <c r="D155" s="264">
        <f t="shared" si="6"/>
        <v>0.9000000000000057</v>
      </c>
      <c r="E155" s="333">
        <f t="shared" si="7"/>
        <v>0.01061946902654874</v>
      </c>
      <c r="F155" s="264">
        <v>1.4000000000000057</v>
      </c>
      <c r="G155" s="159">
        <f t="shared" si="8"/>
        <v>-0.5</v>
      </c>
      <c r="L155" s="267"/>
    </row>
    <row r="156" spans="1:12" s="69" customFormat="1" ht="13.5">
      <c r="A156" s="193" t="s">
        <v>155</v>
      </c>
      <c r="B156" s="272">
        <f>Volume!J157</f>
        <v>402.3</v>
      </c>
      <c r="C156" s="70">
        <v>403.75</v>
      </c>
      <c r="D156" s="264">
        <f t="shared" si="6"/>
        <v>1.4499999999999886</v>
      </c>
      <c r="E156" s="333">
        <f t="shared" si="7"/>
        <v>0.003604275416355925</v>
      </c>
      <c r="F156" s="264">
        <v>4.199999999999989</v>
      </c>
      <c r="G156" s="159">
        <f t="shared" si="8"/>
        <v>-2.75</v>
      </c>
      <c r="L156" s="267"/>
    </row>
    <row r="157" spans="1:12" s="69" customFormat="1" ht="13.5">
      <c r="A157" s="193" t="s">
        <v>38</v>
      </c>
      <c r="B157" s="272">
        <f>Volume!J158</f>
        <v>559.4</v>
      </c>
      <c r="C157" s="70">
        <v>560.7</v>
      </c>
      <c r="D157" s="264">
        <f t="shared" si="6"/>
        <v>1.3000000000000682</v>
      </c>
      <c r="E157" s="333">
        <f t="shared" si="7"/>
        <v>0.0023239184840902188</v>
      </c>
      <c r="F157" s="264">
        <v>3.8999999999999773</v>
      </c>
      <c r="G157" s="159">
        <f t="shared" si="8"/>
        <v>-2.599999999999909</v>
      </c>
      <c r="L157" s="267"/>
    </row>
    <row r="158" spans="1:7" ht="13.5">
      <c r="A158" s="193" t="s">
        <v>156</v>
      </c>
      <c r="B158" s="272">
        <f>Volume!J159</f>
        <v>397.85</v>
      </c>
      <c r="C158" s="70">
        <v>401.05</v>
      </c>
      <c r="D158" s="264">
        <f t="shared" si="6"/>
        <v>3.1999999999999886</v>
      </c>
      <c r="E158" s="333">
        <f t="shared" si="7"/>
        <v>0.008043232374010277</v>
      </c>
      <c r="F158" s="264">
        <v>5.599999999999966</v>
      </c>
      <c r="G158" s="159">
        <f t="shared" si="8"/>
        <v>-2.3999999999999773</v>
      </c>
    </row>
    <row r="159" spans="1:7" ht="14.25" thickBot="1">
      <c r="A159" s="194" t="s">
        <v>397</v>
      </c>
      <c r="B159" s="272">
        <f>Volume!J160</f>
        <v>250.7</v>
      </c>
      <c r="C159" s="70">
        <v>249.45</v>
      </c>
      <c r="D159" s="264">
        <f t="shared" si="6"/>
        <v>-1.25</v>
      </c>
      <c r="E159" s="333">
        <f t="shared" si="7"/>
        <v>-0.00498603909054647</v>
      </c>
      <c r="F159" s="264">
        <v>-1.700000000000017</v>
      </c>
      <c r="G159" s="159">
        <f t="shared" si="8"/>
        <v>0.45000000000001705</v>
      </c>
    </row>
    <row r="160" ht="11.25" hidden="1">
      <c r="C160"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B53" sqref="B5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5" t="s">
        <v>209</v>
      </c>
      <c r="B1" s="416"/>
      <c r="C1" s="416"/>
      <c r="D1" s="416"/>
      <c r="E1" s="416"/>
    </row>
    <row r="2" spans="1:5" s="69" customFormat="1" ht="14.25" thickBot="1">
      <c r="A2" s="134" t="s">
        <v>113</v>
      </c>
      <c r="B2" s="268" t="s">
        <v>213</v>
      </c>
      <c r="C2" s="33" t="s">
        <v>99</v>
      </c>
      <c r="D2" s="268" t="s">
        <v>123</v>
      </c>
      <c r="E2" s="205" t="s">
        <v>215</v>
      </c>
    </row>
    <row r="3" spans="1:5" s="69" customFormat="1" ht="13.5">
      <c r="A3" s="271" t="s">
        <v>212</v>
      </c>
      <c r="B3" s="179">
        <f>VLOOKUP(A3,Margins!$A$2:$M$160,2,FALSE)</f>
        <v>50</v>
      </c>
      <c r="C3" s="270">
        <f>VLOOKUP(A3,Basis!$A$3:$G$159,2,FALSE)</f>
        <v>3821.55</v>
      </c>
      <c r="D3" s="270">
        <f>VLOOKUP(A3,Basis!$A$3:$G$159,3,FALSE)</f>
        <v>3799.85</v>
      </c>
      <c r="E3" s="179">
        <f>VLOOKUP(A3,Margins!$A$2:$M$160,7,FALSE)</f>
        <v>22114.325</v>
      </c>
    </row>
    <row r="4" spans="1:5" s="69" customFormat="1" ht="13.5">
      <c r="A4" s="201" t="s">
        <v>134</v>
      </c>
      <c r="B4" s="179">
        <f>VLOOKUP(A4,Margins!$A$2:$M$160,2,FALSE)</f>
        <v>100</v>
      </c>
      <c r="C4" s="272">
        <f>VLOOKUP(A4,Basis!$A$3:$G$159,2,FALSE)</f>
        <v>3549.7</v>
      </c>
      <c r="D4" s="273">
        <f>VLOOKUP(A4,Basis!$A$3:$G$159,3,FALSE)</f>
        <v>3551.25</v>
      </c>
      <c r="E4" s="376">
        <f>VLOOKUP(A4,Margins!$A$2:$M$160,7,FALSE)</f>
        <v>55613.5</v>
      </c>
    </row>
    <row r="5" spans="1:5" s="69" customFormat="1" ht="13.5">
      <c r="A5" s="201" t="s">
        <v>0</v>
      </c>
      <c r="B5" s="179">
        <f>VLOOKUP(A5,Margins!$A$2:$M$160,2,FALSE)</f>
        <v>375</v>
      </c>
      <c r="C5" s="272">
        <f>VLOOKUP(A5,Basis!$A$3:$G$159,2,FALSE)</f>
        <v>735.25</v>
      </c>
      <c r="D5" s="273">
        <f>VLOOKUP(A5,Basis!$A$3:$G$159,3,FALSE)</f>
        <v>741.05</v>
      </c>
      <c r="E5" s="376">
        <f>VLOOKUP(A5,Margins!$A$2:$M$160,7,FALSE)</f>
        <v>49857.1875</v>
      </c>
    </row>
    <row r="6" spans="1:5" s="69" customFormat="1" ht="13.5">
      <c r="A6" s="193" t="s">
        <v>193</v>
      </c>
      <c r="B6" s="179">
        <f>VLOOKUP(A6,Margins!$A$2:$M$160,2,FALSE)</f>
        <v>100</v>
      </c>
      <c r="C6" s="272">
        <f>VLOOKUP(A6,Basis!$A$3:$G$159,2,FALSE)</f>
        <v>2427.6</v>
      </c>
      <c r="D6" s="273">
        <f>VLOOKUP(A6,Basis!$A$3:$G$159,3,FALSE)</f>
        <v>2441.9</v>
      </c>
      <c r="E6" s="376">
        <f>VLOOKUP(A6,Margins!$A$2:$M$160,7,FALSE)</f>
        <v>38598.312</v>
      </c>
    </row>
    <row r="7" spans="1:5" s="14" customFormat="1" ht="13.5">
      <c r="A7" s="201" t="s">
        <v>232</v>
      </c>
      <c r="B7" s="179">
        <f>VLOOKUP(A7,Margins!$A$2:$M$160,2,FALSE)</f>
        <v>500</v>
      </c>
      <c r="C7" s="272">
        <f>VLOOKUP(A7,Basis!$A$3:$G$159,2,FALSE)</f>
        <v>763.9</v>
      </c>
      <c r="D7" s="273">
        <f>VLOOKUP(A7,Basis!$A$3:$G$159,3,FALSE)</f>
        <v>753.25</v>
      </c>
      <c r="E7" s="376">
        <f>VLOOKUP(A7,Margins!$A$2:$M$160,7,FALSE)</f>
        <v>66997.5</v>
      </c>
    </row>
    <row r="8" spans="1:5" s="69" customFormat="1" ht="13.5">
      <c r="A8" s="201" t="s">
        <v>1</v>
      </c>
      <c r="B8" s="179">
        <f>VLOOKUP(A8,Margins!$A$2:$M$160,2,FALSE)</f>
        <v>150</v>
      </c>
      <c r="C8" s="272">
        <f>VLOOKUP(A8,Basis!$A$3:$G$159,2,FALSE)</f>
        <v>2261.35</v>
      </c>
      <c r="D8" s="273">
        <f>VLOOKUP(A8,Basis!$A$3:$G$159,3,FALSE)</f>
        <v>2266.3</v>
      </c>
      <c r="E8" s="376">
        <f>VLOOKUP(A8,Margins!$A$2:$M$160,7,FALSE)</f>
        <v>66299.625</v>
      </c>
    </row>
    <row r="9" spans="1:5" s="69" customFormat="1" ht="13.5">
      <c r="A9" s="201" t="s">
        <v>2</v>
      </c>
      <c r="B9" s="179">
        <f>VLOOKUP(A9,Margins!$A$2:$M$160,2,FALSE)</f>
        <v>1100</v>
      </c>
      <c r="C9" s="272">
        <f>VLOOKUP(A9,Basis!$A$3:$G$159,2,FALSE)</f>
        <v>302.75</v>
      </c>
      <c r="D9" s="273">
        <f>VLOOKUP(A9,Basis!$A$3:$G$159,3,FALSE)</f>
        <v>303.65</v>
      </c>
      <c r="E9" s="376">
        <f>VLOOKUP(A9,Margins!$A$2:$M$160,7,FALSE)</f>
        <v>58990.25</v>
      </c>
    </row>
    <row r="10" spans="1:5" s="69" customFormat="1" ht="13.5">
      <c r="A10" s="201" t="s">
        <v>3</v>
      </c>
      <c r="B10" s="179">
        <f>VLOOKUP(A10,Margins!$A$2:$M$160,2,FALSE)</f>
        <v>1250</v>
      </c>
      <c r="C10" s="272">
        <f>VLOOKUP(A10,Basis!$A$3:$G$159,2,FALSE)</f>
        <v>236.8</v>
      </c>
      <c r="D10" s="273">
        <f>VLOOKUP(A10,Basis!$A$3:$G$159,3,FALSE)</f>
        <v>236.55</v>
      </c>
      <c r="E10" s="376">
        <f>VLOOKUP(A10,Margins!$A$2:$M$160,7,FALSE)</f>
        <v>46725</v>
      </c>
    </row>
    <row r="11" spans="1:5" s="69" customFormat="1" ht="13.5">
      <c r="A11" s="201" t="s">
        <v>139</v>
      </c>
      <c r="B11" s="179">
        <f>VLOOKUP(A11,Margins!$A$2:$M$160,2,FALSE)</f>
        <v>2700</v>
      </c>
      <c r="C11" s="272">
        <f>VLOOKUP(A11,Basis!$A$3:$G$159,2,FALSE)</f>
        <v>95</v>
      </c>
      <c r="D11" s="273">
        <f>VLOOKUP(A11,Basis!$A$3:$G$159,3,FALSE)</f>
        <v>90.85</v>
      </c>
      <c r="E11" s="376">
        <f>VLOOKUP(A11,Margins!$A$2:$M$160,7,FALSE)</f>
        <v>49437</v>
      </c>
    </row>
    <row r="12" spans="1:5" s="69" customFormat="1" ht="13.5">
      <c r="A12" s="201" t="s">
        <v>305</v>
      </c>
      <c r="B12" s="179">
        <f>VLOOKUP(A12,Margins!$A$2:$M$160,2,FALSE)</f>
        <v>400</v>
      </c>
      <c r="C12" s="272">
        <f>VLOOKUP(A12,Basis!$A$3:$G$159,2,FALSE)</f>
        <v>728.25</v>
      </c>
      <c r="D12" s="273">
        <f>VLOOKUP(A12,Basis!$A$3:$G$159,3,FALSE)</f>
        <v>729.3</v>
      </c>
      <c r="E12" s="376">
        <f>VLOOKUP(A12,Margins!$A$2:$M$160,7,FALSE)</f>
        <v>45646.47</v>
      </c>
    </row>
    <row r="13" spans="1:5" s="69" customFormat="1" ht="13.5">
      <c r="A13" s="201" t="s">
        <v>89</v>
      </c>
      <c r="B13" s="179">
        <f>VLOOKUP(A13,Margins!$A$2:$M$160,2,FALSE)</f>
        <v>1500</v>
      </c>
      <c r="C13" s="272">
        <f>VLOOKUP(A13,Basis!$A$3:$G$159,2,FALSE)</f>
        <v>264.55</v>
      </c>
      <c r="D13" s="273">
        <f>VLOOKUP(A13,Basis!$A$3:$G$159,3,FALSE)</f>
        <v>259.7</v>
      </c>
      <c r="E13" s="376">
        <f>VLOOKUP(A13,Margins!$A$2:$M$160,7,FALSE)</f>
        <v>77171.805</v>
      </c>
    </row>
    <row r="14" spans="1:5" s="69" customFormat="1" ht="13.5">
      <c r="A14" s="201" t="s">
        <v>140</v>
      </c>
      <c r="B14" s="179">
        <f>VLOOKUP(A14,Margins!$A$2:$M$160,2,FALSE)</f>
        <v>300</v>
      </c>
      <c r="C14" s="272">
        <f>VLOOKUP(A14,Basis!$A$3:$G$159,2,FALSE)</f>
        <v>1119.9</v>
      </c>
      <c r="D14" s="273">
        <f>VLOOKUP(A14,Basis!$A$3:$G$159,3,FALSE)</f>
        <v>1104.95</v>
      </c>
      <c r="E14" s="376">
        <f>VLOOKUP(A14,Margins!$A$2:$M$160,7,FALSE)</f>
        <v>76045.5</v>
      </c>
    </row>
    <row r="15" spans="1:5" s="69" customFormat="1" ht="13.5">
      <c r="A15" s="201" t="s">
        <v>24</v>
      </c>
      <c r="B15" s="179">
        <f>VLOOKUP(A15,Margins!$A$2:$M$160,2,FALSE)</f>
        <v>175</v>
      </c>
      <c r="C15" s="272">
        <f>VLOOKUP(A15,Basis!$A$3:$G$159,2,FALSE)</f>
        <v>2092.9</v>
      </c>
      <c r="D15" s="273">
        <f>VLOOKUP(A15,Basis!$A$3:$G$159,3,FALSE)</f>
        <v>2094.9</v>
      </c>
      <c r="E15" s="376">
        <f>VLOOKUP(A15,Margins!$A$2:$M$160,7,FALSE)</f>
        <v>63328.125</v>
      </c>
    </row>
    <row r="16" spans="1:5" s="69" customFormat="1" ht="13.5">
      <c r="A16" s="193" t="s">
        <v>195</v>
      </c>
      <c r="B16" s="179">
        <f>VLOOKUP(A16,Margins!$A$2:$M$160,2,FALSE)</f>
        <v>2062</v>
      </c>
      <c r="C16" s="272">
        <f>VLOOKUP(A16,Basis!$A$3:$G$159,2,FALSE)</f>
        <v>106.7</v>
      </c>
      <c r="D16" s="273">
        <f>VLOOKUP(A16,Basis!$A$3:$G$159,3,FALSE)</f>
        <v>107.5</v>
      </c>
      <c r="E16" s="376">
        <f>VLOOKUP(A16,Margins!$A$2:$M$160,7,FALSE)</f>
        <v>45621.75</v>
      </c>
    </row>
    <row r="17" spans="1:5" s="69" customFormat="1" ht="13.5">
      <c r="A17" s="201" t="s">
        <v>197</v>
      </c>
      <c r="B17" s="179">
        <f>VLOOKUP(A17,Margins!$A$2:$M$160,2,FALSE)</f>
        <v>650</v>
      </c>
      <c r="C17" s="272">
        <f>VLOOKUP(A17,Basis!$A$3:$G$159,2,FALSE)</f>
        <v>291.4</v>
      </c>
      <c r="D17" s="273">
        <f>VLOOKUP(A17,Basis!$A$3:$G$159,3,FALSE)</f>
        <v>290.8</v>
      </c>
      <c r="E17" s="376">
        <f>VLOOKUP(A17,Margins!$A$2:$M$160,7,FALSE)</f>
        <v>39266.5</v>
      </c>
    </row>
    <row r="18" spans="1:5" s="69" customFormat="1" ht="13.5">
      <c r="A18" s="201" t="s">
        <v>4</v>
      </c>
      <c r="B18" s="179">
        <f>VLOOKUP(A18,Margins!$A$2:$M$160,2,FALSE)</f>
        <v>150</v>
      </c>
      <c r="C18" s="272">
        <f>VLOOKUP(A18,Basis!$A$3:$G$159,2,FALSE)</f>
        <v>1519.8</v>
      </c>
      <c r="D18" s="273">
        <f>VLOOKUP(A18,Basis!$A$3:$G$159,3,FALSE)</f>
        <v>1520.2</v>
      </c>
      <c r="E18" s="376">
        <f>VLOOKUP(A18,Margins!$A$2:$M$160,7,FALSE)</f>
        <v>36300</v>
      </c>
    </row>
    <row r="19" spans="1:5" s="69" customFormat="1" ht="13.5">
      <c r="A19" s="201" t="s">
        <v>79</v>
      </c>
      <c r="B19" s="179">
        <f>VLOOKUP(A19,Margins!$A$2:$M$160,2,FALSE)</f>
        <v>200</v>
      </c>
      <c r="C19" s="272">
        <f>VLOOKUP(A19,Basis!$A$3:$G$159,2,FALSE)</f>
        <v>954.15</v>
      </c>
      <c r="D19" s="273">
        <f>VLOOKUP(A19,Basis!$A$3:$G$159,3,FALSE)</f>
        <v>952.65</v>
      </c>
      <c r="E19" s="376">
        <f>VLOOKUP(A19,Margins!$A$2:$M$160,7,FALSE)</f>
        <v>35879.5</v>
      </c>
    </row>
    <row r="20" spans="1:5" s="69" customFormat="1" ht="13.5">
      <c r="A20" s="201" t="s">
        <v>196</v>
      </c>
      <c r="B20" s="179">
        <f>VLOOKUP(A20,Margins!$A$2:$M$160,2,FALSE)</f>
        <v>400</v>
      </c>
      <c r="C20" s="272">
        <f>VLOOKUP(A20,Basis!$A$3:$G$159,2,FALSE)</f>
        <v>688.75</v>
      </c>
      <c r="D20" s="273">
        <f>VLOOKUP(A20,Basis!$A$3:$G$159,3,FALSE)</f>
        <v>672.05</v>
      </c>
      <c r="E20" s="376">
        <f>VLOOKUP(A20,Margins!$A$2:$M$160,7,FALSE)</f>
        <v>53367</v>
      </c>
    </row>
    <row r="21" spans="1:5" s="69" customFormat="1" ht="13.5">
      <c r="A21" s="201" t="s">
        <v>5</v>
      </c>
      <c r="B21" s="179">
        <f>VLOOKUP(A21,Margins!$A$2:$M$160,2,FALSE)</f>
        <v>1595</v>
      </c>
      <c r="C21" s="272">
        <f>VLOOKUP(A21,Basis!$A$3:$G$159,2,FALSE)</f>
        <v>130.3</v>
      </c>
      <c r="D21" s="273">
        <f>VLOOKUP(A21,Basis!$A$3:$G$159,3,FALSE)</f>
        <v>130.9</v>
      </c>
      <c r="E21" s="376">
        <f>VLOOKUP(A21,Margins!$A$2:$M$160,7,FALSE)</f>
        <v>36549.425</v>
      </c>
    </row>
    <row r="22" spans="1:5" s="69" customFormat="1" ht="13.5">
      <c r="A22" s="201" t="s">
        <v>198</v>
      </c>
      <c r="B22" s="179">
        <f>VLOOKUP(A22,Margins!$A$2:$M$160,2,FALSE)</f>
        <v>1000</v>
      </c>
      <c r="C22" s="272">
        <f>VLOOKUP(A22,Basis!$A$3:$G$159,2,FALSE)</f>
        <v>205.2</v>
      </c>
      <c r="D22" s="273">
        <f>VLOOKUP(A22,Basis!$A$3:$G$159,3,FALSE)</f>
        <v>200.8</v>
      </c>
      <c r="E22" s="376">
        <f>VLOOKUP(A22,Margins!$A$2:$M$160,7,FALSE)</f>
        <v>36180</v>
      </c>
    </row>
    <row r="23" spans="1:5" s="69" customFormat="1" ht="13.5">
      <c r="A23" s="201" t="s">
        <v>199</v>
      </c>
      <c r="B23" s="179">
        <f>VLOOKUP(A23,Margins!$A$2:$M$160,2,FALSE)</f>
        <v>1300</v>
      </c>
      <c r="C23" s="272">
        <f>VLOOKUP(A23,Basis!$A$3:$G$159,2,FALSE)</f>
        <v>247.8</v>
      </c>
      <c r="D23" s="273">
        <f>VLOOKUP(A23,Basis!$A$3:$G$159,3,FALSE)</f>
        <v>248.75</v>
      </c>
      <c r="E23" s="376">
        <f>VLOOKUP(A23,Margins!$A$2:$M$160,7,FALSE)</f>
        <v>55744</v>
      </c>
    </row>
    <row r="24" spans="1:5" s="69" customFormat="1" ht="13.5">
      <c r="A24" s="201" t="s">
        <v>306</v>
      </c>
      <c r="B24" s="179">
        <f>VLOOKUP(A24,Margins!$A$2:$M$160,2,FALSE)</f>
        <v>350</v>
      </c>
      <c r="C24" s="272">
        <f>VLOOKUP(A24,Basis!$A$3:$G$159,2,FALSE)</f>
        <v>853.35</v>
      </c>
      <c r="D24" s="273">
        <f>VLOOKUP(A24,Basis!$A$3:$G$159,3,FALSE)</f>
        <v>851.3</v>
      </c>
      <c r="E24" s="376">
        <f>VLOOKUP(A24,Margins!$A$2:$M$160,7,FALSE)</f>
        <v>55820.625</v>
      </c>
    </row>
    <row r="25" spans="1:5" s="69" customFormat="1" ht="13.5">
      <c r="A25" s="193" t="s">
        <v>201</v>
      </c>
      <c r="B25" s="179">
        <f>VLOOKUP(A25,Margins!$A$2:$M$160,2,FALSE)</f>
        <v>100</v>
      </c>
      <c r="C25" s="272">
        <f>VLOOKUP(A25,Basis!$A$3:$G$159,2,FALSE)</f>
        <v>2018.65</v>
      </c>
      <c r="D25" s="273">
        <f>VLOOKUP(A25,Basis!$A$3:$G$159,3,FALSE)</f>
        <v>2021</v>
      </c>
      <c r="E25" s="376">
        <f>VLOOKUP(A25,Margins!$A$2:$M$160,7,FALSE)</f>
        <v>32376.25</v>
      </c>
    </row>
    <row r="26" spans="1:5" s="69" customFormat="1" ht="13.5">
      <c r="A26" s="201" t="s">
        <v>35</v>
      </c>
      <c r="B26" s="179">
        <f>VLOOKUP(A26,Margins!$A$2:$M$160,2,FALSE)</f>
        <v>1100</v>
      </c>
      <c r="C26" s="272">
        <f>VLOOKUP(A26,Basis!$A$3:$G$159,2,FALSE)</f>
        <v>270.8</v>
      </c>
      <c r="D26" s="273">
        <f>VLOOKUP(A26,Basis!$A$3:$G$159,3,FALSE)</f>
        <v>271</v>
      </c>
      <c r="E26" s="376">
        <f>VLOOKUP(A26,Margins!$A$2:$M$160,7,FALSE)</f>
        <v>53878</v>
      </c>
    </row>
    <row r="27" spans="1:5" s="69" customFormat="1" ht="13.5">
      <c r="A27" s="201" t="s">
        <v>6</v>
      </c>
      <c r="B27" s="179">
        <f>VLOOKUP(A27,Margins!$A$2:$M$160,2,FALSE)</f>
        <v>1125</v>
      </c>
      <c r="C27" s="272">
        <f>VLOOKUP(A27,Basis!$A$3:$G$159,2,FALSE)</f>
        <v>151.15</v>
      </c>
      <c r="D27" s="273">
        <f>VLOOKUP(A27,Basis!$A$3:$G$159,3,FALSE)</f>
        <v>151.05</v>
      </c>
      <c r="E27" s="376">
        <f>VLOOKUP(A27,Margins!$A$2:$M$160,7,FALSE)</f>
        <v>47472.1875</v>
      </c>
    </row>
    <row r="28" spans="1:5" s="69" customFormat="1" ht="13.5">
      <c r="A28" s="201" t="s">
        <v>132</v>
      </c>
      <c r="B28" s="179">
        <f>VLOOKUP(A28,Margins!$A$2:$M$160,2,FALSE)</f>
        <v>400</v>
      </c>
      <c r="C28" s="272">
        <f>VLOOKUP(A28,Basis!$A$3:$G$159,2,FALSE)</f>
        <v>633.2</v>
      </c>
      <c r="D28" s="273">
        <f>VLOOKUP(A28,Basis!$A$3:$G$159,3,FALSE)</f>
        <v>632.85</v>
      </c>
      <c r="E28" s="376">
        <f>VLOOKUP(A28,Margins!$A$2:$M$160,7,FALSE)</f>
        <v>62932</v>
      </c>
    </row>
    <row r="29" spans="1:5" s="69" customFormat="1" ht="13.5">
      <c r="A29" s="201" t="s">
        <v>210</v>
      </c>
      <c r="B29" s="179">
        <f>VLOOKUP(A29,Margins!$A$2:$M$160,2,FALSE)</f>
        <v>200</v>
      </c>
      <c r="C29" s="272">
        <f>VLOOKUP(A29,Basis!$A$3:$G$159,2,FALSE)</f>
        <v>1620.1</v>
      </c>
      <c r="D29" s="273">
        <f>VLOOKUP(A29,Basis!$A$3:$G$159,3,FALSE)</f>
        <v>1619.75</v>
      </c>
      <c r="E29" s="376">
        <f>VLOOKUP(A29,Margins!$A$2:$M$160,7,FALSE)</f>
        <v>61487</v>
      </c>
    </row>
    <row r="30" spans="1:5" s="69" customFormat="1" ht="13.5">
      <c r="A30" s="201" t="s">
        <v>7</v>
      </c>
      <c r="B30" s="179">
        <f>VLOOKUP(A30,Margins!$A$2:$M$160,2,FALSE)</f>
        <v>625</v>
      </c>
      <c r="C30" s="272">
        <f>VLOOKUP(A30,Basis!$A$3:$G$159,2,FALSE)</f>
        <v>780.4</v>
      </c>
      <c r="D30" s="273">
        <f>VLOOKUP(A30,Basis!$A$3:$G$159,3,FALSE)</f>
        <v>780</v>
      </c>
      <c r="E30" s="376">
        <f>VLOOKUP(A30,Margins!$A$2:$M$160,7,FALSE)</f>
        <v>95162.5</v>
      </c>
    </row>
    <row r="31" spans="1:5" s="69" customFormat="1" ht="13.5">
      <c r="A31" s="201" t="s">
        <v>44</v>
      </c>
      <c r="B31" s="179">
        <f>VLOOKUP(A31,Margins!$A$2:$M$160,2,FALSE)</f>
        <v>400</v>
      </c>
      <c r="C31" s="272">
        <f>VLOOKUP(A31,Basis!$A$3:$G$159,2,FALSE)</f>
        <v>820.2</v>
      </c>
      <c r="D31" s="273">
        <f>VLOOKUP(A31,Basis!$A$3:$G$159,3,FALSE)</f>
        <v>813.55</v>
      </c>
      <c r="E31" s="376">
        <f>VLOOKUP(A31,Margins!$A$2:$M$160,7,FALSE)</f>
        <v>57720</v>
      </c>
    </row>
    <row r="32" spans="1:5" s="69" customFormat="1" ht="13.5">
      <c r="A32" s="201" t="s">
        <v>8</v>
      </c>
      <c r="B32" s="179">
        <f>VLOOKUP(A32,Margins!$A$2:$M$160,2,FALSE)</f>
        <v>1600</v>
      </c>
      <c r="C32" s="272">
        <f>VLOOKUP(A32,Basis!$A$3:$G$159,2,FALSE)</f>
        <v>146.75</v>
      </c>
      <c r="D32" s="273">
        <f>VLOOKUP(A32,Basis!$A$3:$G$159,3,FALSE)</f>
        <v>147.9</v>
      </c>
      <c r="E32" s="376">
        <f>VLOOKUP(A32,Margins!$A$2:$M$160,7,FALSE)</f>
        <v>42204</v>
      </c>
    </row>
    <row r="33" spans="1:5" s="69" customFormat="1" ht="13.5">
      <c r="A33" s="193" t="s">
        <v>202</v>
      </c>
      <c r="B33" s="179">
        <f>VLOOKUP(A33,Margins!$A$2:$M$160,2,FALSE)</f>
        <v>1150</v>
      </c>
      <c r="C33" s="272">
        <f>VLOOKUP(A33,Basis!$A$3:$G$159,2,FALSE)</f>
        <v>233.65</v>
      </c>
      <c r="D33" s="273">
        <f>VLOOKUP(A33,Basis!$A$3:$G$159,3,FALSE)</f>
        <v>221.4</v>
      </c>
      <c r="E33" s="376">
        <f>VLOOKUP(A33,Margins!$A$2:$M$160,7,FALSE)</f>
        <v>69347.875</v>
      </c>
    </row>
    <row r="34" spans="1:5" s="69" customFormat="1" ht="13.5">
      <c r="A34" s="201" t="s">
        <v>36</v>
      </c>
      <c r="B34" s="179">
        <f>VLOOKUP(A34,Margins!$A$2:$M$160,2,FALSE)</f>
        <v>225</v>
      </c>
      <c r="C34" s="272">
        <f>VLOOKUP(A34,Basis!$A$3:$G$159,2,FALSE)</f>
        <v>880.8</v>
      </c>
      <c r="D34" s="273">
        <f>VLOOKUP(A34,Basis!$A$3:$G$159,3,FALSE)</f>
        <v>865.4</v>
      </c>
      <c r="E34" s="376">
        <f>VLOOKUP(A34,Margins!$A$2:$M$160,7,FALSE)</f>
        <v>35039.25</v>
      </c>
    </row>
    <row r="35" spans="1:5" s="69" customFormat="1" ht="13.5">
      <c r="A35" s="201" t="s">
        <v>80</v>
      </c>
      <c r="B35" s="179">
        <f>VLOOKUP(A35,Margins!$A$2:$M$160,2,FALSE)</f>
        <v>1200</v>
      </c>
      <c r="C35" s="272">
        <f>VLOOKUP(A35,Basis!$A$3:$G$159,2,FALSE)</f>
        <v>187.65</v>
      </c>
      <c r="D35" s="273">
        <f>VLOOKUP(A35,Basis!$A$3:$G$159,3,FALSE)</f>
        <v>189.25</v>
      </c>
      <c r="E35" s="376">
        <f>VLOOKUP(A35,Margins!$A$2:$M$160,7,FALSE)</f>
        <v>51525.606</v>
      </c>
    </row>
    <row r="36" spans="1:5" s="69" customFormat="1" ht="13.5">
      <c r="A36" s="201" t="s">
        <v>81</v>
      </c>
      <c r="B36" s="179">
        <f>VLOOKUP(A36,Margins!$A$2:$M$160,2,FALSE)</f>
        <v>600</v>
      </c>
      <c r="C36" s="272">
        <f>VLOOKUP(A36,Basis!$A$3:$G$159,2,FALSE)</f>
        <v>474.2</v>
      </c>
      <c r="D36" s="273">
        <f>VLOOKUP(A36,Basis!$A$3:$G$159,3,FALSE)</f>
        <v>475.25</v>
      </c>
      <c r="E36" s="376">
        <f>VLOOKUP(A36,Margins!$A$2:$M$160,7,FALSE)</f>
        <v>55517.99999999999</v>
      </c>
    </row>
    <row r="37" spans="1:5" s="69" customFormat="1" ht="13.5">
      <c r="A37" s="201" t="s">
        <v>23</v>
      </c>
      <c r="B37" s="179">
        <f>VLOOKUP(A37,Margins!$A$2:$M$160,2,FALSE)</f>
        <v>800</v>
      </c>
      <c r="C37" s="272">
        <f>VLOOKUP(A37,Basis!$A$3:$G$159,2,FALSE)</f>
        <v>351.9</v>
      </c>
      <c r="D37" s="273">
        <f>VLOOKUP(A37,Basis!$A$3:$G$159,3,FALSE)</f>
        <v>347.4</v>
      </c>
      <c r="E37" s="376">
        <f>VLOOKUP(A37,Margins!$A$2:$M$160,7,FALSE)</f>
        <v>51892</v>
      </c>
    </row>
    <row r="38" spans="1:5" s="69" customFormat="1" ht="13.5">
      <c r="A38" s="201" t="s">
        <v>234</v>
      </c>
      <c r="B38" s="179">
        <f>VLOOKUP(A38,Margins!$A$2:$M$160,2,FALSE)</f>
        <v>700</v>
      </c>
      <c r="C38" s="272">
        <f>VLOOKUP(A38,Basis!$A$3:$G$159,2,FALSE)</f>
        <v>420.9</v>
      </c>
      <c r="D38" s="273">
        <f>VLOOKUP(A38,Basis!$A$3:$G$159,3,FALSE)</f>
        <v>422.5</v>
      </c>
      <c r="E38" s="376">
        <f>VLOOKUP(A38,Margins!$A$2:$M$160,7,FALSE)</f>
        <v>55968.5</v>
      </c>
    </row>
    <row r="39" spans="1:5" s="69" customFormat="1" ht="13.5">
      <c r="A39" s="201" t="s">
        <v>98</v>
      </c>
      <c r="B39" s="179">
        <f>VLOOKUP(A39,Margins!$A$2:$M$160,2,FALSE)</f>
        <v>550</v>
      </c>
      <c r="C39" s="272">
        <f>VLOOKUP(A39,Basis!$A$3:$G$159,2,FALSE)</f>
        <v>494.2</v>
      </c>
      <c r="D39" s="273">
        <f>VLOOKUP(A39,Basis!$A$3:$G$159,3,FALSE)</f>
        <v>493.55</v>
      </c>
      <c r="E39" s="376">
        <f>VLOOKUP(A39,Margins!$A$2:$M$160,7,FALSE)</f>
        <v>42465.5</v>
      </c>
    </row>
    <row r="40" spans="1:5" s="69" customFormat="1" ht="13.5">
      <c r="A40" s="193" t="s">
        <v>203</v>
      </c>
      <c r="B40" s="179">
        <f>VLOOKUP(A40,Margins!$A$2:$M$160,2,FALSE)</f>
        <v>150</v>
      </c>
      <c r="C40" s="272">
        <f>VLOOKUP(A40,Basis!$A$3:$G$159,2,FALSE)</f>
        <v>1370.3</v>
      </c>
      <c r="D40" s="273">
        <f>VLOOKUP(A40,Basis!$A$3:$G$159,3,FALSE)</f>
        <v>1376.3</v>
      </c>
      <c r="E40" s="376">
        <f>VLOOKUP(A40,Margins!$A$2:$M$160,7,FALSE)</f>
        <v>32244.75</v>
      </c>
    </row>
    <row r="41" spans="1:5" s="69" customFormat="1" ht="13.5">
      <c r="A41" s="201" t="s">
        <v>211</v>
      </c>
      <c r="B41" s="179">
        <f>VLOOKUP(A41,Margins!$A$2:$M$160,2,FALSE)</f>
        <v>2700</v>
      </c>
      <c r="C41" s="272">
        <f>VLOOKUP(A41,Basis!$A$3:$G$159,2,FALSE)</f>
        <v>114.3</v>
      </c>
      <c r="D41" s="273">
        <f>VLOOKUP(A41,Basis!$A$3:$G$159,3,FALSE)</f>
        <v>114.4</v>
      </c>
      <c r="E41" s="376">
        <f>VLOOKUP(A41,Margins!$A$2:$M$160,7,FALSE)</f>
        <v>70024.5</v>
      </c>
    </row>
    <row r="42" spans="1:5" s="69" customFormat="1" ht="13.5">
      <c r="A42" s="201" t="s">
        <v>204</v>
      </c>
      <c r="B42" s="179">
        <f>VLOOKUP(A42,Margins!$A$2:$M$160,2,FALSE)</f>
        <v>600</v>
      </c>
      <c r="C42" s="272">
        <f>VLOOKUP(A42,Basis!$A$3:$G$159,2,FALSE)</f>
        <v>470.35</v>
      </c>
      <c r="D42" s="273">
        <f>VLOOKUP(A42,Basis!$A$3:$G$159,3,FALSE)</f>
        <v>469.7</v>
      </c>
      <c r="E42" s="376">
        <f>VLOOKUP(A42,Margins!$A$2:$M$160,7,FALSE)</f>
        <v>51286.5</v>
      </c>
    </row>
    <row r="43" spans="1:5" s="69" customFormat="1" ht="13.5">
      <c r="A43" s="193" t="s">
        <v>205</v>
      </c>
      <c r="B43" s="179">
        <f>VLOOKUP(A43,Margins!$A$2:$M$160,2,FALSE)</f>
        <v>250</v>
      </c>
      <c r="C43" s="272">
        <f>VLOOKUP(A43,Basis!$A$3:$G$159,2,FALSE)</f>
        <v>994.45</v>
      </c>
      <c r="D43" s="273">
        <f>VLOOKUP(A43,Basis!$A$3:$G$159,3,FALSE)</f>
        <v>999.65</v>
      </c>
      <c r="E43" s="376">
        <f>VLOOKUP(A43,Margins!$A$2:$M$160,7,FALSE)</f>
        <v>47930.625</v>
      </c>
    </row>
    <row r="44" spans="1:5" s="69" customFormat="1" ht="13.5">
      <c r="A44" s="201" t="s">
        <v>228</v>
      </c>
      <c r="B44" s="179">
        <f>VLOOKUP(A44,Margins!$A$2:$M$160,2,FALSE)</f>
        <v>375</v>
      </c>
      <c r="C44" s="272">
        <f>VLOOKUP(A44,Basis!$A$3:$G$159,2,FALSE)</f>
        <v>1090.7</v>
      </c>
      <c r="D44" s="273">
        <f>VLOOKUP(A44,Basis!$A$3:$G$159,3,FALSE)</f>
        <v>1091.05</v>
      </c>
      <c r="E44" s="376">
        <f>VLOOKUP(A44,Margins!$A$2:$M$160,7,FALSE)</f>
        <v>83866.6425</v>
      </c>
    </row>
    <row r="45" spans="1:5" s="69" customFormat="1" ht="13.5">
      <c r="A45" s="201" t="s">
        <v>151</v>
      </c>
      <c r="B45" s="179">
        <f>VLOOKUP(A45,Margins!$A$2:$M$160,2,FALSE)</f>
        <v>225</v>
      </c>
      <c r="C45" s="272">
        <f>VLOOKUP(A45,Basis!$A$3:$G$159,2,FALSE)</f>
        <v>1056.45</v>
      </c>
      <c r="D45" s="273">
        <f>VLOOKUP(A45,Basis!$A$3:$G$159,3,FALSE)</f>
        <v>1044.55</v>
      </c>
      <c r="E45" s="376">
        <f>VLOOKUP(A45,Margins!$A$2:$M$160,7,FALSE)</f>
        <v>36513.5625</v>
      </c>
    </row>
    <row r="46" spans="1:5" s="69" customFormat="1" ht="13.5">
      <c r="A46" s="201" t="s">
        <v>229</v>
      </c>
      <c r="B46" s="179">
        <f>VLOOKUP(A46,Margins!$A$2:$M$160,2,FALSE)</f>
        <v>200</v>
      </c>
      <c r="C46" s="272">
        <f>VLOOKUP(A46,Basis!$A$3:$G$159,2,FALSE)</f>
        <v>1001.5</v>
      </c>
      <c r="D46" s="273">
        <f>VLOOKUP(A46,Basis!$A$3:$G$159,3,FALSE)</f>
        <v>999.5</v>
      </c>
      <c r="E46" s="376">
        <f>VLOOKUP(A46,Margins!$A$2:$M$160,7,FALSE)</f>
        <v>38959</v>
      </c>
    </row>
    <row r="47" spans="1:5" s="69" customFormat="1" ht="13.5">
      <c r="A47" s="201" t="s">
        <v>307</v>
      </c>
      <c r="B47" s="179">
        <f>VLOOKUP(A47,Margins!$A$2:$M$160,2,FALSE)</f>
        <v>412</v>
      </c>
      <c r="C47" s="272">
        <f>VLOOKUP(A47,Basis!$A$3:$G$159,2,FALSE)</f>
        <v>728.2</v>
      </c>
      <c r="D47" s="273">
        <f>VLOOKUP(A47,Basis!$A$3:$G$159,3,FALSE)</f>
        <v>730.25</v>
      </c>
      <c r="E47" s="376">
        <f>VLOOKUP(A47,Margins!$A$2:$M$160,7,FALSE)</f>
        <v>54833.08</v>
      </c>
    </row>
    <row r="48" spans="1:5" s="69" customFormat="1" ht="13.5">
      <c r="A48" s="201" t="s">
        <v>308</v>
      </c>
      <c r="B48" s="179">
        <f>VLOOKUP(A48,Margins!$A$2:$M$160,2,FALSE)</f>
        <v>400</v>
      </c>
      <c r="C48" s="272">
        <f>VLOOKUP(A48,Basis!$A$3:$G$159,2,FALSE)</f>
        <v>509.3</v>
      </c>
      <c r="D48" s="273">
        <f>VLOOKUP(A48,Basis!$A$3:$G$159,3,FALSE)</f>
        <v>508.7</v>
      </c>
      <c r="E48" s="376">
        <f>VLOOKUP(A48,Margins!$A$2:$M$160,7,FALSE)</f>
        <v>35102</v>
      </c>
    </row>
    <row r="49" spans="1:5" s="69" customFormat="1" ht="13.5">
      <c r="A49" s="201" t="s">
        <v>185</v>
      </c>
      <c r="B49" s="179">
        <f>VLOOKUP(A49,Margins!$A$2:$M$160,2,FALSE)</f>
        <v>675</v>
      </c>
      <c r="C49" s="272">
        <f>VLOOKUP(A49,Basis!$A$3:$G$159,2,FALSE)</f>
        <v>449.65</v>
      </c>
      <c r="D49" s="273">
        <f>VLOOKUP(A49,Basis!$A$3:$G$159,3,FALSE)</f>
        <v>450.1</v>
      </c>
      <c r="E49" s="376">
        <f>VLOOKUP(A49,Margins!$A$2:$M$160,7,FALSE)</f>
        <v>47325.9375</v>
      </c>
    </row>
    <row r="50" spans="1:5" ht="13.5">
      <c r="A50" s="201" t="s">
        <v>118</v>
      </c>
      <c r="B50" s="179">
        <f>VLOOKUP(A50,Margins!$A$2:$M$160,2,FALSE)</f>
        <v>250</v>
      </c>
      <c r="C50" s="272">
        <f>VLOOKUP(A50,Basis!$A$3:$G$159,2,FALSE)</f>
        <v>1233.85</v>
      </c>
      <c r="D50" s="273">
        <f>VLOOKUP(A50,Basis!$A$3:$G$159,3,FALSE)</f>
        <v>1233.2</v>
      </c>
      <c r="E50" s="376">
        <f>VLOOKUP(A50,Margins!$A$2:$M$160,7,FALSE)</f>
        <v>58068.125</v>
      </c>
    </row>
    <row r="51" spans="1:5" ht="13.5">
      <c r="A51" s="201" t="s">
        <v>155</v>
      </c>
      <c r="B51" s="179">
        <f>VLOOKUP(A51,Margins!$A$2:$M$160,2,FALSE)</f>
        <v>525</v>
      </c>
      <c r="C51" s="272">
        <f>VLOOKUP(A51,Basis!$A$3:$G$159,2,FALSE)</f>
        <v>402.3</v>
      </c>
      <c r="D51" s="273">
        <f>VLOOKUP(A51,Basis!$A$3:$G$159,3,FALSE)</f>
        <v>403.75</v>
      </c>
      <c r="E51" s="376">
        <f>VLOOKUP(A51,Margins!$A$2:$M$160,7,FALSE)</f>
        <v>51216.375</v>
      </c>
    </row>
    <row r="52" spans="1:5" ht="13.5">
      <c r="A52" s="201" t="s">
        <v>38</v>
      </c>
      <c r="B52" s="179">
        <f>VLOOKUP(A52,Margins!$A$2:$M$160,2,FALSE)</f>
        <v>600</v>
      </c>
      <c r="C52" s="272">
        <f>VLOOKUP(A52,Basis!$A$3:$G$159,2,FALSE)</f>
        <v>559.4</v>
      </c>
      <c r="D52" s="273">
        <f>VLOOKUP(A52,Basis!$A$3:$G$159,3,FALSE)</f>
        <v>560.7</v>
      </c>
      <c r="E52" s="376">
        <f>VLOOKUP(A52,Margins!$A$2:$M$160,7,FALSE)</f>
        <v>66576</v>
      </c>
    </row>
    <row r="53" spans="1:5" ht="14.25" thickBot="1">
      <c r="A53" s="201" t="s">
        <v>397</v>
      </c>
      <c r="B53" s="179">
        <f>VLOOKUP(A53,Margins!$A$2:$M$160,2,FALSE)</f>
        <v>700</v>
      </c>
      <c r="C53" s="166">
        <f>VLOOKUP(A53,Basis!$A$3:$G$159,2,FALSE)</f>
        <v>250.7</v>
      </c>
      <c r="D53" s="273">
        <f>VLOOKUP(A53,Basis!$A$3:$G$159,3,FALSE)</f>
        <v>249.45</v>
      </c>
      <c r="E53" s="376">
        <f>VLOOKUP(A53,Margins!$A$2:$M$160,7,FALSE)</f>
        <v>32658.5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68" sqref="D268"/>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7" t="s">
        <v>26</v>
      </c>
      <c r="B1" s="418"/>
      <c r="C1" s="418"/>
      <c r="D1" s="418"/>
      <c r="E1" s="418"/>
      <c r="F1" s="418"/>
      <c r="G1" s="418"/>
      <c r="H1" s="418"/>
      <c r="I1" s="418"/>
      <c r="J1" s="418"/>
      <c r="K1" s="419"/>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280</v>
      </c>
      <c r="B3" s="234">
        <f>'Open Int.'!K7</f>
        <v>332400</v>
      </c>
      <c r="C3" s="236">
        <f>'Open Int.'!R7</f>
        <v>67.322634</v>
      </c>
      <c r="D3" s="239">
        <f>B3/H3</f>
        <v>0.11989724330122847</v>
      </c>
      <c r="E3" s="240">
        <f>'Open Int.'!B7/'Open Int.'!K7</f>
        <v>0.9993983152827918</v>
      </c>
      <c r="F3" s="241">
        <f>'Open Int.'!E7/'Open Int.'!K7</f>
        <v>0.0006016847172081829</v>
      </c>
      <c r="G3" s="242">
        <f>'Open Int.'!H7/'Open Int.'!K7</f>
        <v>0</v>
      </c>
      <c r="H3" s="245">
        <v>2772374</v>
      </c>
      <c r="I3" s="246">
        <v>554400</v>
      </c>
      <c r="J3" s="355">
        <v>361400</v>
      </c>
      <c r="K3" s="369"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201400</v>
      </c>
      <c r="C4" s="237">
        <f>'Open Int.'!R8</f>
        <v>71.490958</v>
      </c>
      <c r="D4" s="161">
        <f aca="true" t="shared" si="0" ref="D4:D66">B4/H4</f>
        <v>0.04961174009852882</v>
      </c>
      <c r="E4" s="243">
        <f>'Open Int.'!B8/'Open Int.'!K8</f>
        <v>0.9786494538232373</v>
      </c>
      <c r="F4" s="228">
        <f>'Open Int.'!E8/'Open Int.'!K8</f>
        <v>0.011916583912611719</v>
      </c>
      <c r="G4" s="244">
        <f>'Open Int.'!H8/'Open Int.'!K8</f>
        <v>0.009433962264150943</v>
      </c>
      <c r="H4" s="247">
        <v>4059523</v>
      </c>
      <c r="I4" s="231">
        <v>806300</v>
      </c>
      <c r="J4" s="356">
        <v>403100</v>
      </c>
      <c r="K4" s="117" t="str">
        <f aca="true" t="shared" si="1" ref="K4:K66">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4233750</v>
      </c>
      <c r="C5" s="237">
        <f>'Open Int.'!R9</f>
        <v>311.28646875</v>
      </c>
      <c r="D5" s="161">
        <f t="shared" si="0"/>
        <v>0.17495004600251282</v>
      </c>
      <c r="E5" s="243">
        <f>'Open Int.'!B9/'Open Int.'!K9</f>
        <v>0.9862710363153233</v>
      </c>
      <c r="F5" s="228">
        <f>'Open Int.'!E9/'Open Int.'!K9</f>
        <v>0.011603188662533214</v>
      </c>
      <c r="G5" s="244">
        <f>'Open Int.'!H9/'Open Int.'!K9</f>
        <v>0.0021257750221434896</v>
      </c>
      <c r="H5" s="165">
        <v>24199765</v>
      </c>
      <c r="I5" s="230">
        <v>2760750</v>
      </c>
      <c r="J5" s="357">
        <v>1380375</v>
      </c>
      <c r="K5" s="117" t="str">
        <f t="shared" si="1"/>
        <v>Gross Exposure is less then 30%</v>
      </c>
      <c r="M5"/>
      <c r="N5"/>
    </row>
    <row r="6" spans="1:14" s="7" customFormat="1" ht="15">
      <c r="A6" s="201" t="s">
        <v>135</v>
      </c>
      <c r="B6" s="235">
        <f>'Open Int.'!K10</f>
        <v>2609250</v>
      </c>
      <c r="C6" s="237">
        <f>'Open Int.'!R10</f>
        <v>18.95620125</v>
      </c>
      <c r="D6" s="161">
        <f t="shared" si="0"/>
        <v>0.06523125</v>
      </c>
      <c r="E6" s="243">
        <f>'Open Int.'!B10/'Open Int.'!K10</f>
        <v>0.9953051643192489</v>
      </c>
      <c r="F6" s="228">
        <f>'Open Int.'!E10/'Open Int.'!K10</f>
        <v>0.004694835680751174</v>
      </c>
      <c r="G6" s="244">
        <f>'Open Int.'!H10/'Open Int.'!K10</f>
        <v>0</v>
      </c>
      <c r="H6" s="188">
        <v>40000000</v>
      </c>
      <c r="I6" s="168">
        <v>7996800</v>
      </c>
      <c r="J6" s="358">
        <v>5615400</v>
      </c>
      <c r="K6" s="369" t="str">
        <f t="shared" si="1"/>
        <v>Gross Exposure is less then 30%</v>
      </c>
      <c r="M6"/>
      <c r="N6"/>
    </row>
    <row r="7" spans="1:14" s="7" customFormat="1" ht="15">
      <c r="A7" s="201" t="s">
        <v>174</v>
      </c>
      <c r="B7" s="235">
        <f>'Open Int.'!K11</f>
        <v>4994850</v>
      </c>
      <c r="C7" s="237">
        <f>'Open Int.'!R11</f>
        <v>28.49561925</v>
      </c>
      <c r="D7" s="161">
        <f t="shared" si="0"/>
        <v>0.20562440600755816</v>
      </c>
      <c r="E7" s="243">
        <f>'Open Int.'!B11/'Open Int.'!K11</f>
        <v>0.9906103286384976</v>
      </c>
      <c r="F7" s="228">
        <f>'Open Int.'!E11/'Open Int.'!K11</f>
        <v>0.008718980549966466</v>
      </c>
      <c r="G7" s="244">
        <f>'Open Int.'!H11/'Open Int.'!K11</f>
        <v>0.0006706908115358819</v>
      </c>
      <c r="H7" s="247">
        <v>24291134</v>
      </c>
      <c r="I7" s="231">
        <v>4857500</v>
      </c>
      <c r="J7" s="356">
        <v>4857500</v>
      </c>
      <c r="K7" s="117" t="str">
        <f t="shared" si="1"/>
        <v>Gross Exposure is less then 30%</v>
      </c>
      <c r="M7"/>
      <c r="N7"/>
    </row>
    <row r="8" spans="1:14" s="7" customFormat="1" ht="15">
      <c r="A8" s="201" t="s">
        <v>281</v>
      </c>
      <c r="B8" s="235">
        <f>'Open Int.'!K12</f>
        <v>1000200</v>
      </c>
      <c r="C8" s="237">
        <f>'Open Int.'!R12</f>
        <v>36.817362</v>
      </c>
      <c r="D8" s="161">
        <f t="shared" si="0"/>
        <v>0.06203675563026044</v>
      </c>
      <c r="E8" s="243">
        <f>'Open Int.'!B12/'Open Int.'!K12</f>
        <v>1</v>
      </c>
      <c r="F8" s="228">
        <f>'Open Int.'!E12/'Open Int.'!K12</f>
        <v>0</v>
      </c>
      <c r="G8" s="244">
        <f>'Open Int.'!H12/'Open Int.'!K12</f>
        <v>0</v>
      </c>
      <c r="H8" s="247">
        <v>16122700</v>
      </c>
      <c r="I8" s="231">
        <v>3224400</v>
      </c>
      <c r="J8" s="356">
        <v>1612200</v>
      </c>
      <c r="K8" s="117" t="str">
        <f t="shared" si="1"/>
        <v>Gross Exposure is less then 30%</v>
      </c>
      <c r="M8"/>
      <c r="N8"/>
    </row>
    <row r="9" spans="1:14" s="7" customFormat="1" ht="15">
      <c r="A9" s="201" t="s">
        <v>75</v>
      </c>
      <c r="B9" s="235">
        <f>'Open Int.'!K13</f>
        <v>2571400</v>
      </c>
      <c r="C9" s="237">
        <f>'Open Int.'!R13</f>
        <v>19.555497</v>
      </c>
      <c r="D9" s="161">
        <f t="shared" si="0"/>
        <v>0.054710638297872344</v>
      </c>
      <c r="E9" s="243">
        <f>'Open Int.'!B13/'Open Int.'!K13</f>
        <v>0.9946332737030411</v>
      </c>
      <c r="F9" s="228">
        <f>'Open Int.'!E13/'Open Int.'!K13</f>
        <v>0.005366726296958855</v>
      </c>
      <c r="G9" s="244">
        <f>'Open Int.'!H13/'Open Int.'!K13</f>
        <v>0</v>
      </c>
      <c r="H9" s="165">
        <v>47000000</v>
      </c>
      <c r="I9" s="230">
        <v>9397800</v>
      </c>
      <c r="J9" s="357">
        <v>5759200</v>
      </c>
      <c r="K9" s="117" t="str">
        <f t="shared" si="1"/>
        <v>Gross Exposure is less then 30%</v>
      </c>
      <c r="M9"/>
      <c r="N9"/>
    </row>
    <row r="10" spans="1:14" s="7" customFormat="1" ht="15">
      <c r="A10" s="201" t="s">
        <v>88</v>
      </c>
      <c r="B10" s="235">
        <f>'Open Int.'!K14</f>
        <v>16473300</v>
      </c>
      <c r="C10" s="237">
        <f>'Open Int.'!R14</f>
        <v>71.5764885</v>
      </c>
      <c r="D10" s="161">
        <f t="shared" si="0"/>
        <v>0.6014453923049908</v>
      </c>
      <c r="E10" s="243">
        <f>'Open Int.'!B14/'Open Int.'!K14</f>
        <v>0.9624119028974158</v>
      </c>
      <c r="F10" s="228">
        <f>'Open Int.'!E14/'Open Int.'!K14</f>
        <v>0.03210649960845732</v>
      </c>
      <c r="G10" s="244">
        <f>'Open Int.'!H14/'Open Int.'!K14</f>
        <v>0.00548159749412686</v>
      </c>
      <c r="H10" s="165">
        <v>27389519</v>
      </c>
      <c r="I10" s="230">
        <v>5473900</v>
      </c>
      <c r="J10" s="357">
        <v>5473900</v>
      </c>
      <c r="K10" s="369" t="str">
        <f t="shared" si="1"/>
        <v>Gross exposure is Substantial as Open interest has crossed 60%</v>
      </c>
      <c r="M10"/>
      <c r="N10"/>
    </row>
    <row r="11" spans="1:14" s="7" customFormat="1" ht="15">
      <c r="A11" s="201" t="s">
        <v>136</v>
      </c>
      <c r="B11" s="235">
        <f>'Open Int.'!K15</f>
        <v>25340925</v>
      </c>
      <c r="C11" s="237">
        <f>'Open Int.'!R15</f>
        <v>97.309152</v>
      </c>
      <c r="D11" s="161">
        <f t="shared" si="0"/>
        <v>0.20535452674604154</v>
      </c>
      <c r="E11" s="243">
        <f>'Open Int.'!B15/'Open Int.'!K15</f>
        <v>0.9042773695119654</v>
      </c>
      <c r="F11" s="228">
        <f>'Open Int.'!E15/'Open Int.'!K15</f>
        <v>0.0795176182400603</v>
      </c>
      <c r="G11" s="244">
        <f>'Open Int.'!H15/'Open Int.'!K15</f>
        <v>0.016205012247974375</v>
      </c>
      <c r="H11" s="247">
        <v>123400859</v>
      </c>
      <c r="I11" s="231">
        <v>24677200</v>
      </c>
      <c r="J11" s="356">
        <v>12338600</v>
      </c>
      <c r="K11" s="117" t="str">
        <f t="shared" si="1"/>
        <v>Gross Exposure is less then 30%</v>
      </c>
      <c r="M11"/>
      <c r="N11"/>
    </row>
    <row r="12" spans="1:14" s="7" customFormat="1" ht="15">
      <c r="A12" s="201" t="s">
        <v>157</v>
      </c>
      <c r="B12" s="235">
        <f>'Open Int.'!K16</f>
        <v>479150</v>
      </c>
      <c r="C12" s="237">
        <f>'Open Int.'!R16</f>
        <v>32.51272325</v>
      </c>
      <c r="D12" s="161">
        <f t="shared" si="0"/>
        <v>0.10086869386461933</v>
      </c>
      <c r="E12" s="243">
        <f>'Open Int.'!B16/'Open Int.'!K16</f>
        <v>0.9868517165814463</v>
      </c>
      <c r="F12" s="228">
        <f>'Open Int.'!E16/'Open Int.'!K16</f>
        <v>0.013148283418553688</v>
      </c>
      <c r="G12" s="244">
        <f>'Open Int.'!H16/'Open Int.'!K16</f>
        <v>0</v>
      </c>
      <c r="H12" s="247">
        <v>4750235</v>
      </c>
      <c r="I12" s="231">
        <v>949900</v>
      </c>
      <c r="J12" s="356">
        <v>708050</v>
      </c>
      <c r="K12" s="117" t="str">
        <f t="shared" si="1"/>
        <v>Gross Exposure is less then 30%</v>
      </c>
      <c r="M12"/>
      <c r="N12"/>
    </row>
    <row r="13" spans="1:14" s="7" customFormat="1" ht="15">
      <c r="A13" s="201" t="s">
        <v>193</v>
      </c>
      <c r="B13" s="235">
        <f>'Open Int.'!K17</f>
        <v>820000</v>
      </c>
      <c r="C13" s="237">
        <f>'Open Int.'!R17</f>
        <v>199.0632</v>
      </c>
      <c r="D13" s="161">
        <f t="shared" si="0"/>
        <v>0.0593882503243721</v>
      </c>
      <c r="E13" s="243">
        <f>'Open Int.'!B17/'Open Int.'!K17</f>
        <v>0.9979268292682927</v>
      </c>
      <c r="F13" s="228">
        <f>'Open Int.'!E17/'Open Int.'!K17</f>
        <v>0.002073170731707317</v>
      </c>
      <c r="G13" s="244">
        <f>'Open Int.'!H17/'Open Int.'!K17</f>
        <v>0</v>
      </c>
      <c r="H13" s="247">
        <v>13807445</v>
      </c>
      <c r="I13" s="231">
        <v>1145400</v>
      </c>
      <c r="J13" s="356">
        <v>572700</v>
      </c>
      <c r="K13" s="117" t="str">
        <f t="shared" si="1"/>
        <v>Gross Exposure is less then 30%</v>
      </c>
      <c r="M13"/>
      <c r="N13"/>
    </row>
    <row r="14" spans="1:14" s="7" customFormat="1" ht="15">
      <c r="A14" s="201" t="s">
        <v>282</v>
      </c>
      <c r="B14" s="235">
        <f>'Open Int.'!K18</f>
        <v>2363600</v>
      </c>
      <c r="C14" s="237">
        <f>'Open Int.'!R18</f>
        <v>46.0902</v>
      </c>
      <c r="D14" s="161">
        <f t="shared" si="0"/>
        <v>0.14084695044542342</v>
      </c>
      <c r="E14" s="243">
        <f>'Open Int.'!B18/'Open Int.'!K18</f>
        <v>0.9344855305466238</v>
      </c>
      <c r="F14" s="228">
        <f>'Open Int.'!E18/'Open Int.'!K18</f>
        <v>0.058681672025723476</v>
      </c>
      <c r="G14" s="244">
        <f>'Open Int.'!H18/'Open Int.'!K18</f>
        <v>0.006832797427652733</v>
      </c>
      <c r="H14" s="247">
        <v>16781336</v>
      </c>
      <c r="I14" s="231">
        <v>3355400</v>
      </c>
      <c r="J14" s="356">
        <v>2272400</v>
      </c>
      <c r="K14" s="117" t="str">
        <f t="shared" si="1"/>
        <v>Gross Exposure is less then 30%</v>
      </c>
      <c r="M14"/>
      <c r="N14"/>
    </row>
    <row r="15" spans="1:14" s="8" customFormat="1" ht="15">
      <c r="A15" s="201" t="s">
        <v>283</v>
      </c>
      <c r="B15" s="235">
        <f>'Open Int.'!K19</f>
        <v>7718400</v>
      </c>
      <c r="C15" s="237">
        <f>'Open Int.'!R19</f>
        <v>50.787072</v>
      </c>
      <c r="D15" s="161">
        <f t="shared" si="0"/>
        <v>0.22900316953275182</v>
      </c>
      <c r="E15" s="243">
        <f>'Open Int.'!B19/'Open Int.'!K19</f>
        <v>0.9322139303482587</v>
      </c>
      <c r="F15" s="228">
        <f>'Open Int.'!E19/'Open Int.'!K19</f>
        <v>0.06560945273631841</v>
      </c>
      <c r="G15" s="244">
        <f>'Open Int.'!H19/'Open Int.'!K19</f>
        <v>0.0021766169154228856</v>
      </c>
      <c r="H15" s="248">
        <v>33704337</v>
      </c>
      <c r="I15" s="232">
        <v>6739200</v>
      </c>
      <c r="J15" s="357">
        <v>5925600</v>
      </c>
      <c r="K15" s="117" t="str">
        <f t="shared" si="1"/>
        <v>Gross Exposure is less then 30%</v>
      </c>
      <c r="M15"/>
      <c r="N15"/>
    </row>
    <row r="16" spans="1:14" s="8" customFormat="1" ht="15">
      <c r="A16" s="201" t="s">
        <v>76</v>
      </c>
      <c r="B16" s="235">
        <f>'Open Int.'!K20</f>
        <v>6469400</v>
      </c>
      <c r="C16" s="237">
        <f>'Open Int.'!R20</f>
        <v>139.124447</v>
      </c>
      <c r="D16" s="161">
        <f t="shared" si="0"/>
        <v>0.19223774794134987</v>
      </c>
      <c r="E16" s="243">
        <f>'Open Int.'!B20/'Open Int.'!K20</f>
        <v>0.9989179831205367</v>
      </c>
      <c r="F16" s="228">
        <f>'Open Int.'!E20/'Open Int.'!K20</f>
        <v>0.0010820168794633195</v>
      </c>
      <c r="G16" s="244">
        <f>'Open Int.'!H20/'Open Int.'!K20</f>
        <v>0</v>
      </c>
      <c r="H16" s="248">
        <v>33653120</v>
      </c>
      <c r="I16" s="232">
        <v>6729800</v>
      </c>
      <c r="J16" s="357">
        <v>3364200</v>
      </c>
      <c r="K16" s="117" t="str">
        <f t="shared" si="1"/>
        <v>Gross Exposure is less then 30%</v>
      </c>
      <c r="M16"/>
      <c r="N16"/>
    </row>
    <row r="17" spans="1:14" s="7" customFormat="1" ht="15">
      <c r="A17" s="201" t="s">
        <v>77</v>
      </c>
      <c r="B17" s="235">
        <f>'Open Int.'!K21</f>
        <v>4094500</v>
      </c>
      <c r="C17" s="237">
        <f>'Open Int.'!R21</f>
        <v>68.70571</v>
      </c>
      <c r="D17" s="161">
        <f t="shared" si="0"/>
        <v>0.1375640364033178</v>
      </c>
      <c r="E17" s="243">
        <f>'Open Int.'!B21/'Open Int.'!K21</f>
        <v>0.982830626450116</v>
      </c>
      <c r="F17" s="228">
        <f>'Open Int.'!E21/'Open Int.'!K21</f>
        <v>0.016705336426914155</v>
      </c>
      <c r="G17" s="244">
        <f>'Open Int.'!H21/'Open Int.'!K21</f>
        <v>0.0004640371229698376</v>
      </c>
      <c r="H17" s="247">
        <v>29764320</v>
      </c>
      <c r="I17" s="231">
        <v>5950800</v>
      </c>
      <c r="J17" s="356">
        <v>2975400</v>
      </c>
      <c r="K17" s="117" t="str">
        <f t="shared" si="1"/>
        <v>Gross Exposure is less then 30%</v>
      </c>
      <c r="M17"/>
      <c r="N17"/>
    </row>
    <row r="18" spans="1:14" s="7" customFormat="1" ht="15">
      <c r="A18" s="201" t="s">
        <v>284</v>
      </c>
      <c r="B18" s="235">
        <f>'Open Int.'!K22</f>
        <v>1201200</v>
      </c>
      <c r="C18" s="237">
        <f>'Open Int.'!R22</f>
        <v>16.564548</v>
      </c>
      <c r="D18" s="161">
        <f t="shared" si="0"/>
        <v>0.1907952566126313</v>
      </c>
      <c r="E18" s="243">
        <f>'Open Int.'!B22/'Open Int.'!K22</f>
        <v>0.9458041958041958</v>
      </c>
      <c r="F18" s="228">
        <f>'Open Int.'!E22/'Open Int.'!K22</f>
        <v>0</v>
      </c>
      <c r="G18" s="244">
        <f>'Open Int.'!H22/'Open Int.'!K22</f>
        <v>0.05419580419580419</v>
      </c>
      <c r="H18" s="165">
        <v>6295754</v>
      </c>
      <c r="I18" s="229">
        <v>1258950</v>
      </c>
      <c r="J18" s="357">
        <v>1258950</v>
      </c>
      <c r="K18" s="369" t="str">
        <f t="shared" si="1"/>
        <v>Gross Exposure is less then 30%</v>
      </c>
      <c r="M18"/>
      <c r="N18"/>
    </row>
    <row r="19" spans="1:14" s="7" customFormat="1" ht="15">
      <c r="A19" s="201" t="s">
        <v>34</v>
      </c>
      <c r="B19" s="235">
        <f>'Open Int.'!K23</f>
        <v>339075</v>
      </c>
      <c r="C19" s="237">
        <f>'Open Int.'!R23</f>
        <v>50.99688</v>
      </c>
      <c r="D19" s="161">
        <f t="shared" si="0"/>
        <v>0.08779595451155854</v>
      </c>
      <c r="E19" s="243">
        <f>'Open Int.'!B23/'Open Int.'!K23</f>
        <v>1</v>
      </c>
      <c r="F19" s="228">
        <f>'Open Int.'!E23/'Open Int.'!K23</f>
        <v>0</v>
      </c>
      <c r="G19" s="244">
        <f>'Open Int.'!H23/'Open Int.'!K23</f>
        <v>0</v>
      </c>
      <c r="H19" s="165">
        <v>3862080</v>
      </c>
      <c r="I19" s="229">
        <v>772200</v>
      </c>
      <c r="J19" s="357">
        <v>386100</v>
      </c>
      <c r="K19" s="369" t="str">
        <f t="shared" si="1"/>
        <v>Gross Exposure is less then 30%</v>
      </c>
      <c r="M19"/>
      <c r="N19"/>
    </row>
    <row r="20" spans="1:14" s="7" customFormat="1" ht="15">
      <c r="A20" s="201" t="s">
        <v>285</v>
      </c>
      <c r="B20" s="235">
        <f>'Open Int.'!K24</f>
        <v>99750</v>
      </c>
      <c r="C20" s="237">
        <f>'Open Int.'!R24</f>
        <v>10.7999325</v>
      </c>
      <c r="D20" s="161">
        <f t="shared" si="0"/>
        <v>0.03501351398785496</v>
      </c>
      <c r="E20" s="243">
        <f>'Open Int.'!B24/'Open Int.'!K24</f>
        <v>1</v>
      </c>
      <c r="F20" s="228">
        <f>'Open Int.'!E24/'Open Int.'!K24</f>
        <v>0</v>
      </c>
      <c r="G20" s="244">
        <f>'Open Int.'!H24/'Open Int.'!K24</f>
        <v>0</v>
      </c>
      <c r="H20" s="247">
        <v>2848900</v>
      </c>
      <c r="I20" s="231">
        <v>569750</v>
      </c>
      <c r="J20" s="356">
        <v>492500</v>
      </c>
      <c r="K20" s="117" t="str">
        <f t="shared" si="1"/>
        <v>Gross Exposure is less then 30%</v>
      </c>
      <c r="M20"/>
      <c r="N20"/>
    </row>
    <row r="21" spans="1:14" s="7" customFormat="1" ht="15">
      <c r="A21" s="201" t="s">
        <v>137</v>
      </c>
      <c r="B21" s="235">
        <f>'Open Int.'!K25</f>
        <v>2771000</v>
      </c>
      <c r="C21" s="237">
        <f>'Open Int.'!R25</f>
        <v>87.438905</v>
      </c>
      <c r="D21" s="161">
        <f t="shared" si="0"/>
        <v>0.09756317400362156</v>
      </c>
      <c r="E21" s="243">
        <f>'Open Int.'!B25/'Open Int.'!K25</f>
        <v>0.9985564778058462</v>
      </c>
      <c r="F21" s="228">
        <f>'Open Int.'!E25/'Open Int.'!K25</f>
        <v>0.001443522194153735</v>
      </c>
      <c r="G21" s="244">
        <f>'Open Int.'!H25/'Open Int.'!K25</f>
        <v>0</v>
      </c>
      <c r="H21" s="247">
        <v>28402110</v>
      </c>
      <c r="I21" s="231">
        <v>5680000</v>
      </c>
      <c r="J21" s="356">
        <v>2840000</v>
      </c>
      <c r="K21" s="117" t="str">
        <f t="shared" si="1"/>
        <v>Gross Exposure is less then 30%</v>
      </c>
      <c r="M21"/>
      <c r="N21"/>
    </row>
    <row r="22" spans="1:14" s="7" customFormat="1" ht="15">
      <c r="A22" s="201" t="s">
        <v>232</v>
      </c>
      <c r="B22" s="235">
        <f>'Open Int.'!K26</f>
        <v>7723000</v>
      </c>
      <c r="C22" s="237">
        <f>'Open Int.'!R26</f>
        <v>589.95997</v>
      </c>
      <c r="D22" s="161">
        <f t="shared" si="0"/>
        <v>0.052193753186966584</v>
      </c>
      <c r="E22" s="243">
        <f>'Open Int.'!B26/'Open Int.'!K26</f>
        <v>0.9948854072251716</v>
      </c>
      <c r="F22" s="228">
        <f>'Open Int.'!E26/'Open Int.'!K26</f>
        <v>0.004985109413440373</v>
      </c>
      <c r="G22" s="244">
        <f>'Open Int.'!H26/'Open Int.'!K26</f>
        <v>0.00012948336138806163</v>
      </c>
      <c r="H22" s="165">
        <v>147967899</v>
      </c>
      <c r="I22" s="230">
        <v>4762000</v>
      </c>
      <c r="J22" s="357">
        <v>2381000</v>
      </c>
      <c r="K22" s="117" t="str">
        <f t="shared" si="1"/>
        <v>Gross Exposure is less then 30%</v>
      </c>
      <c r="M22"/>
      <c r="N22"/>
    </row>
    <row r="23" spans="1:14" s="7" customFormat="1" ht="15">
      <c r="A23" s="201" t="s">
        <v>1</v>
      </c>
      <c r="B23" s="235">
        <f>'Open Int.'!K27</f>
        <v>812550</v>
      </c>
      <c r="C23" s="237">
        <f>'Open Int.'!R27</f>
        <v>183.74599425</v>
      </c>
      <c r="D23" s="161">
        <f t="shared" si="0"/>
        <v>0.05142494337908363</v>
      </c>
      <c r="E23" s="243">
        <f>'Open Int.'!B27/'Open Int.'!K27</f>
        <v>0.9940926712202326</v>
      </c>
      <c r="F23" s="228">
        <f>'Open Int.'!E27/'Open Int.'!K27</f>
        <v>0.005907328779767399</v>
      </c>
      <c r="G23" s="244">
        <f>'Open Int.'!H27/'Open Int.'!K27</f>
        <v>0</v>
      </c>
      <c r="H23" s="249">
        <v>15800698</v>
      </c>
      <c r="I23" s="233">
        <v>1304700</v>
      </c>
      <c r="J23" s="357">
        <v>652350</v>
      </c>
      <c r="K23" s="369" t="str">
        <f t="shared" si="1"/>
        <v>Gross Exposure is less then 30%</v>
      </c>
      <c r="M23"/>
      <c r="N23"/>
    </row>
    <row r="24" spans="1:14" s="7" customFormat="1" ht="15">
      <c r="A24" s="201" t="s">
        <v>158</v>
      </c>
      <c r="B24" s="235">
        <f>'Open Int.'!K28</f>
        <v>1592200</v>
      </c>
      <c r="C24" s="237">
        <f>'Open Int.'!R28</f>
        <v>17.076345</v>
      </c>
      <c r="D24" s="161">
        <f t="shared" si="0"/>
        <v>0.08617862997303792</v>
      </c>
      <c r="E24" s="243">
        <f>'Open Int.'!B28/'Open Int.'!K28</f>
        <v>0.977326968973747</v>
      </c>
      <c r="F24" s="228">
        <f>'Open Int.'!E28/'Open Int.'!K28</f>
        <v>0.010739856801909307</v>
      </c>
      <c r="G24" s="244">
        <f>'Open Int.'!H28/'Open Int.'!K28</f>
        <v>0.011933174224343675</v>
      </c>
      <c r="H24" s="249">
        <v>18475578</v>
      </c>
      <c r="I24" s="233">
        <v>3693600</v>
      </c>
      <c r="J24" s="357">
        <v>3693600</v>
      </c>
      <c r="K24" s="369" t="str">
        <f t="shared" si="1"/>
        <v>Gross Exposure is less then 30%</v>
      </c>
      <c r="M24"/>
      <c r="N24"/>
    </row>
    <row r="25" spans="1:14" s="7" customFormat="1" ht="15">
      <c r="A25" s="201" t="s">
        <v>286</v>
      </c>
      <c r="B25" s="235">
        <f>'Open Int.'!K29</f>
        <v>331200</v>
      </c>
      <c r="C25" s="237">
        <f>'Open Int.'!R29</f>
        <v>17.922888</v>
      </c>
      <c r="D25" s="161">
        <f t="shared" si="0"/>
        <v>0.07738558230898297</v>
      </c>
      <c r="E25" s="243">
        <f>'Open Int.'!B29/'Open Int.'!K29</f>
        <v>0.9981884057971014</v>
      </c>
      <c r="F25" s="228">
        <f>'Open Int.'!E29/'Open Int.'!K29</f>
        <v>0.0018115942028985507</v>
      </c>
      <c r="G25" s="244">
        <f>'Open Int.'!H29/'Open Int.'!K29</f>
        <v>0</v>
      </c>
      <c r="H25" s="247">
        <v>4279867</v>
      </c>
      <c r="I25" s="231">
        <v>855900</v>
      </c>
      <c r="J25" s="356">
        <v>651600</v>
      </c>
      <c r="K25" s="117" t="str">
        <f t="shared" si="1"/>
        <v>Gross Exposure is less then 30%</v>
      </c>
      <c r="M25"/>
      <c r="N25"/>
    </row>
    <row r="26" spans="1:14" s="7" customFormat="1" ht="15">
      <c r="A26" s="201" t="s">
        <v>159</v>
      </c>
      <c r="B26" s="235">
        <f>'Open Int.'!K30</f>
        <v>1953000</v>
      </c>
      <c r="C26" s="237">
        <f>'Open Int.'!R30</f>
        <v>7.938945</v>
      </c>
      <c r="D26" s="161">
        <f t="shared" si="0"/>
        <v>0.19138026425567384</v>
      </c>
      <c r="E26" s="243">
        <f>'Open Int.'!B30/'Open Int.'!K30</f>
        <v>0.9769585253456221</v>
      </c>
      <c r="F26" s="228">
        <f>'Open Int.'!E30/'Open Int.'!K30</f>
        <v>0.016129032258064516</v>
      </c>
      <c r="G26" s="244">
        <f>'Open Int.'!H30/'Open Int.'!K30</f>
        <v>0.0069124423963133645</v>
      </c>
      <c r="H26" s="165">
        <v>10204814</v>
      </c>
      <c r="I26" s="230">
        <v>2038500</v>
      </c>
      <c r="J26" s="357">
        <v>2038500</v>
      </c>
      <c r="K26" s="117" t="str">
        <f t="shared" si="1"/>
        <v>Gross Exposure is less then 30%</v>
      </c>
      <c r="M26"/>
      <c r="N26"/>
    </row>
    <row r="27" spans="1:14" s="7" customFormat="1" ht="15">
      <c r="A27" s="201" t="s">
        <v>2</v>
      </c>
      <c r="B27" s="235">
        <f>'Open Int.'!K31</f>
        <v>1650000</v>
      </c>
      <c r="C27" s="237">
        <f>'Open Int.'!R31</f>
        <v>49.95375</v>
      </c>
      <c r="D27" s="161">
        <f t="shared" si="0"/>
        <v>0.08136099488816266</v>
      </c>
      <c r="E27" s="243">
        <f>'Open Int.'!B31/'Open Int.'!K31</f>
        <v>0.9966666666666667</v>
      </c>
      <c r="F27" s="228">
        <f>'Open Int.'!E31/'Open Int.'!K31</f>
        <v>0.0033333333333333335</v>
      </c>
      <c r="G27" s="244">
        <f>'Open Int.'!H31/'Open Int.'!K31</f>
        <v>0</v>
      </c>
      <c r="H27" s="249">
        <v>20279988</v>
      </c>
      <c r="I27" s="233">
        <v>4055700</v>
      </c>
      <c r="J27" s="357">
        <v>2027300</v>
      </c>
      <c r="K27" s="369" t="str">
        <f t="shared" si="1"/>
        <v>Gross Exposure is less then 30%</v>
      </c>
      <c r="M27"/>
      <c r="N27"/>
    </row>
    <row r="28" spans="1:14" s="7" customFormat="1" ht="15">
      <c r="A28" s="201" t="s">
        <v>392</v>
      </c>
      <c r="B28" s="235">
        <f>'Open Int.'!K32</f>
        <v>2697500</v>
      </c>
      <c r="C28" s="237">
        <f>'Open Int.'!R32</f>
        <v>35.6474625</v>
      </c>
      <c r="D28" s="161">
        <f t="shared" si="0"/>
        <v>0.0236013897373213</v>
      </c>
      <c r="E28" s="243">
        <f>'Open Int.'!B32/'Open Int.'!K32</f>
        <v>0.9721964782205746</v>
      </c>
      <c r="F28" s="228">
        <f>'Open Int.'!E32/'Open Int.'!K32</f>
        <v>0.024559777571825765</v>
      </c>
      <c r="G28" s="244">
        <f>'Open Int.'!H32/'Open Int.'!K32</f>
        <v>0.003243744207599629</v>
      </c>
      <c r="H28" s="249">
        <v>114294117</v>
      </c>
      <c r="I28" s="233">
        <v>18750000</v>
      </c>
      <c r="J28" s="357">
        <v>9375000</v>
      </c>
      <c r="K28" s="369" t="str">
        <f t="shared" si="1"/>
        <v>Gross Exposure is less then 30%</v>
      </c>
      <c r="M28"/>
      <c r="N28"/>
    </row>
    <row r="29" spans="1:14" s="7" customFormat="1" ht="15">
      <c r="A29" s="201" t="s">
        <v>78</v>
      </c>
      <c r="B29" s="235">
        <f>'Open Int.'!K33</f>
        <v>2612800</v>
      </c>
      <c r="C29" s="237">
        <f>'Open Int.'!R33</f>
        <v>50.88428</v>
      </c>
      <c r="D29" s="161">
        <f t="shared" si="0"/>
        <v>0.11876363636363636</v>
      </c>
      <c r="E29" s="243">
        <f>'Open Int.'!B33/'Open Int.'!K33</f>
        <v>0.998162890385793</v>
      </c>
      <c r="F29" s="228">
        <f>'Open Int.'!E33/'Open Int.'!K33</f>
        <v>0.001837109614206981</v>
      </c>
      <c r="G29" s="244">
        <f>'Open Int.'!H33/'Open Int.'!K33</f>
        <v>0</v>
      </c>
      <c r="H29" s="165">
        <v>22000000</v>
      </c>
      <c r="I29" s="230">
        <v>4400000</v>
      </c>
      <c r="J29" s="357">
        <v>2200000</v>
      </c>
      <c r="K29" s="117" t="str">
        <f t="shared" si="1"/>
        <v>Gross Exposure is less then 30%</v>
      </c>
      <c r="M29"/>
      <c r="N29"/>
    </row>
    <row r="30" spans="1:14" s="7" customFormat="1" ht="15">
      <c r="A30" s="201" t="s">
        <v>138</v>
      </c>
      <c r="B30" s="235">
        <f>'Open Int.'!K34</f>
        <v>5235150</v>
      </c>
      <c r="C30" s="237">
        <f>'Open Int.'!R34</f>
        <v>285.60360825</v>
      </c>
      <c r="D30" s="161">
        <f t="shared" si="0"/>
        <v>0.4910170373809423</v>
      </c>
      <c r="E30" s="243">
        <f>'Open Int.'!B34/'Open Int.'!K34</f>
        <v>0.9972398116577367</v>
      </c>
      <c r="F30" s="228">
        <f>'Open Int.'!E34/'Open Int.'!K34</f>
        <v>0.002597824322130216</v>
      </c>
      <c r="G30" s="244">
        <f>'Open Int.'!H34/'Open Int.'!K34</f>
        <v>0.0001623640201331385</v>
      </c>
      <c r="H30" s="165">
        <v>10661850</v>
      </c>
      <c r="I30" s="230">
        <v>2131800</v>
      </c>
      <c r="J30" s="357">
        <v>1065900</v>
      </c>
      <c r="K30" s="117" t="str">
        <f t="shared" si="1"/>
        <v>Gross exposure is building up andcrpsses 40% mark</v>
      </c>
      <c r="M30"/>
      <c r="N30"/>
    </row>
    <row r="31" spans="1:14" s="7" customFormat="1" ht="15">
      <c r="A31" s="201" t="s">
        <v>160</v>
      </c>
      <c r="B31" s="235">
        <f>'Open Int.'!K35</f>
        <v>2322650</v>
      </c>
      <c r="C31" s="237">
        <f>'Open Int.'!R35</f>
        <v>87.55229175</v>
      </c>
      <c r="D31" s="161">
        <f t="shared" si="0"/>
        <v>0.23389068056433043</v>
      </c>
      <c r="E31" s="243">
        <f>'Open Int.'!B35/'Open Int.'!K35</f>
        <v>0.9971584181861236</v>
      </c>
      <c r="F31" s="228">
        <f>'Open Int.'!E35/'Open Int.'!K35</f>
        <v>0.0028415818138763913</v>
      </c>
      <c r="G31" s="244">
        <f>'Open Int.'!H35/'Open Int.'!K35</f>
        <v>0</v>
      </c>
      <c r="H31" s="249">
        <v>9930494</v>
      </c>
      <c r="I31" s="233">
        <v>1985500</v>
      </c>
      <c r="J31" s="357">
        <v>1573000</v>
      </c>
      <c r="K31" s="369" t="str">
        <f t="shared" si="1"/>
        <v>Gross Exposure is less then 30%</v>
      </c>
      <c r="M31"/>
      <c r="N31"/>
    </row>
    <row r="32" spans="1:14" s="7" customFormat="1" ht="15">
      <c r="A32" s="201" t="s">
        <v>161</v>
      </c>
      <c r="B32" s="235">
        <f>'Open Int.'!K36</f>
        <v>3732900</v>
      </c>
      <c r="C32" s="237">
        <f>'Open Int.'!R36</f>
        <v>11.683977</v>
      </c>
      <c r="D32" s="161">
        <f t="shared" si="0"/>
        <v>0.08421487401755799</v>
      </c>
      <c r="E32" s="243">
        <f>'Open Int.'!B36/'Open Int.'!K36</f>
        <v>0.9981515711645101</v>
      </c>
      <c r="F32" s="228">
        <f>'Open Int.'!E36/'Open Int.'!K36</f>
        <v>0.0018484288354898336</v>
      </c>
      <c r="G32" s="244">
        <f>'Open Int.'!H36/'Open Int.'!K36</f>
        <v>0</v>
      </c>
      <c r="H32" s="247">
        <v>44325899</v>
      </c>
      <c r="I32" s="231">
        <v>8859600</v>
      </c>
      <c r="J32" s="356">
        <v>8859600</v>
      </c>
      <c r="K32" s="117" t="str">
        <f t="shared" si="1"/>
        <v>Gross Exposure is less then 30%</v>
      </c>
      <c r="M32"/>
      <c r="N32"/>
    </row>
    <row r="33" spans="1:14" s="7" customFormat="1" ht="15">
      <c r="A33" s="201" t="s">
        <v>394</v>
      </c>
      <c r="B33" s="235">
        <f>'Open Int.'!K37</f>
        <v>23400</v>
      </c>
      <c r="C33" s="237">
        <f>'Open Int.'!R37</f>
        <v>0.439218</v>
      </c>
      <c r="D33" s="161">
        <f t="shared" si="0"/>
        <v>0.0024018081304284455</v>
      </c>
      <c r="E33" s="243">
        <f>'Open Int.'!B37/'Open Int.'!K37</f>
        <v>1</v>
      </c>
      <c r="F33" s="228">
        <f>'Open Int.'!E37/'Open Int.'!K37</f>
        <v>0</v>
      </c>
      <c r="G33" s="244">
        <f>'Open Int.'!H37/'Open Int.'!K37</f>
        <v>0</v>
      </c>
      <c r="H33" s="247">
        <v>9742660</v>
      </c>
      <c r="I33" s="231">
        <v>1948500</v>
      </c>
      <c r="J33" s="356">
        <v>1948500</v>
      </c>
      <c r="K33" s="117" t="str">
        <f t="shared" si="1"/>
        <v>Gross Exposure is less then 30%</v>
      </c>
      <c r="M33"/>
      <c r="N33"/>
    </row>
    <row r="34" spans="1:14" s="7" customFormat="1" ht="15">
      <c r="A34" s="201" t="s">
        <v>3</v>
      </c>
      <c r="B34" s="235">
        <f>'Open Int.'!K38</f>
        <v>2128750</v>
      </c>
      <c r="C34" s="237">
        <f>'Open Int.'!R38</f>
        <v>50.4088</v>
      </c>
      <c r="D34" s="161">
        <f t="shared" si="0"/>
        <v>0.023052226051271118</v>
      </c>
      <c r="E34" s="243">
        <f>'Open Int.'!B38/'Open Int.'!K38</f>
        <v>0.998825601879037</v>
      </c>
      <c r="F34" s="228">
        <f>'Open Int.'!E38/'Open Int.'!K38</f>
        <v>0.0011743981209630064</v>
      </c>
      <c r="G34" s="244">
        <f>'Open Int.'!H38/'Open Int.'!K38</f>
        <v>0</v>
      </c>
      <c r="H34" s="188">
        <v>92344661</v>
      </c>
      <c r="I34" s="168">
        <v>11935000</v>
      </c>
      <c r="J34" s="358">
        <v>5967500</v>
      </c>
      <c r="K34" s="369" t="str">
        <f t="shared" si="1"/>
        <v>Gross Exposure is less then 30%</v>
      </c>
      <c r="M34"/>
      <c r="N34"/>
    </row>
    <row r="35" spans="1:14" s="7" customFormat="1" ht="15">
      <c r="A35" s="201" t="s">
        <v>218</v>
      </c>
      <c r="B35" s="235">
        <f>'Open Int.'!K39</f>
        <v>452550</v>
      </c>
      <c r="C35" s="237">
        <f>'Open Int.'!R39</f>
        <v>15.05407575</v>
      </c>
      <c r="D35" s="161">
        <f t="shared" si="0"/>
        <v>0.03395662556005359</v>
      </c>
      <c r="E35" s="243">
        <f>'Open Int.'!B39/'Open Int.'!K39</f>
        <v>0.9640371229698376</v>
      </c>
      <c r="F35" s="228">
        <f>'Open Int.'!E39/'Open Int.'!K39</f>
        <v>0.03596287703016241</v>
      </c>
      <c r="G35" s="244">
        <f>'Open Int.'!H39/'Open Int.'!K39</f>
        <v>0</v>
      </c>
      <c r="H35" s="249">
        <v>13327296</v>
      </c>
      <c r="I35" s="233">
        <v>2665425</v>
      </c>
      <c r="J35" s="357">
        <v>1332450</v>
      </c>
      <c r="K35" s="369" t="str">
        <f t="shared" si="1"/>
        <v>Gross Exposure is less then 30%</v>
      </c>
      <c r="M35"/>
      <c r="N35"/>
    </row>
    <row r="36" spans="1:14" s="7" customFormat="1" ht="15">
      <c r="A36" s="201" t="s">
        <v>162</v>
      </c>
      <c r="B36" s="235">
        <f>'Open Int.'!K40</f>
        <v>439200</v>
      </c>
      <c r="C36" s="237">
        <f>'Open Int.'!R40</f>
        <v>12.70386</v>
      </c>
      <c r="D36" s="161">
        <f t="shared" si="0"/>
        <v>0.0357421875</v>
      </c>
      <c r="E36" s="243">
        <f>'Open Int.'!B40/'Open Int.'!K40</f>
        <v>1</v>
      </c>
      <c r="F36" s="228">
        <f>'Open Int.'!E40/'Open Int.'!K40</f>
        <v>0</v>
      </c>
      <c r="G36" s="244">
        <f>'Open Int.'!H40/'Open Int.'!K40</f>
        <v>0</v>
      </c>
      <c r="H36" s="249">
        <v>12288000</v>
      </c>
      <c r="I36" s="233">
        <v>2457600</v>
      </c>
      <c r="J36" s="357">
        <v>1440000</v>
      </c>
      <c r="K36" s="369" t="str">
        <f t="shared" si="1"/>
        <v>Gross Exposure is less then 30%</v>
      </c>
      <c r="M36"/>
      <c r="N36"/>
    </row>
    <row r="37" spans="1:14" s="7" customFormat="1" ht="15">
      <c r="A37" s="201" t="s">
        <v>287</v>
      </c>
      <c r="B37" s="235">
        <f>'Open Int.'!K41</f>
        <v>258000</v>
      </c>
      <c r="C37" s="237">
        <f>'Open Int.'!R41</f>
        <v>5.14839</v>
      </c>
      <c r="D37" s="161">
        <f t="shared" si="0"/>
        <v>0.008187582984565041</v>
      </c>
      <c r="E37" s="243">
        <f>'Open Int.'!B41/'Open Int.'!K41</f>
        <v>0.9883720930232558</v>
      </c>
      <c r="F37" s="228">
        <f>'Open Int.'!E41/'Open Int.'!K41</f>
        <v>0.011627906976744186</v>
      </c>
      <c r="G37" s="244">
        <f>'Open Int.'!H41/'Open Int.'!K41</f>
        <v>0</v>
      </c>
      <c r="H37" s="247">
        <v>31511131</v>
      </c>
      <c r="I37" s="231">
        <v>6302000</v>
      </c>
      <c r="J37" s="356">
        <v>3151000</v>
      </c>
      <c r="K37" s="117" t="str">
        <f t="shared" si="1"/>
        <v>Gross Exposure is less then 30%</v>
      </c>
      <c r="M37"/>
      <c r="N37"/>
    </row>
    <row r="38" spans="1:14" s="7" customFormat="1" ht="15">
      <c r="A38" s="201" t="s">
        <v>183</v>
      </c>
      <c r="B38" s="235">
        <f>'Open Int.'!K42</f>
        <v>829350</v>
      </c>
      <c r="C38" s="237">
        <f>'Open Int.'!R42</f>
        <v>21.961188</v>
      </c>
      <c r="D38" s="161">
        <f t="shared" si="0"/>
        <v>0.042741187384044525</v>
      </c>
      <c r="E38" s="243">
        <f>'Open Int.'!B42/'Open Int.'!K42</f>
        <v>0.9988545246277205</v>
      </c>
      <c r="F38" s="228">
        <f>'Open Int.'!E42/'Open Int.'!K42</f>
        <v>0.001145475372279496</v>
      </c>
      <c r="G38" s="244">
        <f>'Open Int.'!H42/'Open Int.'!K42</f>
        <v>0</v>
      </c>
      <c r="H38" s="247">
        <v>19404000</v>
      </c>
      <c r="I38" s="231">
        <v>3879800</v>
      </c>
      <c r="J38" s="356">
        <v>1939900</v>
      </c>
      <c r="K38" s="117" t="str">
        <f t="shared" si="1"/>
        <v>Gross Exposure is less then 30%</v>
      </c>
      <c r="M38"/>
      <c r="N38"/>
    </row>
    <row r="39" spans="1:14" s="7" customFormat="1" ht="15">
      <c r="A39" s="201" t="s">
        <v>219</v>
      </c>
      <c r="B39" s="235">
        <f>'Open Int.'!K43</f>
        <v>5497200</v>
      </c>
      <c r="C39" s="237">
        <f>'Open Int.'!R43</f>
        <v>52.2234</v>
      </c>
      <c r="D39" s="161">
        <f t="shared" si="0"/>
        <v>0.18422279174942482</v>
      </c>
      <c r="E39" s="243">
        <f>'Open Int.'!B43/'Open Int.'!K43</f>
        <v>0.9980353634577603</v>
      </c>
      <c r="F39" s="228">
        <f>'Open Int.'!E43/'Open Int.'!K43</f>
        <v>0.0019646365422396855</v>
      </c>
      <c r="G39" s="244">
        <f>'Open Int.'!H43/'Open Int.'!K43</f>
        <v>0</v>
      </c>
      <c r="H39" s="247">
        <v>29839956</v>
      </c>
      <c r="I39" s="231">
        <v>5967000</v>
      </c>
      <c r="J39" s="356">
        <v>3402000</v>
      </c>
      <c r="K39" s="117" t="str">
        <f t="shared" si="1"/>
        <v>Gross Exposure is less then 30%</v>
      </c>
      <c r="M39"/>
      <c r="N39"/>
    </row>
    <row r="40" spans="1:14" s="7" customFormat="1" ht="15">
      <c r="A40" s="201" t="s">
        <v>163</v>
      </c>
      <c r="B40" s="235">
        <f>'Open Int.'!K44</f>
        <v>482250</v>
      </c>
      <c r="C40" s="237">
        <f>'Open Int.'!R44</f>
        <v>148.28223</v>
      </c>
      <c r="D40" s="161">
        <f t="shared" si="0"/>
        <v>0.4082919890952808</v>
      </c>
      <c r="E40" s="243">
        <f>'Open Int.'!B44/'Open Int.'!K44</f>
        <v>0.995334370139969</v>
      </c>
      <c r="F40" s="228">
        <f>'Open Int.'!E44/'Open Int.'!K44</f>
        <v>0.00414722654224987</v>
      </c>
      <c r="G40" s="244">
        <f>'Open Int.'!H44/'Open Int.'!K44</f>
        <v>0.0005184033177812338</v>
      </c>
      <c r="H40" s="247">
        <v>1181140</v>
      </c>
      <c r="I40" s="231">
        <v>236000</v>
      </c>
      <c r="J40" s="356">
        <v>163500</v>
      </c>
      <c r="K40" s="117" t="str">
        <f t="shared" si="1"/>
        <v>Gross exposure is building up andcrpsses 40% mark</v>
      </c>
      <c r="M40"/>
      <c r="N40"/>
    </row>
    <row r="41" spans="1:14" s="7" customFormat="1" ht="15">
      <c r="A41" s="201" t="s">
        <v>194</v>
      </c>
      <c r="B41" s="235">
        <f>'Open Int.'!K45</f>
        <v>1447200</v>
      </c>
      <c r="C41" s="237">
        <f>'Open Int.'!R45</f>
        <v>105.39234</v>
      </c>
      <c r="D41" s="161">
        <f t="shared" si="0"/>
        <v>0.0817814430491594</v>
      </c>
      <c r="E41" s="243">
        <f>'Open Int.'!B45/'Open Int.'!K45</f>
        <v>0.9881149806522941</v>
      </c>
      <c r="F41" s="228">
        <f>'Open Int.'!E45/'Open Int.'!K45</f>
        <v>0.011608623548922056</v>
      </c>
      <c r="G41" s="244">
        <f>'Open Int.'!H45/'Open Int.'!K45</f>
        <v>0.0002763957987838585</v>
      </c>
      <c r="H41" s="247">
        <v>17695946</v>
      </c>
      <c r="I41" s="231">
        <v>3538800</v>
      </c>
      <c r="J41" s="356">
        <v>1769200</v>
      </c>
      <c r="K41" s="117" t="str">
        <f t="shared" si="1"/>
        <v>Gross Exposure is less then 30%</v>
      </c>
      <c r="M41"/>
      <c r="N41"/>
    </row>
    <row r="42" spans="1:14" s="7" customFormat="1" ht="15">
      <c r="A42" s="201" t="s">
        <v>220</v>
      </c>
      <c r="B42" s="235">
        <f>'Open Int.'!K46</f>
        <v>3372000</v>
      </c>
      <c r="C42" s="237">
        <f>'Open Int.'!R46</f>
        <v>38.98032</v>
      </c>
      <c r="D42" s="161">
        <f t="shared" si="0"/>
        <v>0.3327271161054824</v>
      </c>
      <c r="E42" s="243">
        <f>'Open Int.'!B46/'Open Int.'!K46</f>
        <v>0.9900355871886121</v>
      </c>
      <c r="F42" s="228">
        <f>'Open Int.'!E46/'Open Int.'!K46</f>
        <v>0.008540925266903915</v>
      </c>
      <c r="G42" s="244">
        <f>'Open Int.'!H46/'Open Int.'!K46</f>
        <v>0.0014234875444839859</v>
      </c>
      <c r="H42" s="247">
        <v>10134431</v>
      </c>
      <c r="I42" s="231">
        <v>2025600</v>
      </c>
      <c r="J42" s="356">
        <v>2025600</v>
      </c>
      <c r="K42" s="117" t="str">
        <f t="shared" si="1"/>
        <v>Some sign of build up Gross exposure crosses 30%</v>
      </c>
      <c r="M42"/>
      <c r="N42"/>
    </row>
    <row r="43" spans="1:14" s="7" customFormat="1" ht="15">
      <c r="A43" s="201" t="s">
        <v>164</v>
      </c>
      <c r="B43" s="235">
        <f>'Open Int.'!K47</f>
        <v>20588600</v>
      </c>
      <c r="C43" s="237">
        <f>'Open Int.'!R47</f>
        <v>106.648948</v>
      </c>
      <c r="D43" s="161">
        <f t="shared" si="0"/>
        <v>0.7505144964496319</v>
      </c>
      <c r="E43" s="243">
        <f>'Open Int.'!B47/'Open Int.'!K47</f>
        <v>0.9961580680570802</v>
      </c>
      <c r="F43" s="228">
        <f>'Open Int.'!E47/'Open Int.'!K47</f>
        <v>0.003293084522502744</v>
      </c>
      <c r="G43" s="244">
        <f>'Open Int.'!H47/'Open Int.'!K47</f>
        <v>0.0005488474204171241</v>
      </c>
      <c r="H43" s="247">
        <v>27432648</v>
      </c>
      <c r="I43" s="231">
        <v>5486150</v>
      </c>
      <c r="J43" s="356">
        <v>5486150</v>
      </c>
      <c r="K43" s="117" t="str">
        <f t="shared" si="1"/>
        <v>Gross exposure is Substantial as Open interest has crossed 60%</v>
      </c>
      <c r="M43"/>
      <c r="N43"/>
    </row>
    <row r="44" spans="1:14" s="7" customFormat="1" ht="15">
      <c r="A44" s="201" t="s">
        <v>165</v>
      </c>
      <c r="B44" s="235">
        <f>'Open Int.'!K48</f>
        <v>280800</v>
      </c>
      <c r="C44" s="237">
        <f>'Open Int.'!R48</f>
        <v>6.0723</v>
      </c>
      <c r="D44" s="161">
        <f t="shared" si="0"/>
        <v>0.01849609125159914</v>
      </c>
      <c r="E44" s="243">
        <f>'Open Int.'!B48/'Open Int.'!K48</f>
        <v>0.9305555555555556</v>
      </c>
      <c r="F44" s="228">
        <f>'Open Int.'!E48/'Open Int.'!K48</f>
        <v>0.06944444444444445</v>
      </c>
      <c r="G44" s="244">
        <f>'Open Int.'!H48/'Open Int.'!K48</f>
        <v>0</v>
      </c>
      <c r="H44" s="247">
        <v>15181586</v>
      </c>
      <c r="I44" s="231">
        <v>3035500</v>
      </c>
      <c r="J44" s="356">
        <v>2281500</v>
      </c>
      <c r="K44" s="117" t="str">
        <f t="shared" si="1"/>
        <v>Gross Exposure is less then 30%</v>
      </c>
      <c r="M44"/>
      <c r="N44"/>
    </row>
    <row r="45" spans="1:14" s="7" customFormat="1" ht="15">
      <c r="A45" s="201" t="s">
        <v>89</v>
      </c>
      <c r="B45" s="235">
        <f>'Open Int.'!K49</f>
        <v>5545500</v>
      </c>
      <c r="C45" s="237">
        <f>'Open Int.'!R49</f>
        <v>146.7062025</v>
      </c>
      <c r="D45" s="161">
        <f t="shared" si="0"/>
        <v>0.08947092504708175</v>
      </c>
      <c r="E45" s="243">
        <f>'Open Int.'!B49/'Open Int.'!K49</f>
        <v>0.9899918853124154</v>
      </c>
      <c r="F45" s="228">
        <f>'Open Int.'!E49/'Open Int.'!K49</f>
        <v>0.009737625101433596</v>
      </c>
      <c r="G45" s="244">
        <f>'Open Int.'!H49/'Open Int.'!K49</f>
        <v>0.0002704895861509332</v>
      </c>
      <c r="H45" s="247">
        <v>61981029</v>
      </c>
      <c r="I45" s="231">
        <v>11472000</v>
      </c>
      <c r="J45" s="356">
        <v>5736000</v>
      </c>
      <c r="K45" s="117" t="str">
        <f t="shared" si="1"/>
        <v>Gross Exposure is less then 30%</v>
      </c>
      <c r="M45"/>
      <c r="N45"/>
    </row>
    <row r="46" spans="1:14" s="7" customFormat="1" ht="15">
      <c r="A46" s="201" t="s">
        <v>288</v>
      </c>
      <c r="B46" s="235">
        <f>'Open Int.'!K50</f>
        <v>947000</v>
      </c>
      <c r="C46" s="237">
        <f>'Open Int.'!R50</f>
        <v>15.6255</v>
      </c>
      <c r="D46" s="161">
        <f t="shared" si="0"/>
        <v>0.08617512569101622</v>
      </c>
      <c r="E46" s="243">
        <f>'Open Int.'!B50/'Open Int.'!K50</f>
        <v>0.9978880675818373</v>
      </c>
      <c r="F46" s="228">
        <f>'Open Int.'!E50/'Open Int.'!K50</f>
        <v>0.0021119324181626186</v>
      </c>
      <c r="G46" s="244">
        <f>'Open Int.'!H50/'Open Int.'!K50</f>
        <v>0</v>
      </c>
      <c r="H46" s="247">
        <v>10989250</v>
      </c>
      <c r="I46" s="231">
        <v>2197000</v>
      </c>
      <c r="J46" s="356">
        <v>2197000</v>
      </c>
      <c r="K46" s="117" t="str">
        <f t="shared" si="1"/>
        <v>Gross Exposure is less then 30%</v>
      </c>
      <c r="M46"/>
      <c r="N46"/>
    </row>
    <row r="47" spans="1:14" s="7" customFormat="1" ht="15">
      <c r="A47" s="201" t="s">
        <v>271</v>
      </c>
      <c r="B47" s="235">
        <f>'Open Int.'!K51</f>
        <v>651600</v>
      </c>
      <c r="C47" s="237">
        <f>'Open Int.'!R51</f>
        <v>13.224222</v>
      </c>
      <c r="D47" s="161">
        <f t="shared" si="0"/>
        <v>0.02948447241618102</v>
      </c>
      <c r="E47" s="243">
        <f>'Open Int.'!B51/'Open Int.'!K51</f>
        <v>0.9917127071823204</v>
      </c>
      <c r="F47" s="228">
        <f>'Open Int.'!E51/'Open Int.'!K51</f>
        <v>0.008287292817679558</v>
      </c>
      <c r="G47" s="244">
        <f>'Open Int.'!H51/'Open Int.'!K51</f>
        <v>0</v>
      </c>
      <c r="H47" s="247">
        <v>22099768</v>
      </c>
      <c r="I47" s="231">
        <v>4419600</v>
      </c>
      <c r="J47" s="356">
        <v>2487600</v>
      </c>
      <c r="K47" s="117" t="str">
        <f t="shared" si="1"/>
        <v>Gross Exposure is less then 30%</v>
      </c>
      <c r="M47"/>
      <c r="N47"/>
    </row>
    <row r="48" spans="1:14" s="7" customFormat="1" ht="15">
      <c r="A48" s="201" t="s">
        <v>221</v>
      </c>
      <c r="B48" s="235">
        <f>'Open Int.'!K52</f>
        <v>354000</v>
      </c>
      <c r="C48" s="237">
        <f>'Open Int.'!R52</f>
        <v>39.64446000000001</v>
      </c>
      <c r="D48" s="161">
        <f t="shared" si="0"/>
        <v>0.042359166242377</v>
      </c>
      <c r="E48" s="243">
        <f>'Open Int.'!B52/'Open Int.'!K52</f>
        <v>0.9813559322033898</v>
      </c>
      <c r="F48" s="228">
        <f>'Open Int.'!E52/'Open Int.'!K52</f>
        <v>0.01440677966101695</v>
      </c>
      <c r="G48" s="244">
        <f>'Open Int.'!H52/'Open Int.'!K52</f>
        <v>0.00423728813559322</v>
      </c>
      <c r="H48" s="247">
        <v>8357105</v>
      </c>
      <c r="I48" s="231">
        <v>1671300</v>
      </c>
      <c r="J48" s="356">
        <v>835500</v>
      </c>
      <c r="K48" s="117" t="str">
        <f t="shared" si="1"/>
        <v>Gross Exposure is less then 30%</v>
      </c>
      <c r="M48"/>
      <c r="N48"/>
    </row>
    <row r="49" spans="1:14" s="7" customFormat="1" ht="15">
      <c r="A49" s="201" t="s">
        <v>233</v>
      </c>
      <c r="B49" s="235">
        <f>'Open Int.'!K53</f>
        <v>2897000</v>
      </c>
      <c r="C49" s="237">
        <f>'Open Int.'!R53</f>
        <v>104.37891</v>
      </c>
      <c r="D49" s="161">
        <f t="shared" si="0"/>
        <v>0.2099361010162951</v>
      </c>
      <c r="E49" s="243">
        <f>'Open Int.'!B53/'Open Int.'!K53</f>
        <v>0.9986192613047981</v>
      </c>
      <c r="F49" s="228">
        <f>'Open Int.'!E53/'Open Int.'!K53</f>
        <v>0.0010355540214014498</v>
      </c>
      <c r="G49" s="244">
        <f>'Open Int.'!H53/'Open Int.'!K53</f>
        <v>0.00034518467380048324</v>
      </c>
      <c r="H49" s="247">
        <v>13799437</v>
      </c>
      <c r="I49" s="231">
        <v>2759000</v>
      </c>
      <c r="J49" s="356">
        <v>1404000</v>
      </c>
      <c r="K49" s="117" t="str">
        <f t="shared" si="1"/>
        <v>Gross Exposure is less then 30%</v>
      </c>
      <c r="M49"/>
      <c r="N49"/>
    </row>
    <row r="50" spans="1:14" s="7" customFormat="1" ht="15">
      <c r="A50" s="201" t="s">
        <v>166</v>
      </c>
      <c r="B50" s="235">
        <f>'Open Int.'!K54</f>
        <v>3368900</v>
      </c>
      <c r="C50" s="237">
        <f>'Open Int.'!R54</f>
        <v>31.3139255</v>
      </c>
      <c r="D50" s="161">
        <f t="shared" si="0"/>
        <v>0.20582356859174744</v>
      </c>
      <c r="E50" s="243">
        <f>'Open Int.'!B54/'Open Int.'!K54</f>
        <v>0.9982486865148862</v>
      </c>
      <c r="F50" s="228">
        <f>'Open Int.'!E54/'Open Int.'!K54</f>
        <v>0.0017513134851138354</v>
      </c>
      <c r="G50" s="244">
        <f>'Open Int.'!H54/'Open Int.'!K54</f>
        <v>0</v>
      </c>
      <c r="H50" s="247">
        <v>16367902</v>
      </c>
      <c r="I50" s="231">
        <v>3271550</v>
      </c>
      <c r="J50" s="356">
        <v>3271550</v>
      </c>
      <c r="K50" s="117" t="str">
        <f t="shared" si="1"/>
        <v>Gross Exposure is less then 30%</v>
      </c>
      <c r="M50"/>
      <c r="N50"/>
    </row>
    <row r="51" spans="1:14" s="7" customFormat="1" ht="15">
      <c r="A51" s="201" t="s">
        <v>222</v>
      </c>
      <c r="B51" s="235">
        <f>'Open Int.'!K55</f>
        <v>737800</v>
      </c>
      <c r="C51" s="237">
        <f>'Open Int.'!R55</f>
        <v>154.414162</v>
      </c>
      <c r="D51" s="161">
        <f t="shared" si="0"/>
        <v>0.06300564420581206</v>
      </c>
      <c r="E51" s="243">
        <f>'Open Int.'!B55/'Open Int.'!K55</f>
        <v>0.9990512333965844</v>
      </c>
      <c r="F51" s="228">
        <f>'Open Int.'!E55/'Open Int.'!K55</f>
        <v>0</v>
      </c>
      <c r="G51" s="244">
        <f>'Open Int.'!H55/'Open Int.'!K55</f>
        <v>0.0009487666034155598</v>
      </c>
      <c r="H51" s="247">
        <v>11710062</v>
      </c>
      <c r="I51" s="231">
        <v>1070825</v>
      </c>
      <c r="J51" s="356">
        <v>535325</v>
      </c>
      <c r="K51" s="117" t="str">
        <f t="shared" si="1"/>
        <v>Gross Exposure is less then 30%</v>
      </c>
      <c r="M51"/>
      <c r="N51"/>
    </row>
    <row r="52" spans="1:14" s="7" customFormat="1" ht="15">
      <c r="A52" s="201" t="s">
        <v>289</v>
      </c>
      <c r="B52" s="235">
        <f>'Open Int.'!K56</f>
        <v>1959750</v>
      </c>
      <c r="C52" s="237">
        <f>'Open Int.'!R56</f>
        <v>26.49582</v>
      </c>
      <c r="D52" s="161">
        <f t="shared" si="0"/>
        <v>0.15689585189704078</v>
      </c>
      <c r="E52" s="243">
        <f>'Open Int.'!B56/'Open Int.'!K56</f>
        <v>0.9866054343666284</v>
      </c>
      <c r="F52" s="228">
        <f>'Open Int.'!E56/'Open Int.'!K56</f>
        <v>0.013011863758132415</v>
      </c>
      <c r="G52" s="244">
        <f>'Open Int.'!H56/'Open Int.'!K56</f>
        <v>0.0003827018752391887</v>
      </c>
      <c r="H52" s="247">
        <v>12490770</v>
      </c>
      <c r="I52" s="231">
        <v>2497500</v>
      </c>
      <c r="J52" s="356">
        <v>2497500</v>
      </c>
      <c r="K52" s="117" t="str">
        <f t="shared" si="1"/>
        <v>Gross Exposure is less then 30%</v>
      </c>
      <c r="M52"/>
      <c r="N52"/>
    </row>
    <row r="53" spans="1:14" s="7" customFormat="1" ht="15">
      <c r="A53" s="201" t="s">
        <v>290</v>
      </c>
      <c r="B53" s="235">
        <f>'Open Int.'!K57</f>
        <v>1533000</v>
      </c>
      <c r="C53" s="237">
        <f>'Open Int.'!R57</f>
        <v>17.82879</v>
      </c>
      <c r="D53" s="161">
        <f t="shared" si="0"/>
        <v>0.16493847084930402</v>
      </c>
      <c r="E53" s="243">
        <f>'Open Int.'!B57/'Open Int.'!K57</f>
        <v>0.9269406392694064</v>
      </c>
      <c r="F53" s="228">
        <f>'Open Int.'!E57/'Open Int.'!K57</f>
        <v>0.0182648401826484</v>
      </c>
      <c r="G53" s="244">
        <f>'Open Int.'!H57/'Open Int.'!K57</f>
        <v>0.0547945205479452</v>
      </c>
      <c r="H53" s="247">
        <v>9294375</v>
      </c>
      <c r="I53" s="231">
        <v>1857800</v>
      </c>
      <c r="J53" s="356">
        <v>1857800</v>
      </c>
      <c r="K53" s="117" t="str">
        <f t="shared" si="1"/>
        <v>Gross Exposure is less then 30%</v>
      </c>
      <c r="M53"/>
      <c r="N53"/>
    </row>
    <row r="54" spans="1:14" s="7" customFormat="1" ht="15">
      <c r="A54" s="201" t="s">
        <v>195</v>
      </c>
      <c r="B54" s="235">
        <f>'Open Int.'!K58</f>
        <v>28523646</v>
      </c>
      <c r="C54" s="237">
        <f>'Open Int.'!R58</f>
        <v>304.34730282000004</v>
      </c>
      <c r="D54" s="161">
        <f t="shared" si="0"/>
        <v>0.14606639753668899</v>
      </c>
      <c r="E54" s="243">
        <f>'Open Int.'!B58/'Open Int.'!K58</f>
        <v>0.9787464758186945</v>
      </c>
      <c r="F54" s="228">
        <f>'Open Int.'!E58/'Open Int.'!K58</f>
        <v>0.01857876093399841</v>
      </c>
      <c r="G54" s="244">
        <f>'Open Int.'!H58/'Open Int.'!K58</f>
        <v>0.002674763247307164</v>
      </c>
      <c r="H54" s="247">
        <v>195278630</v>
      </c>
      <c r="I54" s="231">
        <v>21267468</v>
      </c>
      <c r="J54" s="356">
        <v>10633734</v>
      </c>
      <c r="K54" s="117" t="str">
        <f t="shared" si="1"/>
        <v>Gross Exposure is less then 30%</v>
      </c>
      <c r="M54"/>
      <c r="N54"/>
    </row>
    <row r="55" spans="1:14" s="7" customFormat="1" ht="15">
      <c r="A55" s="201" t="s">
        <v>291</v>
      </c>
      <c r="B55" s="235">
        <f>'Open Int.'!K59</f>
        <v>7099400</v>
      </c>
      <c r="C55" s="237">
        <f>'Open Int.'!R59</f>
        <v>63.53963</v>
      </c>
      <c r="D55" s="161">
        <f t="shared" si="0"/>
        <v>0.2802328955857141</v>
      </c>
      <c r="E55" s="243">
        <f>'Open Int.'!B59/'Open Int.'!K59</f>
        <v>0.9838296194044567</v>
      </c>
      <c r="F55" s="228">
        <f>'Open Int.'!E59/'Open Int.'!K59</f>
        <v>0.013015184381778741</v>
      </c>
      <c r="G55" s="244">
        <f>'Open Int.'!H59/'Open Int.'!K59</f>
        <v>0.0031551962137645437</v>
      </c>
      <c r="H55" s="247">
        <v>25333928</v>
      </c>
      <c r="I55" s="231">
        <v>5066600</v>
      </c>
      <c r="J55" s="356">
        <v>3399200</v>
      </c>
      <c r="K55" s="117" t="str">
        <f t="shared" si="1"/>
        <v>Gross Exposure is less then 30%</v>
      </c>
      <c r="M55"/>
      <c r="N55"/>
    </row>
    <row r="56" spans="1:14" s="7" customFormat="1" ht="15">
      <c r="A56" s="201" t="s">
        <v>197</v>
      </c>
      <c r="B56" s="235">
        <f>'Open Int.'!K60</f>
        <v>4474600</v>
      </c>
      <c r="C56" s="237">
        <f>'Open Int.'!R60</f>
        <v>130.389844</v>
      </c>
      <c r="D56" s="161">
        <f t="shared" si="0"/>
        <v>0.22371515649936627</v>
      </c>
      <c r="E56" s="243">
        <f>'Open Int.'!B60/'Open Int.'!K60</f>
        <v>0.9976757699012202</v>
      </c>
      <c r="F56" s="228">
        <f>'Open Int.'!E60/'Open Int.'!K60</f>
        <v>0.002324230098779779</v>
      </c>
      <c r="G56" s="244">
        <f>'Open Int.'!H60/'Open Int.'!K60</f>
        <v>0</v>
      </c>
      <c r="H56" s="247">
        <v>20001327</v>
      </c>
      <c r="I56" s="231">
        <v>4000100</v>
      </c>
      <c r="J56" s="356">
        <v>2000050</v>
      </c>
      <c r="K56" s="117" t="str">
        <f t="shared" si="1"/>
        <v>Gross Exposure is less then 30%</v>
      </c>
      <c r="M56"/>
      <c r="N56"/>
    </row>
    <row r="57" spans="1:14" s="7" customFormat="1" ht="15">
      <c r="A57" s="201" t="s">
        <v>4</v>
      </c>
      <c r="B57" s="235">
        <f>'Open Int.'!K61</f>
        <v>852150</v>
      </c>
      <c r="C57" s="237">
        <f>'Open Int.'!R61</f>
        <v>129.509757</v>
      </c>
      <c r="D57" s="161">
        <f t="shared" si="0"/>
        <v>0.017071775843927006</v>
      </c>
      <c r="E57" s="243">
        <f>'Open Int.'!B61/'Open Int.'!K61</f>
        <v>1</v>
      </c>
      <c r="F57" s="228">
        <f>'Open Int.'!E61/'Open Int.'!K61</f>
        <v>0</v>
      </c>
      <c r="G57" s="244">
        <f>'Open Int.'!H61/'Open Int.'!K61</f>
        <v>0</v>
      </c>
      <c r="H57" s="247">
        <v>49915721</v>
      </c>
      <c r="I57" s="231">
        <v>1843800</v>
      </c>
      <c r="J57" s="356">
        <v>921900</v>
      </c>
      <c r="K57" s="117" t="str">
        <f t="shared" si="1"/>
        <v>Gross Exposure is less then 30%</v>
      </c>
      <c r="M57"/>
      <c r="N57"/>
    </row>
    <row r="58" spans="1:14" s="7" customFormat="1" ht="15">
      <c r="A58" s="201" t="s">
        <v>79</v>
      </c>
      <c r="B58" s="235">
        <f>'Open Int.'!K62</f>
        <v>1342200</v>
      </c>
      <c r="C58" s="237">
        <f>'Open Int.'!R62</f>
        <v>128.066013</v>
      </c>
      <c r="D58" s="161">
        <f t="shared" si="0"/>
        <v>0.0362412836769604</v>
      </c>
      <c r="E58" s="243">
        <f>'Open Int.'!B62/'Open Int.'!K62</f>
        <v>1</v>
      </c>
      <c r="F58" s="228">
        <f>'Open Int.'!E62/'Open Int.'!K62</f>
        <v>0</v>
      </c>
      <c r="G58" s="244">
        <f>'Open Int.'!H62/'Open Int.'!K62</f>
        <v>0</v>
      </c>
      <c r="H58" s="247">
        <v>37035112</v>
      </c>
      <c r="I58" s="231">
        <v>2808800</v>
      </c>
      <c r="J58" s="356">
        <v>1404400</v>
      </c>
      <c r="K58" s="117" t="str">
        <f t="shared" si="1"/>
        <v>Gross Exposure is less then 30%</v>
      </c>
      <c r="M58"/>
      <c r="N58"/>
    </row>
    <row r="59" spans="1:14" s="7" customFormat="1" ht="15">
      <c r="A59" s="201" t="s">
        <v>196</v>
      </c>
      <c r="B59" s="235">
        <f>'Open Int.'!K63</f>
        <v>1988800</v>
      </c>
      <c r="C59" s="237">
        <f>'Open Int.'!R63</f>
        <v>136.9786</v>
      </c>
      <c r="D59" s="161">
        <f t="shared" si="0"/>
        <v>0.11054161724031251</v>
      </c>
      <c r="E59" s="243">
        <f>'Open Int.'!B63/'Open Int.'!K63</f>
        <v>1</v>
      </c>
      <c r="F59" s="228">
        <f>'Open Int.'!E63/'Open Int.'!K63</f>
        <v>0</v>
      </c>
      <c r="G59" s="244">
        <f>'Open Int.'!H63/'Open Int.'!K63</f>
        <v>0</v>
      </c>
      <c r="H59" s="247">
        <v>17991414</v>
      </c>
      <c r="I59" s="231">
        <v>3598000</v>
      </c>
      <c r="J59" s="356">
        <v>1798800</v>
      </c>
      <c r="K59" s="117" t="str">
        <f t="shared" si="1"/>
        <v>Gross Exposure is less then 30%</v>
      </c>
      <c r="M59"/>
      <c r="N59"/>
    </row>
    <row r="60" spans="1:14" s="7" customFormat="1" ht="15">
      <c r="A60" s="201" t="s">
        <v>5</v>
      </c>
      <c r="B60" s="235">
        <f>'Open Int.'!K64</f>
        <v>29493145</v>
      </c>
      <c r="C60" s="237">
        <f>'Open Int.'!R64</f>
        <v>384.29567935000006</v>
      </c>
      <c r="D60" s="161">
        <f t="shared" si="0"/>
        <v>0.207062006211268</v>
      </c>
      <c r="E60" s="243">
        <f>'Open Int.'!B64/'Open Int.'!K64</f>
        <v>0.9724190146557785</v>
      </c>
      <c r="F60" s="228">
        <f>'Open Int.'!E64/'Open Int.'!K64</f>
        <v>0.024931047536639446</v>
      </c>
      <c r="G60" s="244">
        <f>'Open Int.'!H64/'Open Int.'!K64</f>
        <v>0.002649937807582067</v>
      </c>
      <c r="H60" s="247">
        <v>142436295</v>
      </c>
      <c r="I60" s="231">
        <v>17221215</v>
      </c>
      <c r="J60" s="356">
        <v>8609810</v>
      </c>
      <c r="K60" s="117" t="str">
        <f t="shared" si="1"/>
        <v>Gross Exposure is less then 30%</v>
      </c>
      <c r="M60"/>
      <c r="N60"/>
    </row>
    <row r="61" spans="1:14" s="7" customFormat="1" ht="15">
      <c r="A61" s="201" t="s">
        <v>198</v>
      </c>
      <c r="B61" s="235">
        <f>'Open Int.'!K65</f>
        <v>8521000</v>
      </c>
      <c r="C61" s="237">
        <f>'Open Int.'!R65</f>
        <v>174.85092</v>
      </c>
      <c r="D61" s="161">
        <f t="shared" si="0"/>
        <v>0.039759950871426974</v>
      </c>
      <c r="E61" s="243">
        <f>'Open Int.'!B65/'Open Int.'!K65</f>
        <v>0.9400305128506043</v>
      </c>
      <c r="F61" s="228">
        <f>'Open Int.'!E65/'Open Int.'!K65</f>
        <v>0.0525759887337167</v>
      </c>
      <c r="G61" s="244">
        <f>'Open Int.'!H65/'Open Int.'!K65</f>
        <v>0.007393498415678911</v>
      </c>
      <c r="H61" s="247">
        <v>214311130</v>
      </c>
      <c r="I61" s="231">
        <v>13863000</v>
      </c>
      <c r="J61" s="356">
        <v>6931000</v>
      </c>
      <c r="K61" s="117" t="str">
        <f t="shared" si="1"/>
        <v>Gross Exposure is less then 30%</v>
      </c>
      <c r="M61"/>
      <c r="N61"/>
    </row>
    <row r="62" spans="1:14" s="7" customFormat="1" ht="15">
      <c r="A62" s="201" t="s">
        <v>199</v>
      </c>
      <c r="B62" s="235">
        <f>'Open Int.'!K66</f>
        <v>2754700</v>
      </c>
      <c r="C62" s="237">
        <f>'Open Int.'!R66</f>
        <v>68.261466</v>
      </c>
      <c r="D62" s="161">
        <f t="shared" si="0"/>
        <v>0.08284650074509822</v>
      </c>
      <c r="E62" s="243">
        <f>'Open Int.'!B66/'Open Int.'!K66</f>
        <v>0.9905615856536102</v>
      </c>
      <c r="F62" s="228">
        <f>'Open Int.'!E66/'Open Int.'!K66</f>
        <v>0.0075507314771118455</v>
      </c>
      <c r="G62" s="244">
        <f>'Open Int.'!H66/'Open Int.'!K66</f>
        <v>0.0018876828692779614</v>
      </c>
      <c r="H62" s="247">
        <v>33250650</v>
      </c>
      <c r="I62" s="231">
        <v>6649500</v>
      </c>
      <c r="J62" s="356">
        <v>3324100</v>
      </c>
      <c r="K62" s="117" t="str">
        <f t="shared" si="1"/>
        <v>Gross Exposure is less then 30%</v>
      </c>
      <c r="M62"/>
      <c r="N62"/>
    </row>
    <row r="63" spans="1:14" s="7" customFormat="1" ht="15">
      <c r="A63" s="201" t="s">
        <v>43</v>
      </c>
      <c r="B63" s="235">
        <f>'Open Int.'!K67</f>
        <v>266700</v>
      </c>
      <c r="C63" s="237">
        <f>'Open Int.'!R67</f>
        <v>55.5176055</v>
      </c>
      <c r="D63" s="161">
        <f t="shared" si="0"/>
        <v>0.03664719523913497</v>
      </c>
      <c r="E63" s="243">
        <f>'Open Int.'!B67/'Open Int.'!K67</f>
        <v>0.999437570303712</v>
      </c>
      <c r="F63" s="228">
        <f>'Open Int.'!E67/'Open Int.'!K67</f>
        <v>0.0005624296962879641</v>
      </c>
      <c r="G63" s="244">
        <f>'Open Int.'!H67/'Open Int.'!K67</f>
        <v>0</v>
      </c>
      <c r="H63" s="247">
        <v>7277501</v>
      </c>
      <c r="I63" s="231">
        <v>1455300</v>
      </c>
      <c r="J63" s="356">
        <v>727500</v>
      </c>
      <c r="K63" s="117" t="str">
        <f t="shared" si="1"/>
        <v>Gross Exposure is less then 30%</v>
      </c>
      <c r="M63"/>
      <c r="N63"/>
    </row>
    <row r="64" spans="1:14" s="7" customFormat="1" ht="15">
      <c r="A64" s="201" t="s">
        <v>200</v>
      </c>
      <c r="B64" s="235">
        <f>'Open Int.'!K68</f>
        <v>6215650</v>
      </c>
      <c r="C64" s="237">
        <f>'Open Int.'!R68</f>
        <v>530.41249275</v>
      </c>
      <c r="D64" s="161">
        <f t="shared" si="0"/>
        <v>0.047499097420479544</v>
      </c>
      <c r="E64" s="243">
        <f>'Open Int.'!B68/'Open Int.'!K68</f>
        <v>0.9904273889295568</v>
      </c>
      <c r="F64" s="228">
        <f>'Open Int.'!E68/'Open Int.'!K68</f>
        <v>0.00861534996339884</v>
      </c>
      <c r="G64" s="244">
        <f>'Open Int.'!H68/'Open Int.'!K68</f>
        <v>0.0009572611070443155</v>
      </c>
      <c r="H64" s="247">
        <v>130858276</v>
      </c>
      <c r="I64" s="231">
        <v>3364900</v>
      </c>
      <c r="J64" s="356">
        <v>1682100</v>
      </c>
      <c r="K64" s="117" t="str">
        <f t="shared" si="1"/>
        <v>Gross Exposure is less then 30%</v>
      </c>
      <c r="M64"/>
      <c r="N64"/>
    </row>
    <row r="65" spans="1:14" s="7" customFormat="1" ht="15">
      <c r="A65" s="201" t="s">
        <v>141</v>
      </c>
      <c r="B65" s="235">
        <f>'Open Int.'!K69</f>
        <v>25512000</v>
      </c>
      <c r="C65" s="237">
        <f>'Open Int.'!R69</f>
        <v>197.97311999999997</v>
      </c>
      <c r="D65" s="161">
        <f t="shared" si="0"/>
        <v>0.3726536437812408</v>
      </c>
      <c r="E65" s="243">
        <f>'Open Int.'!B69/'Open Int.'!K69</f>
        <v>0.9424270931326435</v>
      </c>
      <c r="F65" s="228">
        <f>'Open Int.'!E69/'Open Int.'!K69</f>
        <v>0.04901222953904045</v>
      </c>
      <c r="G65" s="244">
        <f>'Open Int.'!H69/'Open Int.'!K69</f>
        <v>0.008560677328316087</v>
      </c>
      <c r="H65" s="247">
        <v>68460353</v>
      </c>
      <c r="I65" s="231">
        <v>13689600</v>
      </c>
      <c r="J65" s="356">
        <v>6844800</v>
      </c>
      <c r="K65" s="117" t="str">
        <f t="shared" si="1"/>
        <v>Some sign of build up Gross exposure crosses 30%</v>
      </c>
      <c r="M65"/>
      <c r="N65"/>
    </row>
    <row r="66" spans="1:14" s="7" customFormat="1" ht="15">
      <c r="A66" s="201" t="s">
        <v>400</v>
      </c>
      <c r="B66" s="235">
        <f>'Open Int.'!K70</f>
        <v>13640400</v>
      </c>
      <c r="C66" s="237">
        <f>'Open Int.'!R70</f>
        <v>129.038184</v>
      </c>
      <c r="D66" s="161" t="e">
        <f t="shared" si="0"/>
        <v>#DIV/0!</v>
      </c>
      <c r="E66" s="243">
        <f>'Open Int.'!B70/'Open Int.'!K70</f>
        <v>0.8988519398258116</v>
      </c>
      <c r="F66" s="228">
        <f>'Open Int.'!E70/'Open Int.'!K70</f>
        <v>0.09184481393507522</v>
      </c>
      <c r="G66" s="244">
        <f>'Open Int.'!H70/'Open Int.'!K70</f>
        <v>0.009303246239113222</v>
      </c>
      <c r="H66" s="247"/>
      <c r="I66" s="231"/>
      <c r="J66" s="356"/>
      <c r="K66" s="117" t="e">
        <f t="shared" si="1"/>
        <v>#DIV/0!</v>
      </c>
      <c r="M66"/>
      <c r="N66"/>
    </row>
    <row r="67" spans="1:14" s="7" customFormat="1" ht="15">
      <c r="A67" s="201" t="s">
        <v>184</v>
      </c>
      <c r="B67" s="235">
        <f>'Open Int.'!K71</f>
        <v>15590750</v>
      </c>
      <c r="C67" s="237">
        <f>'Open Int.'!R71</f>
        <v>130.4945775</v>
      </c>
      <c r="D67" s="161">
        <f aca="true" t="shared" si="2" ref="D67:D130">B67/H67</f>
        <v>0.06926755035220988</v>
      </c>
      <c r="E67" s="243">
        <f>'Open Int.'!B71/'Open Int.'!K71</f>
        <v>0.9617786187322611</v>
      </c>
      <c r="F67" s="228">
        <f>'Open Int.'!E71/'Open Int.'!K71</f>
        <v>0.03576158940397351</v>
      </c>
      <c r="G67" s="244">
        <f>'Open Int.'!H71/'Open Int.'!K71</f>
        <v>0.0024597918637653737</v>
      </c>
      <c r="H67" s="247">
        <v>225080141</v>
      </c>
      <c r="I67" s="231">
        <v>38509300</v>
      </c>
      <c r="J67" s="356">
        <v>19251700</v>
      </c>
      <c r="K67" s="117" t="str">
        <f aca="true" t="shared" si="3" ref="K67:K130">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less then 30%</v>
      </c>
      <c r="M67"/>
      <c r="N67"/>
    </row>
    <row r="68" spans="1:14" s="7" customFormat="1" ht="15">
      <c r="A68" s="201" t="s">
        <v>175</v>
      </c>
      <c r="B68" s="235">
        <f>'Open Int.'!K72</f>
        <v>85546125</v>
      </c>
      <c r="C68" s="237">
        <f>'Open Int.'!R72</f>
        <v>287.43498</v>
      </c>
      <c r="D68" s="161">
        <f t="shared" si="2"/>
        <v>0.669714825250296</v>
      </c>
      <c r="E68" s="243">
        <f>'Open Int.'!B72/'Open Int.'!K72</f>
        <v>0.8902697229126393</v>
      </c>
      <c r="F68" s="228">
        <f>'Open Int.'!E72/'Open Int.'!K72</f>
        <v>0.09398876921660683</v>
      </c>
      <c r="G68" s="244">
        <f>'Open Int.'!H72/'Open Int.'!K72</f>
        <v>0.015741507870753936</v>
      </c>
      <c r="H68" s="247">
        <v>127735152</v>
      </c>
      <c r="I68" s="231">
        <v>25546500</v>
      </c>
      <c r="J68" s="356">
        <v>25546500</v>
      </c>
      <c r="K68" s="117" t="str">
        <f t="shared" si="3"/>
        <v>Gross exposure is Substantial as Open interest has crossed 60%</v>
      </c>
      <c r="M68"/>
      <c r="N68"/>
    </row>
    <row r="69" spans="1:14" s="7" customFormat="1" ht="15">
      <c r="A69" s="201" t="s">
        <v>142</v>
      </c>
      <c r="B69" s="235">
        <f>'Open Int.'!K73</f>
        <v>3759000</v>
      </c>
      <c r="C69" s="237">
        <f>'Open Int.'!R73</f>
        <v>54.862605</v>
      </c>
      <c r="D69" s="161">
        <f t="shared" si="2"/>
        <v>0.0453423021749975</v>
      </c>
      <c r="E69" s="243">
        <f>'Open Int.'!B73/'Open Int.'!K73</f>
        <v>0.9990689013035382</v>
      </c>
      <c r="F69" s="228">
        <f>'Open Int.'!E73/'Open Int.'!K73</f>
        <v>0.000931098696461825</v>
      </c>
      <c r="G69" s="244">
        <f>'Open Int.'!H73/'Open Int.'!K73</f>
        <v>0</v>
      </c>
      <c r="H69" s="247">
        <v>82902716</v>
      </c>
      <c r="I69" s="231">
        <v>16579500</v>
      </c>
      <c r="J69" s="356">
        <v>8289750</v>
      </c>
      <c r="K69" s="117" t="str">
        <f t="shared" si="3"/>
        <v>Gross Exposure is less then 30%</v>
      </c>
      <c r="M69"/>
      <c r="N69"/>
    </row>
    <row r="70" spans="1:14" s="7" customFormat="1" ht="15">
      <c r="A70" s="201" t="s">
        <v>176</v>
      </c>
      <c r="B70" s="235">
        <f>'Open Int.'!K74</f>
        <v>15333750</v>
      </c>
      <c r="C70" s="237">
        <f>'Open Int.'!R74</f>
        <v>248.33008125</v>
      </c>
      <c r="D70" s="161">
        <f t="shared" si="2"/>
        <v>0.49720964343028107</v>
      </c>
      <c r="E70" s="243">
        <f>'Open Int.'!B74/'Open Int.'!K74</f>
        <v>0.9739007092198582</v>
      </c>
      <c r="F70" s="228">
        <f>'Open Int.'!E74/'Open Int.'!K74</f>
        <v>0.020141843971631206</v>
      </c>
      <c r="G70" s="244">
        <f>'Open Int.'!H74/'Open Int.'!K74</f>
        <v>0.005957446808510639</v>
      </c>
      <c r="H70" s="247">
        <v>30839607</v>
      </c>
      <c r="I70" s="231">
        <v>6166850</v>
      </c>
      <c r="J70" s="356">
        <v>3082700</v>
      </c>
      <c r="K70" s="117" t="str">
        <f t="shared" si="3"/>
        <v>Gross exposure is building up andcrpsses 40% mark</v>
      </c>
      <c r="M70"/>
      <c r="N70"/>
    </row>
    <row r="71" spans="1:14" s="7" customFormat="1" ht="15">
      <c r="A71" s="201" t="s">
        <v>399</v>
      </c>
      <c r="B71" s="235">
        <f>'Open Int.'!K75</f>
        <v>147400</v>
      </c>
      <c r="C71" s="237">
        <f>'Open Int.'!R75</f>
        <v>1.329548</v>
      </c>
      <c r="D71" s="161">
        <f t="shared" si="2"/>
        <v>0.008574752763234439</v>
      </c>
      <c r="E71" s="243">
        <f>'Open Int.'!B75/'Open Int.'!K75</f>
        <v>1</v>
      </c>
      <c r="F71" s="228">
        <f>'Open Int.'!E75/'Open Int.'!K75</f>
        <v>0</v>
      </c>
      <c r="G71" s="244">
        <f>'Open Int.'!H75/'Open Int.'!K75</f>
        <v>0</v>
      </c>
      <c r="H71" s="247">
        <v>17190000</v>
      </c>
      <c r="I71" s="231">
        <v>3436400</v>
      </c>
      <c r="J71" s="356">
        <v>3436400</v>
      </c>
      <c r="K71" s="117" t="str">
        <f t="shared" si="3"/>
        <v>Gross Exposure is less then 30%</v>
      </c>
      <c r="M71"/>
      <c r="N71"/>
    </row>
    <row r="72" spans="1:14" s="7" customFormat="1" ht="15">
      <c r="A72" s="201" t="s">
        <v>167</v>
      </c>
      <c r="B72" s="235">
        <f>'Open Int.'!K76</f>
        <v>14106400</v>
      </c>
      <c r="C72" s="237">
        <f>'Open Int.'!R76</f>
        <v>59.24688</v>
      </c>
      <c r="D72" s="161">
        <f t="shared" si="2"/>
        <v>0.35386730678392003</v>
      </c>
      <c r="E72" s="243">
        <f>'Open Int.'!B76/'Open Int.'!K76</f>
        <v>0.9860807860262009</v>
      </c>
      <c r="F72" s="228">
        <f>'Open Int.'!E76/'Open Int.'!K76</f>
        <v>0.013646288209606987</v>
      </c>
      <c r="G72" s="244">
        <f>'Open Int.'!H76/'Open Int.'!K76</f>
        <v>0.0002729257641921397</v>
      </c>
      <c r="H72" s="247">
        <v>39863530</v>
      </c>
      <c r="I72" s="231">
        <v>7969500</v>
      </c>
      <c r="J72" s="356">
        <v>7969500</v>
      </c>
      <c r="K72" s="117" t="str">
        <f t="shared" si="3"/>
        <v>Some sign of build up Gross exposure crosses 30%</v>
      </c>
      <c r="M72"/>
      <c r="N72"/>
    </row>
    <row r="73" spans="1:14" s="7" customFormat="1" ht="15">
      <c r="A73" s="201" t="s">
        <v>201</v>
      </c>
      <c r="B73" s="235">
        <f>'Open Int.'!K77</f>
        <v>3079900</v>
      </c>
      <c r="C73" s="237">
        <f>'Open Int.'!R77</f>
        <v>621.7240135</v>
      </c>
      <c r="D73" s="161">
        <f t="shared" si="2"/>
        <v>0.04152839710958365</v>
      </c>
      <c r="E73" s="243">
        <f>'Open Int.'!B77/'Open Int.'!K77</f>
        <v>0.9214909574986201</v>
      </c>
      <c r="F73" s="228">
        <f>'Open Int.'!E77/'Open Int.'!K77</f>
        <v>0.0645150816584954</v>
      </c>
      <c r="G73" s="244">
        <f>'Open Int.'!H77/'Open Int.'!K77</f>
        <v>0.013993960842884508</v>
      </c>
      <c r="H73" s="247">
        <v>74163710</v>
      </c>
      <c r="I73" s="231">
        <v>1338200</v>
      </c>
      <c r="J73" s="356">
        <v>669000</v>
      </c>
      <c r="K73" s="117" t="str">
        <f t="shared" si="3"/>
        <v>Gross Exposure is less then 30%</v>
      </c>
      <c r="M73"/>
      <c r="N73"/>
    </row>
    <row r="74" spans="1:14" s="7" customFormat="1" ht="15">
      <c r="A74" s="201" t="s">
        <v>143</v>
      </c>
      <c r="B74" s="235">
        <f>'Open Int.'!K78</f>
        <v>1165250</v>
      </c>
      <c r="C74" s="237">
        <f>'Open Int.'!R78</f>
        <v>11.97294375</v>
      </c>
      <c r="D74" s="161">
        <f t="shared" si="2"/>
        <v>0.027586410984848486</v>
      </c>
      <c r="E74" s="243">
        <f>'Open Int.'!B78/'Open Int.'!K78</f>
        <v>1</v>
      </c>
      <c r="F74" s="228">
        <f>'Open Int.'!E78/'Open Int.'!K78</f>
        <v>0</v>
      </c>
      <c r="G74" s="244">
        <f>'Open Int.'!H78/'Open Int.'!K78</f>
        <v>0</v>
      </c>
      <c r="H74" s="247">
        <v>42240000</v>
      </c>
      <c r="I74" s="231">
        <v>8445850</v>
      </c>
      <c r="J74" s="356">
        <v>4472200</v>
      </c>
      <c r="K74" s="117" t="str">
        <f t="shared" si="3"/>
        <v>Gross Exposure is less then 30%</v>
      </c>
      <c r="M74"/>
      <c r="N74"/>
    </row>
    <row r="75" spans="1:14" s="7" customFormat="1" ht="15">
      <c r="A75" s="201" t="s">
        <v>90</v>
      </c>
      <c r="B75" s="235">
        <f>'Open Int.'!K79</f>
        <v>847200</v>
      </c>
      <c r="C75" s="237">
        <f>'Open Int.'!R79</f>
        <v>33.858348</v>
      </c>
      <c r="D75" s="161">
        <f t="shared" si="2"/>
        <v>0.02017773699677392</v>
      </c>
      <c r="E75" s="243">
        <f>'Open Int.'!B79/'Open Int.'!K79</f>
        <v>1</v>
      </c>
      <c r="F75" s="228">
        <f>'Open Int.'!E79/'Open Int.'!K79</f>
        <v>0</v>
      </c>
      <c r="G75" s="244">
        <f>'Open Int.'!H79/'Open Int.'!K79</f>
        <v>0</v>
      </c>
      <c r="H75" s="247">
        <v>41986869</v>
      </c>
      <c r="I75" s="231">
        <v>6664800</v>
      </c>
      <c r="J75" s="356">
        <v>3332400</v>
      </c>
      <c r="K75" s="117" t="str">
        <f t="shared" si="3"/>
        <v>Gross Exposure is less then 30%</v>
      </c>
      <c r="M75"/>
      <c r="N75"/>
    </row>
    <row r="76" spans="1:14" s="7" customFormat="1" ht="15">
      <c r="A76" s="201" t="s">
        <v>35</v>
      </c>
      <c r="B76" s="235">
        <f>'Open Int.'!K80</f>
        <v>4568300</v>
      </c>
      <c r="C76" s="237">
        <f>'Open Int.'!R80</f>
        <v>123.709564</v>
      </c>
      <c r="D76" s="161">
        <f t="shared" si="2"/>
        <v>0.17233774531240428</v>
      </c>
      <c r="E76" s="243">
        <f>'Open Int.'!B80/'Open Int.'!K80</f>
        <v>0.9903684083794847</v>
      </c>
      <c r="F76" s="228">
        <f>'Open Int.'!E80/'Open Int.'!K80</f>
        <v>0.00963159162051529</v>
      </c>
      <c r="G76" s="244">
        <f>'Open Int.'!H80/'Open Int.'!K80</f>
        <v>0</v>
      </c>
      <c r="H76" s="247">
        <v>26507832</v>
      </c>
      <c r="I76" s="231">
        <v>5300900</v>
      </c>
      <c r="J76" s="356">
        <v>2649900</v>
      </c>
      <c r="K76" s="117" t="str">
        <f t="shared" si="3"/>
        <v>Gross Exposure is less then 30%</v>
      </c>
      <c r="M76"/>
      <c r="N76"/>
    </row>
    <row r="77" spans="1:14" s="7" customFormat="1" ht="15">
      <c r="A77" s="201" t="s">
        <v>6</v>
      </c>
      <c r="B77" s="235">
        <f>'Open Int.'!K81</f>
        <v>13380750</v>
      </c>
      <c r="C77" s="237">
        <f>'Open Int.'!R81</f>
        <v>202.25003625</v>
      </c>
      <c r="D77" s="161">
        <f t="shared" si="2"/>
        <v>0.01809920781137286</v>
      </c>
      <c r="E77" s="243">
        <f>'Open Int.'!B81/'Open Int.'!K81</f>
        <v>0.9305532201109803</v>
      </c>
      <c r="F77" s="228">
        <f>'Open Int.'!E81/'Open Int.'!K81</f>
        <v>0.06230031948881789</v>
      </c>
      <c r="G77" s="244">
        <f>'Open Int.'!H81/'Open Int.'!K81</f>
        <v>0.007146460400201783</v>
      </c>
      <c r="H77" s="247">
        <v>739300313</v>
      </c>
      <c r="I77" s="231">
        <v>17034750</v>
      </c>
      <c r="J77" s="356">
        <v>8517375</v>
      </c>
      <c r="K77" s="117" t="str">
        <f t="shared" si="3"/>
        <v>Gross Exposure is less then 30%</v>
      </c>
      <c r="M77"/>
      <c r="N77"/>
    </row>
    <row r="78" spans="1:14" s="7" customFormat="1" ht="15">
      <c r="A78" s="201" t="s">
        <v>177</v>
      </c>
      <c r="B78" s="235">
        <f>'Open Int.'!K82</f>
        <v>4730000</v>
      </c>
      <c r="C78" s="237">
        <f>'Open Int.'!R82</f>
        <v>138.3525</v>
      </c>
      <c r="D78" s="161">
        <f t="shared" si="2"/>
        <v>0.24764273436112572</v>
      </c>
      <c r="E78" s="243">
        <f>'Open Int.'!B82/'Open Int.'!K82</f>
        <v>0.9919661733615222</v>
      </c>
      <c r="F78" s="228">
        <f>'Open Int.'!E82/'Open Int.'!K82</f>
        <v>0.00718816067653277</v>
      </c>
      <c r="G78" s="244">
        <f>'Open Int.'!H82/'Open Int.'!K82</f>
        <v>0.0008456659619450317</v>
      </c>
      <c r="H78" s="247">
        <v>19100096</v>
      </c>
      <c r="I78" s="231">
        <v>3820000</v>
      </c>
      <c r="J78" s="356">
        <v>1910000</v>
      </c>
      <c r="K78" s="117" t="str">
        <f t="shared" si="3"/>
        <v>Gross Exposure is less then 30%</v>
      </c>
      <c r="M78"/>
      <c r="N78"/>
    </row>
    <row r="79" spans="1:14" s="7" customFormat="1" ht="15">
      <c r="A79" s="201" t="s">
        <v>168</v>
      </c>
      <c r="B79" s="235">
        <f>'Open Int.'!K83</f>
        <v>71400</v>
      </c>
      <c r="C79" s="237">
        <f>'Open Int.'!R83</f>
        <v>4.592091</v>
      </c>
      <c r="D79" s="161">
        <f t="shared" si="2"/>
        <v>0.015725185426144817</v>
      </c>
      <c r="E79" s="243">
        <f>'Open Int.'!B83/'Open Int.'!K83</f>
        <v>1</v>
      </c>
      <c r="F79" s="228">
        <f>'Open Int.'!E83/'Open Int.'!K83</f>
        <v>0</v>
      </c>
      <c r="G79" s="244">
        <f>'Open Int.'!H83/'Open Int.'!K83</f>
        <v>0</v>
      </c>
      <c r="H79" s="247">
        <v>4540487</v>
      </c>
      <c r="I79" s="231">
        <v>907800</v>
      </c>
      <c r="J79" s="356">
        <v>806400</v>
      </c>
      <c r="K79" s="117" t="str">
        <f t="shared" si="3"/>
        <v>Gross Exposure is less then 30%</v>
      </c>
      <c r="M79"/>
      <c r="N79"/>
    </row>
    <row r="80" spans="1:14" s="7" customFormat="1" ht="15">
      <c r="A80" s="201" t="s">
        <v>132</v>
      </c>
      <c r="B80" s="235">
        <f>'Open Int.'!K84</f>
        <v>1387600</v>
      </c>
      <c r="C80" s="237">
        <f>'Open Int.'!R84</f>
        <v>87.86283200000001</v>
      </c>
      <c r="D80" s="161">
        <f t="shared" si="2"/>
        <v>0.40182436834865704</v>
      </c>
      <c r="E80" s="243">
        <f>'Open Int.'!B84/'Open Int.'!K84</f>
        <v>0.9994234649754973</v>
      </c>
      <c r="F80" s="228">
        <f>'Open Int.'!E84/'Open Int.'!K84</f>
        <v>0.0005765350245027386</v>
      </c>
      <c r="G80" s="244">
        <f>'Open Int.'!H84/'Open Int.'!K84</f>
        <v>0</v>
      </c>
      <c r="H80" s="247">
        <v>3453250</v>
      </c>
      <c r="I80" s="231">
        <v>690400</v>
      </c>
      <c r="J80" s="356">
        <v>690400</v>
      </c>
      <c r="K80" s="117" t="str">
        <f t="shared" si="3"/>
        <v>Gross exposure is building up andcrpsses 40% mark</v>
      </c>
      <c r="M80"/>
      <c r="N80"/>
    </row>
    <row r="81" spans="1:14" s="7" customFormat="1" ht="15">
      <c r="A81" s="201" t="s">
        <v>144</v>
      </c>
      <c r="B81" s="235">
        <f>'Open Int.'!K85</f>
        <v>228750</v>
      </c>
      <c r="C81" s="237">
        <f>'Open Int.'!R85</f>
        <v>54.38416875</v>
      </c>
      <c r="D81" s="161">
        <f t="shared" si="2"/>
        <v>0.09090443053292052</v>
      </c>
      <c r="E81" s="243">
        <f>'Open Int.'!B85/'Open Int.'!K85</f>
        <v>0.994535519125683</v>
      </c>
      <c r="F81" s="228">
        <f>'Open Int.'!E85/'Open Int.'!K85</f>
        <v>0.00546448087431694</v>
      </c>
      <c r="G81" s="244">
        <f>'Open Int.'!H85/'Open Int.'!K85</f>
        <v>0</v>
      </c>
      <c r="H81" s="247">
        <v>2516379</v>
      </c>
      <c r="I81" s="231">
        <v>503250</v>
      </c>
      <c r="J81" s="356">
        <v>251500</v>
      </c>
      <c r="K81" s="117" t="str">
        <f t="shared" si="3"/>
        <v>Gross Exposure is less then 30%</v>
      </c>
      <c r="M81"/>
      <c r="N81"/>
    </row>
    <row r="82" spans="1:14" s="7" customFormat="1" ht="15">
      <c r="A82" s="201" t="s">
        <v>292</v>
      </c>
      <c r="B82" s="235">
        <f>'Open Int.'!K86</f>
        <v>1057800</v>
      </c>
      <c r="C82" s="237">
        <f>'Open Int.'!R86</f>
        <v>57.036576</v>
      </c>
      <c r="D82" s="161">
        <f t="shared" si="2"/>
        <v>0.04721842288057109</v>
      </c>
      <c r="E82" s="243">
        <f>'Open Int.'!B86/'Open Int.'!K86</f>
        <v>0.9994327850255247</v>
      </c>
      <c r="F82" s="228">
        <f>'Open Int.'!E86/'Open Int.'!K86</f>
        <v>0.0005672149744753262</v>
      </c>
      <c r="G82" s="244">
        <f>'Open Int.'!H86/'Open Int.'!K86</f>
        <v>0</v>
      </c>
      <c r="H82" s="247">
        <v>22402273</v>
      </c>
      <c r="I82" s="231">
        <v>4129200</v>
      </c>
      <c r="J82" s="356">
        <v>2064600</v>
      </c>
      <c r="K82" s="117" t="str">
        <f t="shared" si="3"/>
        <v>Gross Exposure is less then 30%</v>
      </c>
      <c r="M82"/>
      <c r="N82"/>
    </row>
    <row r="83" spans="1:14" s="7" customFormat="1" ht="15">
      <c r="A83" s="201" t="s">
        <v>133</v>
      </c>
      <c r="B83" s="235">
        <f>'Open Int.'!K87</f>
        <v>21543750</v>
      </c>
      <c r="C83" s="237">
        <f>'Open Int.'!R87</f>
        <v>61.07653125</v>
      </c>
      <c r="D83" s="161">
        <f t="shared" si="2"/>
        <v>0.5984375</v>
      </c>
      <c r="E83" s="243">
        <f>'Open Int.'!B87/'Open Int.'!K87</f>
        <v>0.9727299100667247</v>
      </c>
      <c r="F83" s="228">
        <f>'Open Int.'!E87/'Open Int.'!K87</f>
        <v>0.027270089933275312</v>
      </c>
      <c r="G83" s="244">
        <f>'Open Int.'!H87/'Open Int.'!K87</f>
        <v>0</v>
      </c>
      <c r="H83" s="247">
        <v>36000000</v>
      </c>
      <c r="I83" s="231">
        <v>7200000</v>
      </c>
      <c r="J83" s="356">
        <v>7200000</v>
      </c>
      <c r="K83" s="117" t="str">
        <f t="shared" si="3"/>
        <v>Gross exposure is building up andcrpsses 40% mark</v>
      </c>
      <c r="M83"/>
      <c r="N83"/>
    </row>
    <row r="84" spans="1:14" s="7" customFormat="1" ht="15">
      <c r="A84" s="201" t="s">
        <v>169</v>
      </c>
      <c r="B84" s="235">
        <f>'Open Int.'!K88</f>
        <v>5244000</v>
      </c>
      <c r="C84" s="237">
        <f>'Open Int.'!R88</f>
        <v>63.95058</v>
      </c>
      <c r="D84" s="161">
        <f t="shared" si="2"/>
        <v>0.4309114722619639</v>
      </c>
      <c r="E84" s="243">
        <f>'Open Int.'!B88/'Open Int.'!K88</f>
        <v>0.9935163996948894</v>
      </c>
      <c r="F84" s="228">
        <f>'Open Int.'!E88/'Open Int.'!K88</f>
        <v>0</v>
      </c>
      <c r="G84" s="244">
        <f>'Open Int.'!H88/'Open Int.'!K88</f>
        <v>0.0064836003051106025</v>
      </c>
      <c r="H84" s="247">
        <v>12169553</v>
      </c>
      <c r="I84" s="231">
        <v>2432000</v>
      </c>
      <c r="J84" s="356">
        <v>2432000</v>
      </c>
      <c r="K84" s="117" t="str">
        <f t="shared" si="3"/>
        <v>Gross exposure is building up andcrpsses 40% mark</v>
      </c>
      <c r="M84"/>
      <c r="N84"/>
    </row>
    <row r="85" spans="1:14" s="7" customFormat="1" ht="15">
      <c r="A85" s="201" t="s">
        <v>293</v>
      </c>
      <c r="B85" s="235">
        <f>'Open Int.'!K89</f>
        <v>3441350</v>
      </c>
      <c r="C85" s="237">
        <f>'Open Int.'!R89</f>
        <v>169.658555</v>
      </c>
      <c r="D85" s="161">
        <f t="shared" si="2"/>
        <v>0.2005860994855994</v>
      </c>
      <c r="E85" s="243">
        <f>'Open Int.'!B89/'Open Int.'!K89</f>
        <v>0.9996803579990411</v>
      </c>
      <c r="F85" s="228">
        <f>'Open Int.'!E89/'Open Int.'!K89</f>
        <v>0.000319642000958926</v>
      </c>
      <c r="G85" s="244">
        <f>'Open Int.'!H89/'Open Int.'!K89</f>
        <v>0</v>
      </c>
      <c r="H85" s="247">
        <v>17156473</v>
      </c>
      <c r="I85" s="231">
        <v>3430900</v>
      </c>
      <c r="J85" s="356">
        <v>1715450</v>
      </c>
      <c r="K85" s="117" t="str">
        <f t="shared" si="3"/>
        <v>Gross Exposure is less then 30%</v>
      </c>
      <c r="M85"/>
      <c r="N85"/>
    </row>
    <row r="86" spans="1:14" s="7" customFormat="1" ht="15">
      <c r="A86" s="201" t="s">
        <v>294</v>
      </c>
      <c r="B86" s="235">
        <f>'Open Int.'!K90</f>
        <v>680900</v>
      </c>
      <c r="C86" s="237">
        <f>'Open Int.'!R90</f>
        <v>32.642346</v>
      </c>
      <c r="D86" s="161">
        <f t="shared" si="2"/>
        <v>0.024532565278007217</v>
      </c>
      <c r="E86" s="243">
        <f>'Open Int.'!B90/'Open Int.'!K90</f>
        <v>1</v>
      </c>
      <c r="F86" s="228">
        <f>'Open Int.'!E90/'Open Int.'!K90</f>
        <v>0</v>
      </c>
      <c r="G86" s="244">
        <f>'Open Int.'!H90/'Open Int.'!K90</f>
        <v>0</v>
      </c>
      <c r="H86" s="247">
        <v>27754945</v>
      </c>
      <c r="I86" s="231">
        <v>5550600</v>
      </c>
      <c r="J86" s="356">
        <v>2775300</v>
      </c>
      <c r="K86" s="117" t="str">
        <f t="shared" si="3"/>
        <v>Gross Exposure is less then 30%</v>
      </c>
      <c r="M86"/>
      <c r="N86"/>
    </row>
    <row r="87" spans="1:14" s="7" customFormat="1" ht="15">
      <c r="A87" s="201" t="s">
        <v>178</v>
      </c>
      <c r="B87" s="235">
        <f>'Open Int.'!K91</f>
        <v>1251250</v>
      </c>
      <c r="C87" s="237">
        <f>'Open Int.'!R91</f>
        <v>21.40263125</v>
      </c>
      <c r="D87" s="161">
        <f t="shared" si="2"/>
        <v>0.05159353620509656</v>
      </c>
      <c r="E87" s="243">
        <f>'Open Int.'!B91/'Open Int.'!K91</f>
        <v>1</v>
      </c>
      <c r="F87" s="228">
        <f>'Open Int.'!E91/'Open Int.'!K91</f>
        <v>0</v>
      </c>
      <c r="G87" s="244">
        <f>'Open Int.'!H91/'Open Int.'!K91</f>
        <v>0</v>
      </c>
      <c r="H87" s="247">
        <v>24252069</v>
      </c>
      <c r="I87" s="231">
        <v>4850000</v>
      </c>
      <c r="J87" s="356">
        <v>3312500</v>
      </c>
      <c r="K87" s="117" t="str">
        <f t="shared" si="3"/>
        <v>Gross Exposure is less then 30%</v>
      </c>
      <c r="M87"/>
      <c r="N87"/>
    </row>
    <row r="88" spans="1:14" s="7" customFormat="1" ht="15">
      <c r="A88" s="201" t="s">
        <v>145</v>
      </c>
      <c r="B88" s="235">
        <f>'Open Int.'!K92</f>
        <v>1955000</v>
      </c>
      <c r="C88" s="237">
        <f>'Open Int.'!R92</f>
        <v>26.969225</v>
      </c>
      <c r="D88" s="161">
        <f t="shared" si="2"/>
        <v>0.189813712647477</v>
      </c>
      <c r="E88" s="243">
        <f>'Open Int.'!B92/'Open Int.'!K92</f>
        <v>0.9617391304347827</v>
      </c>
      <c r="F88" s="228">
        <f>'Open Int.'!E92/'Open Int.'!K92</f>
        <v>0.0034782608695652175</v>
      </c>
      <c r="G88" s="244">
        <f>'Open Int.'!H92/'Open Int.'!K92</f>
        <v>0.034782608695652174</v>
      </c>
      <c r="H88" s="247">
        <v>10299572</v>
      </c>
      <c r="I88" s="231">
        <v>2058700</v>
      </c>
      <c r="J88" s="356">
        <v>2058700</v>
      </c>
      <c r="K88" s="117" t="str">
        <f t="shared" si="3"/>
        <v>Gross Exposure is less then 30%</v>
      </c>
      <c r="M88"/>
      <c r="N88"/>
    </row>
    <row r="89" spans="1:14" s="7" customFormat="1" ht="15">
      <c r="A89" s="201" t="s">
        <v>272</v>
      </c>
      <c r="B89" s="235">
        <f>'Open Int.'!K93</f>
        <v>2883200</v>
      </c>
      <c r="C89" s="237">
        <f>'Open Int.'!R93</f>
        <v>45.727552</v>
      </c>
      <c r="D89" s="161">
        <f t="shared" si="2"/>
        <v>0.25932500127045144</v>
      </c>
      <c r="E89" s="243">
        <f>'Open Int.'!B93/'Open Int.'!K93</f>
        <v>0.9955778301886793</v>
      </c>
      <c r="F89" s="228">
        <f>'Open Int.'!E93/'Open Int.'!K93</f>
        <v>0.004422169811320755</v>
      </c>
      <c r="G89" s="244">
        <f>'Open Int.'!H93/'Open Int.'!K93</f>
        <v>0</v>
      </c>
      <c r="H89" s="247">
        <v>11118095</v>
      </c>
      <c r="I89" s="231">
        <v>2223600</v>
      </c>
      <c r="J89" s="356">
        <v>1970300</v>
      </c>
      <c r="K89" s="117" t="str">
        <f t="shared" si="3"/>
        <v>Gross Exposure is less then 30%</v>
      </c>
      <c r="M89"/>
      <c r="N89"/>
    </row>
    <row r="90" spans="1:14" s="7" customFormat="1" ht="15">
      <c r="A90" s="201" t="s">
        <v>210</v>
      </c>
      <c r="B90" s="235">
        <f>'Open Int.'!K94</f>
        <v>1161200</v>
      </c>
      <c r="C90" s="237">
        <f>'Open Int.'!R94</f>
        <v>188.126012</v>
      </c>
      <c r="D90" s="161">
        <f t="shared" si="2"/>
        <v>0.02138326090272386</v>
      </c>
      <c r="E90" s="243">
        <f>'Open Int.'!B94/'Open Int.'!K94</f>
        <v>0.9944884602135722</v>
      </c>
      <c r="F90" s="228">
        <f>'Open Int.'!E94/'Open Int.'!K94</f>
        <v>0.004822597313124354</v>
      </c>
      <c r="G90" s="244">
        <f>'Open Int.'!H94/'Open Int.'!K94</f>
        <v>0.0006889424733034792</v>
      </c>
      <c r="H90" s="247">
        <v>54304159</v>
      </c>
      <c r="I90" s="231">
        <v>2074800</v>
      </c>
      <c r="J90" s="356">
        <v>1037400</v>
      </c>
      <c r="K90" s="117" t="str">
        <f t="shared" si="3"/>
        <v>Gross Exposure is less then 30%</v>
      </c>
      <c r="M90"/>
      <c r="N90"/>
    </row>
    <row r="91" spans="1:14" s="7" customFormat="1" ht="15">
      <c r="A91" s="201" t="s">
        <v>295</v>
      </c>
      <c r="B91" s="235">
        <f>'Open Int.'!K95</f>
        <v>764050</v>
      </c>
      <c r="C91" s="237">
        <f>'Open Int.'!R95</f>
        <v>46.316711000000005</v>
      </c>
      <c r="D91" s="161">
        <f t="shared" si="2"/>
        <v>0.09985467129836557</v>
      </c>
      <c r="E91" s="243">
        <f>'Open Int.'!B95/'Open Int.'!K95</f>
        <v>1</v>
      </c>
      <c r="F91" s="228">
        <f>'Open Int.'!E95/'Open Int.'!K95</f>
        <v>0</v>
      </c>
      <c r="G91" s="244">
        <f>'Open Int.'!H95/'Open Int.'!K95</f>
        <v>0</v>
      </c>
      <c r="H91" s="247">
        <v>7651620</v>
      </c>
      <c r="I91" s="231">
        <v>1530200</v>
      </c>
      <c r="J91" s="356">
        <v>814450</v>
      </c>
      <c r="K91" s="117" t="str">
        <f t="shared" si="3"/>
        <v>Gross Exposure is less then 30%</v>
      </c>
      <c r="M91"/>
      <c r="N91"/>
    </row>
    <row r="92" spans="1:14" s="7" customFormat="1" ht="15">
      <c r="A92" s="201" t="s">
        <v>7</v>
      </c>
      <c r="B92" s="235">
        <f>'Open Int.'!K96</f>
        <v>1441875</v>
      </c>
      <c r="C92" s="237">
        <f>'Open Int.'!R96</f>
        <v>112.523925</v>
      </c>
      <c r="D92" s="161">
        <f t="shared" si="2"/>
        <v>0.04194855294184493</v>
      </c>
      <c r="E92" s="243">
        <f>'Open Int.'!B96/'Open Int.'!K96</f>
        <v>0.9804941482444733</v>
      </c>
      <c r="F92" s="228">
        <f>'Open Int.'!E96/'Open Int.'!K96</f>
        <v>0.017338534893801473</v>
      </c>
      <c r="G92" s="244">
        <f>'Open Int.'!H96/'Open Int.'!K96</f>
        <v>0.002167316861725184</v>
      </c>
      <c r="H92" s="247">
        <v>34372461</v>
      </c>
      <c r="I92" s="231">
        <v>3301875</v>
      </c>
      <c r="J92" s="356">
        <v>1650625</v>
      </c>
      <c r="K92" s="117" t="str">
        <f t="shared" si="3"/>
        <v>Gross Exposure is less then 30%</v>
      </c>
      <c r="M92"/>
      <c r="N92"/>
    </row>
    <row r="93" spans="1:14" s="7" customFormat="1" ht="15">
      <c r="A93" s="201" t="s">
        <v>170</v>
      </c>
      <c r="B93" s="235">
        <f>'Open Int.'!K97</f>
        <v>1714200</v>
      </c>
      <c r="C93" s="237">
        <f>'Open Int.'!R97</f>
        <v>87.621333</v>
      </c>
      <c r="D93" s="161">
        <f t="shared" si="2"/>
        <v>0.25822386210225134</v>
      </c>
      <c r="E93" s="243">
        <f>'Open Int.'!B97/'Open Int.'!K97</f>
        <v>0.991599579978999</v>
      </c>
      <c r="F93" s="228">
        <f>'Open Int.'!E97/'Open Int.'!K97</f>
        <v>0.00840042002100105</v>
      </c>
      <c r="G93" s="244">
        <f>'Open Int.'!H97/'Open Int.'!K97</f>
        <v>0</v>
      </c>
      <c r="H93" s="247">
        <v>6638426</v>
      </c>
      <c r="I93" s="231">
        <v>1327200</v>
      </c>
      <c r="J93" s="356">
        <v>1070400</v>
      </c>
      <c r="K93" s="117" t="str">
        <f t="shared" si="3"/>
        <v>Gross Exposure is less then 30%</v>
      </c>
      <c r="M93"/>
      <c r="N93"/>
    </row>
    <row r="94" spans="1:14" s="7" customFormat="1" ht="15">
      <c r="A94" s="201" t="s">
        <v>223</v>
      </c>
      <c r="B94" s="235">
        <f>'Open Int.'!K98</f>
        <v>1727600</v>
      </c>
      <c r="C94" s="237">
        <f>'Open Int.'!R98</f>
        <v>141.697752</v>
      </c>
      <c r="D94" s="161">
        <f t="shared" si="2"/>
        <v>0.08418124481237221</v>
      </c>
      <c r="E94" s="243">
        <f>'Open Int.'!B98/'Open Int.'!K98</f>
        <v>0.9858763602685807</v>
      </c>
      <c r="F94" s="228">
        <f>'Open Int.'!E98/'Open Int.'!K98</f>
        <v>0.008335262792313036</v>
      </c>
      <c r="G94" s="244">
        <f>'Open Int.'!H98/'Open Int.'!K98</f>
        <v>0.005788376939106275</v>
      </c>
      <c r="H94" s="247">
        <v>20522386</v>
      </c>
      <c r="I94" s="231">
        <v>3228400</v>
      </c>
      <c r="J94" s="356">
        <v>1614000</v>
      </c>
      <c r="K94" s="117" t="str">
        <f t="shared" si="3"/>
        <v>Gross Exposure is less then 30%</v>
      </c>
      <c r="M94"/>
      <c r="N94"/>
    </row>
    <row r="95" spans="1:14" s="7" customFormat="1" ht="15">
      <c r="A95" s="201" t="s">
        <v>207</v>
      </c>
      <c r="B95" s="235">
        <f>'Open Int.'!K99</f>
        <v>4182500</v>
      </c>
      <c r="C95" s="237">
        <f>'Open Int.'!R99</f>
        <v>73.19375</v>
      </c>
      <c r="D95" s="161">
        <f t="shared" si="2"/>
        <v>0.3026392603691844</v>
      </c>
      <c r="E95" s="243">
        <f>'Open Int.'!B99/'Open Int.'!K99</f>
        <v>0.9961147638971907</v>
      </c>
      <c r="F95" s="228">
        <f>'Open Int.'!E99/'Open Int.'!K99</f>
        <v>0.002988643156007173</v>
      </c>
      <c r="G95" s="244">
        <f>'Open Int.'!H99/'Open Int.'!K99</f>
        <v>0.0008965929468021519</v>
      </c>
      <c r="H95" s="247">
        <v>13820084</v>
      </c>
      <c r="I95" s="231">
        <v>2763750</v>
      </c>
      <c r="J95" s="356">
        <v>2393750</v>
      </c>
      <c r="K95" s="117" t="str">
        <f t="shared" si="3"/>
        <v>Some sign of build up Gross exposure crosses 30%</v>
      </c>
      <c r="M95"/>
      <c r="N95"/>
    </row>
    <row r="96" spans="1:14" s="7" customFormat="1" ht="15">
      <c r="A96" s="201" t="s">
        <v>296</v>
      </c>
      <c r="B96" s="235">
        <f>'Open Int.'!K100</f>
        <v>354500</v>
      </c>
      <c r="C96" s="237">
        <f>'Open Int.'!R100</f>
        <v>29.50149</v>
      </c>
      <c r="D96" s="161">
        <f t="shared" si="2"/>
        <v>0.047607332039452444</v>
      </c>
      <c r="E96" s="243">
        <f>'Open Int.'!B100/'Open Int.'!K100</f>
        <v>1</v>
      </c>
      <c r="F96" s="228">
        <f>'Open Int.'!E100/'Open Int.'!K100</f>
        <v>0</v>
      </c>
      <c r="G96" s="244">
        <f>'Open Int.'!H100/'Open Int.'!K100</f>
        <v>0</v>
      </c>
      <c r="H96" s="247">
        <v>7446332</v>
      </c>
      <c r="I96" s="231">
        <v>1489250</v>
      </c>
      <c r="J96" s="356">
        <v>744500</v>
      </c>
      <c r="K96" s="117" t="str">
        <f t="shared" si="3"/>
        <v>Gross Exposure is less then 30%</v>
      </c>
      <c r="M96"/>
      <c r="N96"/>
    </row>
    <row r="97" spans="1:14" s="7" customFormat="1" ht="15">
      <c r="A97" s="201" t="s">
        <v>277</v>
      </c>
      <c r="B97" s="235">
        <f>'Open Int.'!K101</f>
        <v>4500800</v>
      </c>
      <c r="C97" s="237">
        <f>'Open Int.'!R101</f>
        <v>127.26012</v>
      </c>
      <c r="D97" s="161">
        <f t="shared" si="2"/>
        <v>0.28475132847680307</v>
      </c>
      <c r="E97" s="243">
        <f>'Open Int.'!B101/'Open Int.'!K101</f>
        <v>0.9991112691077142</v>
      </c>
      <c r="F97" s="228">
        <f>'Open Int.'!E101/'Open Int.'!K101</f>
        <v>0.0008887308922858159</v>
      </c>
      <c r="G97" s="244">
        <f>'Open Int.'!H101/'Open Int.'!K101</f>
        <v>0</v>
      </c>
      <c r="H97" s="247">
        <v>15806072</v>
      </c>
      <c r="I97" s="231">
        <v>3160000</v>
      </c>
      <c r="J97" s="356">
        <v>1644800</v>
      </c>
      <c r="K97" s="117" t="str">
        <f t="shared" si="3"/>
        <v>Gross Exposure is less then 30%</v>
      </c>
      <c r="M97"/>
      <c r="N97"/>
    </row>
    <row r="98" spans="1:14" s="8" customFormat="1" ht="15">
      <c r="A98" s="201" t="s">
        <v>146</v>
      </c>
      <c r="B98" s="235">
        <f>'Open Int.'!K102</f>
        <v>7324700</v>
      </c>
      <c r="C98" s="237">
        <f>'Open Int.'!R102</f>
        <v>24.7941095</v>
      </c>
      <c r="D98" s="161">
        <f t="shared" si="2"/>
        <v>0.18275682027734166</v>
      </c>
      <c r="E98" s="243">
        <f>'Open Int.'!B102/'Open Int.'!K102</f>
        <v>0.9878493317132442</v>
      </c>
      <c r="F98" s="228">
        <f>'Open Int.'!E102/'Open Int.'!K102</f>
        <v>0.010935601458080195</v>
      </c>
      <c r="G98" s="244">
        <f>'Open Int.'!H102/'Open Int.'!K102</f>
        <v>0.001215066828675577</v>
      </c>
      <c r="H98" s="247">
        <v>40078942</v>
      </c>
      <c r="I98" s="231">
        <v>8010000</v>
      </c>
      <c r="J98" s="356">
        <v>8010000</v>
      </c>
      <c r="K98" s="117" t="str">
        <f t="shared" si="3"/>
        <v>Gross Exposure is less then 30%</v>
      </c>
      <c r="M98"/>
      <c r="N98"/>
    </row>
    <row r="99" spans="1:14" s="7" customFormat="1" ht="15">
      <c r="A99" s="201" t="s">
        <v>8</v>
      </c>
      <c r="B99" s="235">
        <f>'Open Int.'!K103</f>
        <v>18739200</v>
      </c>
      <c r="C99" s="237">
        <f>'Open Int.'!R103</f>
        <v>274.99776</v>
      </c>
      <c r="D99" s="161">
        <f t="shared" si="2"/>
        <v>0.4085544488867735</v>
      </c>
      <c r="E99" s="243">
        <f>'Open Int.'!B103/'Open Int.'!K103</f>
        <v>0.976349043715847</v>
      </c>
      <c r="F99" s="228">
        <f>'Open Int.'!E103/'Open Int.'!K103</f>
        <v>0.020833333333333332</v>
      </c>
      <c r="G99" s="244">
        <f>'Open Int.'!H103/'Open Int.'!K103</f>
        <v>0.0028176229508196722</v>
      </c>
      <c r="H99" s="247">
        <v>45867081</v>
      </c>
      <c r="I99" s="231">
        <v>9172800</v>
      </c>
      <c r="J99" s="356">
        <v>4585600</v>
      </c>
      <c r="K99" s="117" t="str">
        <f t="shared" si="3"/>
        <v>Gross exposure is building up andcrpsses 40% mark</v>
      </c>
      <c r="M99"/>
      <c r="N99"/>
    </row>
    <row r="100" spans="1:14" s="7" customFormat="1" ht="15">
      <c r="A100" s="201" t="s">
        <v>297</v>
      </c>
      <c r="B100" s="235">
        <f>'Open Int.'!K104</f>
        <v>1679000</v>
      </c>
      <c r="C100" s="237">
        <f>'Open Int.'!R104</f>
        <v>26.98153</v>
      </c>
      <c r="D100" s="161">
        <f t="shared" si="2"/>
        <v>0.05884224810331003</v>
      </c>
      <c r="E100" s="243">
        <f>'Open Int.'!B104/'Open Int.'!K104</f>
        <v>0.9916617033948779</v>
      </c>
      <c r="F100" s="228">
        <f>'Open Int.'!E104/'Open Int.'!K104</f>
        <v>0.0011911852293031567</v>
      </c>
      <c r="G100" s="244">
        <f>'Open Int.'!H104/'Open Int.'!K104</f>
        <v>0.00714711137581894</v>
      </c>
      <c r="H100" s="247">
        <v>28533920</v>
      </c>
      <c r="I100" s="231">
        <v>5706000</v>
      </c>
      <c r="J100" s="356">
        <v>2853000</v>
      </c>
      <c r="K100" s="117" t="str">
        <f t="shared" si="3"/>
        <v>Gross Exposure is less then 30%</v>
      </c>
      <c r="M100"/>
      <c r="N100"/>
    </row>
    <row r="101" spans="1:14" s="7" customFormat="1" ht="15">
      <c r="A101" s="201" t="s">
        <v>179</v>
      </c>
      <c r="B101" s="235">
        <f>'Open Int.'!K105</f>
        <v>24990000</v>
      </c>
      <c r="C101" s="237">
        <f>'Open Int.'!R105</f>
        <v>33.86145</v>
      </c>
      <c r="D101" s="161">
        <f t="shared" si="2"/>
        <v>0.45070913915852984</v>
      </c>
      <c r="E101" s="243">
        <f>'Open Int.'!B105/'Open Int.'!K105</f>
        <v>0.9176470588235294</v>
      </c>
      <c r="F101" s="228">
        <f>'Open Int.'!E105/'Open Int.'!K105</f>
        <v>0.07450980392156863</v>
      </c>
      <c r="G101" s="244">
        <f>'Open Int.'!H105/'Open Int.'!K105</f>
        <v>0.00784313725490196</v>
      </c>
      <c r="H101" s="247">
        <v>55445958</v>
      </c>
      <c r="I101" s="231">
        <v>11088000</v>
      </c>
      <c r="J101" s="356">
        <v>11088000</v>
      </c>
      <c r="K101" s="117" t="str">
        <f t="shared" si="3"/>
        <v>Gross exposure is building up andcrpsses 40% mark</v>
      </c>
      <c r="M101"/>
      <c r="N101"/>
    </row>
    <row r="102" spans="1:14" s="7" customFormat="1" ht="15">
      <c r="A102" s="201" t="s">
        <v>202</v>
      </c>
      <c r="B102" s="235">
        <f>'Open Int.'!K106</f>
        <v>2380500</v>
      </c>
      <c r="C102" s="237">
        <f>'Open Int.'!R106</f>
        <v>55.6203825</v>
      </c>
      <c r="D102" s="161">
        <f t="shared" si="2"/>
        <v>0.1437326583423087</v>
      </c>
      <c r="E102" s="243">
        <f>'Open Int.'!B106/'Open Int.'!K106</f>
        <v>0.9927536231884058</v>
      </c>
      <c r="F102" s="228">
        <f>'Open Int.'!E106/'Open Int.'!K106</f>
        <v>0.007246376811594203</v>
      </c>
      <c r="G102" s="244">
        <f>'Open Int.'!H106/'Open Int.'!K106</f>
        <v>0</v>
      </c>
      <c r="H102" s="247">
        <v>16561998</v>
      </c>
      <c r="I102" s="231">
        <v>3312000</v>
      </c>
      <c r="J102" s="356">
        <v>2339100</v>
      </c>
      <c r="K102" s="117" t="str">
        <f t="shared" si="3"/>
        <v>Gross Exposure is less then 30%</v>
      </c>
      <c r="M102"/>
      <c r="N102"/>
    </row>
    <row r="103" spans="1:14" s="7" customFormat="1" ht="15">
      <c r="A103" s="201" t="s">
        <v>171</v>
      </c>
      <c r="B103" s="235">
        <f>'Open Int.'!K107</f>
        <v>2786300</v>
      </c>
      <c r="C103" s="237">
        <f>'Open Int.'!R107</f>
        <v>86.6399985</v>
      </c>
      <c r="D103" s="161">
        <f t="shared" si="2"/>
        <v>0.4993363806418846</v>
      </c>
      <c r="E103" s="243">
        <f>'Open Int.'!B107/'Open Int.'!K107</f>
        <v>0.9992104224240032</v>
      </c>
      <c r="F103" s="228">
        <f>'Open Int.'!E107/'Open Int.'!K107</f>
        <v>0.0007895775759968417</v>
      </c>
      <c r="G103" s="244">
        <f>'Open Int.'!H107/'Open Int.'!K107</f>
        <v>0</v>
      </c>
      <c r="H103" s="247">
        <v>5580006</v>
      </c>
      <c r="I103" s="231">
        <v>1115400</v>
      </c>
      <c r="J103" s="356">
        <v>1115400</v>
      </c>
      <c r="K103" s="117" t="str">
        <f t="shared" si="3"/>
        <v>Gross exposure is building up andcrpsses 40% mark</v>
      </c>
      <c r="M103"/>
      <c r="N103"/>
    </row>
    <row r="104" spans="1:14" s="7" customFormat="1" ht="15">
      <c r="A104" s="201" t="s">
        <v>147</v>
      </c>
      <c r="B104" s="235">
        <f>'Open Int.'!K108</f>
        <v>3581300</v>
      </c>
      <c r="C104" s="237">
        <f>'Open Int.'!R108</f>
        <v>18.049752</v>
      </c>
      <c r="D104" s="161">
        <f t="shared" si="2"/>
        <v>0.16569399193298398</v>
      </c>
      <c r="E104" s="243">
        <f>'Open Int.'!B108/'Open Int.'!K108</f>
        <v>0.9967051070840197</v>
      </c>
      <c r="F104" s="228">
        <f>'Open Int.'!E108/'Open Int.'!K108</f>
        <v>0.0032948929159802307</v>
      </c>
      <c r="G104" s="244">
        <f>'Open Int.'!H108/'Open Int.'!K108</f>
        <v>0</v>
      </c>
      <c r="H104" s="247">
        <v>21613940</v>
      </c>
      <c r="I104" s="231">
        <v>4318800</v>
      </c>
      <c r="J104" s="356">
        <v>4318800</v>
      </c>
      <c r="K104" s="117" t="str">
        <f t="shared" si="3"/>
        <v>Gross Exposure is less then 30%</v>
      </c>
      <c r="M104"/>
      <c r="N104"/>
    </row>
    <row r="105" spans="1:14" s="7" customFormat="1" ht="15">
      <c r="A105" s="201" t="s">
        <v>148</v>
      </c>
      <c r="B105" s="235">
        <f>'Open Int.'!K109</f>
        <v>823460</v>
      </c>
      <c r="C105" s="237">
        <f>'Open Int.'!R109</f>
        <v>20.1500662</v>
      </c>
      <c r="D105" s="161">
        <f t="shared" si="2"/>
        <v>0.03964994261433268</v>
      </c>
      <c r="E105" s="243">
        <f>'Open Int.'!B109/'Open Int.'!K109</f>
        <v>1</v>
      </c>
      <c r="F105" s="228">
        <f>'Open Int.'!E109/'Open Int.'!K109</f>
        <v>0</v>
      </c>
      <c r="G105" s="244">
        <f>'Open Int.'!H109/'Open Int.'!K109</f>
        <v>0</v>
      </c>
      <c r="H105" s="247">
        <v>20768252</v>
      </c>
      <c r="I105" s="231">
        <v>4152830</v>
      </c>
      <c r="J105" s="356">
        <v>2075370</v>
      </c>
      <c r="K105" s="117" t="str">
        <f t="shared" si="3"/>
        <v>Gross Exposure is less then 30%</v>
      </c>
      <c r="M105"/>
      <c r="N105"/>
    </row>
    <row r="106" spans="1:14" s="7" customFormat="1" ht="15">
      <c r="A106" s="201" t="s">
        <v>122</v>
      </c>
      <c r="B106" s="235">
        <f>'Open Int.'!K110</f>
        <v>5923125</v>
      </c>
      <c r="C106" s="237">
        <f>'Open Int.'!R110</f>
        <v>88.994953125</v>
      </c>
      <c r="D106" s="161">
        <f t="shared" si="2"/>
        <v>0.03420489588025363</v>
      </c>
      <c r="E106" s="243">
        <f>'Open Int.'!B110/'Open Int.'!K110</f>
        <v>0.8008230452674897</v>
      </c>
      <c r="F106" s="228">
        <f>'Open Int.'!E110/'Open Int.'!K110</f>
        <v>0.16378600823045267</v>
      </c>
      <c r="G106" s="244">
        <f>'Open Int.'!H110/'Open Int.'!K110</f>
        <v>0.03539094650205761</v>
      </c>
      <c r="H106" s="247">
        <v>173166000</v>
      </c>
      <c r="I106" s="231">
        <v>21976500</v>
      </c>
      <c r="J106" s="356">
        <v>10988250</v>
      </c>
      <c r="K106" s="117" t="str">
        <f t="shared" si="3"/>
        <v>Gross Exposure is less then 30%</v>
      </c>
      <c r="M106"/>
      <c r="N106"/>
    </row>
    <row r="107" spans="1:14" s="7" customFormat="1" ht="15">
      <c r="A107" s="201" t="s">
        <v>36</v>
      </c>
      <c r="B107" s="235">
        <f>'Open Int.'!K111</f>
        <v>5234175</v>
      </c>
      <c r="C107" s="237">
        <f>'Open Int.'!R111</f>
        <v>461.026134</v>
      </c>
      <c r="D107" s="161">
        <f t="shared" si="2"/>
        <v>0.0473139903261763</v>
      </c>
      <c r="E107" s="243">
        <f>'Open Int.'!B111/'Open Int.'!K111</f>
        <v>0.9947556205132614</v>
      </c>
      <c r="F107" s="228">
        <f>'Open Int.'!E111/'Open Int.'!K111</f>
        <v>0.0048574990327988656</v>
      </c>
      <c r="G107" s="244">
        <f>'Open Int.'!H111/'Open Int.'!K111</f>
        <v>0.00038688045393973263</v>
      </c>
      <c r="H107" s="247">
        <v>110626370</v>
      </c>
      <c r="I107" s="231">
        <v>3442950</v>
      </c>
      <c r="J107" s="356">
        <v>1721250</v>
      </c>
      <c r="K107" s="117" t="str">
        <f t="shared" si="3"/>
        <v>Gross Exposure is less then 30%</v>
      </c>
      <c r="M107"/>
      <c r="N107"/>
    </row>
    <row r="108" spans="1:14" s="7" customFormat="1" ht="15">
      <c r="A108" s="201" t="s">
        <v>172</v>
      </c>
      <c r="B108" s="235">
        <f>'Open Int.'!K112</f>
        <v>5179650</v>
      </c>
      <c r="C108" s="237">
        <f>'Open Int.'!R112</f>
        <v>135.68093175</v>
      </c>
      <c r="D108" s="161">
        <f t="shared" si="2"/>
        <v>0.47941464514486287</v>
      </c>
      <c r="E108" s="243">
        <f>'Open Int.'!B112/'Open Int.'!K112</f>
        <v>0.9971619704034056</v>
      </c>
      <c r="F108" s="228">
        <f>'Open Int.'!E112/'Open Int.'!K112</f>
        <v>0.0028380295965943643</v>
      </c>
      <c r="G108" s="244">
        <f>'Open Int.'!H112/'Open Int.'!K112</f>
        <v>0</v>
      </c>
      <c r="H108" s="247">
        <v>10804113</v>
      </c>
      <c r="I108" s="231">
        <v>2159850</v>
      </c>
      <c r="J108" s="356">
        <v>2159850</v>
      </c>
      <c r="K108" s="117" t="str">
        <f t="shared" si="3"/>
        <v>Gross exposure is building up andcrpsses 40% mark</v>
      </c>
      <c r="M108"/>
      <c r="N108"/>
    </row>
    <row r="109" spans="1:14" s="7" customFormat="1" ht="15">
      <c r="A109" s="201" t="s">
        <v>80</v>
      </c>
      <c r="B109" s="235">
        <f>'Open Int.'!K113</f>
        <v>3327600</v>
      </c>
      <c r="C109" s="237">
        <f>'Open Int.'!R113</f>
        <v>62.442414</v>
      </c>
      <c r="D109" s="161">
        <f t="shared" si="2"/>
        <v>0.1357764055240873</v>
      </c>
      <c r="E109" s="243">
        <f>'Open Int.'!B113/'Open Int.'!K113</f>
        <v>1</v>
      </c>
      <c r="F109" s="228">
        <f>'Open Int.'!E113/'Open Int.'!K113</f>
        <v>0</v>
      </c>
      <c r="G109" s="244">
        <f>'Open Int.'!H113/'Open Int.'!K113</f>
        <v>0</v>
      </c>
      <c r="H109" s="247">
        <v>24507940</v>
      </c>
      <c r="I109" s="231">
        <v>4900800</v>
      </c>
      <c r="J109" s="356">
        <v>2450400</v>
      </c>
      <c r="K109" s="117" t="str">
        <f t="shared" si="3"/>
        <v>Gross Exposure is less then 30%</v>
      </c>
      <c r="M109"/>
      <c r="N109"/>
    </row>
    <row r="110" spans="1:14" s="7" customFormat="1" ht="15">
      <c r="A110" s="201" t="s">
        <v>274</v>
      </c>
      <c r="B110" s="235">
        <f>'Open Int.'!K114</f>
        <v>4962300</v>
      </c>
      <c r="C110" s="237">
        <f>'Open Int.'!R114</f>
        <v>128.52357</v>
      </c>
      <c r="D110" s="161">
        <f t="shared" si="2"/>
        <v>0.6830269395305816</v>
      </c>
      <c r="E110" s="243">
        <f>'Open Int.'!B114/'Open Int.'!K114</f>
        <v>0.9952038369304557</v>
      </c>
      <c r="F110" s="228">
        <f>'Open Int.'!E114/'Open Int.'!K114</f>
        <v>0.004231908590774439</v>
      </c>
      <c r="G110" s="244">
        <f>'Open Int.'!H114/'Open Int.'!K114</f>
        <v>0.0005642544787699252</v>
      </c>
      <c r="H110" s="247">
        <v>7265160</v>
      </c>
      <c r="I110" s="231">
        <v>1452500</v>
      </c>
      <c r="J110" s="356">
        <v>1088500</v>
      </c>
      <c r="K110" s="117" t="str">
        <f t="shared" si="3"/>
        <v>Gross exposure is Substantial as Open interest has crossed 60%</v>
      </c>
      <c r="M110"/>
      <c r="N110"/>
    </row>
    <row r="111" spans="1:14" s="7" customFormat="1" ht="15">
      <c r="A111" s="201" t="s">
        <v>224</v>
      </c>
      <c r="B111" s="235">
        <f>'Open Int.'!K115</f>
        <v>260000</v>
      </c>
      <c r="C111" s="237">
        <f>'Open Int.'!R115</f>
        <v>10.0646</v>
      </c>
      <c r="D111" s="161">
        <f t="shared" si="2"/>
        <v>0.03135809875364824</v>
      </c>
      <c r="E111" s="243">
        <f>'Open Int.'!B115/'Open Int.'!K115</f>
        <v>1</v>
      </c>
      <c r="F111" s="228">
        <f>'Open Int.'!E115/'Open Int.'!K115</f>
        <v>0</v>
      </c>
      <c r="G111" s="244">
        <f>'Open Int.'!H115/'Open Int.'!K115</f>
        <v>0</v>
      </c>
      <c r="H111" s="247">
        <v>8291319</v>
      </c>
      <c r="I111" s="231">
        <v>1658150</v>
      </c>
      <c r="J111" s="356">
        <v>1197300</v>
      </c>
      <c r="K111" s="117" t="str">
        <f t="shared" si="3"/>
        <v>Gross Exposure is less then 30%</v>
      </c>
      <c r="M111"/>
      <c r="N111"/>
    </row>
    <row r="112" spans="1:14" s="7" customFormat="1" ht="15">
      <c r="A112" s="201" t="s">
        <v>395</v>
      </c>
      <c r="B112" s="235">
        <f>'Open Int.'!K116</f>
        <v>2872800</v>
      </c>
      <c r="C112" s="237">
        <f>'Open Int.'!R116</f>
        <v>29.963304</v>
      </c>
      <c r="D112" s="161">
        <f t="shared" si="2"/>
        <v>0.12243781149657296</v>
      </c>
      <c r="E112" s="243">
        <f>'Open Int.'!B116/'Open Int.'!K116</f>
        <v>0.9699248120300752</v>
      </c>
      <c r="F112" s="228">
        <f>'Open Int.'!E116/'Open Int.'!K116</f>
        <v>0.028404344193817876</v>
      </c>
      <c r="G112" s="244">
        <f>'Open Int.'!H116/'Open Int.'!K116</f>
        <v>0.001670843776106934</v>
      </c>
      <c r="H112" s="247">
        <v>23463340</v>
      </c>
      <c r="I112" s="231">
        <v>4692000</v>
      </c>
      <c r="J112" s="356">
        <v>4692000</v>
      </c>
      <c r="K112" s="117" t="str">
        <f t="shared" si="3"/>
        <v>Gross Exposure is less then 30%</v>
      </c>
      <c r="M112"/>
      <c r="N112"/>
    </row>
    <row r="113" spans="1:14" s="7" customFormat="1" ht="15">
      <c r="A113" s="201" t="s">
        <v>81</v>
      </c>
      <c r="B113" s="235">
        <f>'Open Int.'!K117</f>
        <v>4756200</v>
      </c>
      <c r="C113" s="237">
        <f>'Open Int.'!R117</f>
        <v>225.539004</v>
      </c>
      <c r="D113" s="161">
        <f t="shared" si="2"/>
        <v>0.1787222721574734</v>
      </c>
      <c r="E113" s="243">
        <f>'Open Int.'!B117/'Open Int.'!K117</f>
        <v>0.9997476977418948</v>
      </c>
      <c r="F113" s="228">
        <f>'Open Int.'!E117/'Open Int.'!K117</f>
        <v>0.00025230225810521004</v>
      </c>
      <c r="G113" s="244">
        <f>'Open Int.'!H117/'Open Int.'!K117</f>
        <v>0</v>
      </c>
      <c r="H113" s="247">
        <v>26612240</v>
      </c>
      <c r="I113" s="231">
        <v>5322000</v>
      </c>
      <c r="J113" s="356">
        <v>2660400</v>
      </c>
      <c r="K113" s="117" t="str">
        <f t="shared" si="3"/>
        <v>Gross Exposure is less then 30%</v>
      </c>
      <c r="M113"/>
      <c r="N113"/>
    </row>
    <row r="114" spans="1:14" s="7" customFormat="1" ht="15">
      <c r="A114" s="201" t="s">
        <v>225</v>
      </c>
      <c r="B114" s="235">
        <f>'Open Int.'!K118</f>
        <v>2877000</v>
      </c>
      <c r="C114" s="237">
        <f>'Open Int.'!R118</f>
        <v>51.95862</v>
      </c>
      <c r="D114" s="161">
        <f t="shared" si="2"/>
        <v>0.20302758804072238</v>
      </c>
      <c r="E114" s="243">
        <f>'Open Int.'!B118/'Open Int.'!K118</f>
        <v>0.9965936739659368</v>
      </c>
      <c r="F114" s="228">
        <f>'Open Int.'!E118/'Open Int.'!K118</f>
        <v>0.0034063260340632603</v>
      </c>
      <c r="G114" s="244">
        <f>'Open Int.'!H118/'Open Int.'!K118</f>
        <v>0</v>
      </c>
      <c r="H114" s="247">
        <v>14170488</v>
      </c>
      <c r="I114" s="231">
        <v>2833600</v>
      </c>
      <c r="J114" s="356">
        <v>2833600</v>
      </c>
      <c r="K114" s="117" t="str">
        <f t="shared" si="3"/>
        <v>Gross Exposure is less then 30%</v>
      </c>
      <c r="M114"/>
      <c r="N114"/>
    </row>
    <row r="115" spans="1:14" s="7" customFormat="1" ht="15">
      <c r="A115" s="201" t="s">
        <v>298</v>
      </c>
      <c r="B115" s="235">
        <f>'Open Int.'!K119</f>
        <v>4714600</v>
      </c>
      <c r="C115" s="237">
        <f>'Open Int.'!R119</f>
        <v>178.754059</v>
      </c>
      <c r="D115" s="161">
        <f t="shared" si="2"/>
        <v>0.40489345160030643</v>
      </c>
      <c r="E115" s="243">
        <f>'Open Int.'!B119/'Open Int.'!K119</f>
        <v>0.9969668688754083</v>
      </c>
      <c r="F115" s="228">
        <f>'Open Int.'!E119/'Open Int.'!K119</f>
        <v>0.0025664955669622027</v>
      </c>
      <c r="G115" s="244">
        <f>'Open Int.'!H119/'Open Int.'!K119</f>
        <v>0.0004666355576294914</v>
      </c>
      <c r="H115" s="247">
        <v>11644051</v>
      </c>
      <c r="I115" s="231">
        <v>2328700</v>
      </c>
      <c r="J115" s="356">
        <v>2328700</v>
      </c>
      <c r="K115" s="117" t="str">
        <f t="shared" si="3"/>
        <v>Gross exposure is building up andcrpsses 40% mark</v>
      </c>
      <c r="M115"/>
      <c r="N115"/>
    </row>
    <row r="116" spans="1:14" s="7" customFormat="1" ht="15">
      <c r="A116" s="201" t="s">
        <v>226</v>
      </c>
      <c r="B116" s="235">
        <f>'Open Int.'!K120</f>
        <v>8326500</v>
      </c>
      <c r="C116" s="237">
        <f>'Open Int.'!R120</f>
        <v>135.2639925</v>
      </c>
      <c r="D116" s="161">
        <f t="shared" si="2"/>
        <v>1.7640190950061936</v>
      </c>
      <c r="E116" s="243">
        <f>'Open Int.'!B120/'Open Int.'!K120</f>
        <v>1</v>
      </c>
      <c r="F116" s="228">
        <f>'Open Int.'!E120/'Open Int.'!K120</f>
        <v>0</v>
      </c>
      <c r="G116" s="244">
        <f>'Open Int.'!H120/'Open Int.'!K120</f>
        <v>0</v>
      </c>
      <c r="H116" s="247">
        <v>4720187</v>
      </c>
      <c r="I116" s="231">
        <v>943800</v>
      </c>
      <c r="J116" s="356">
        <v>484500</v>
      </c>
      <c r="K116" s="117" t="str">
        <f t="shared" si="3"/>
        <v>Gross exposure has crossed 80%,Margin double</v>
      </c>
      <c r="M116"/>
      <c r="N116"/>
    </row>
    <row r="117" spans="1:14" s="7" customFormat="1" ht="15">
      <c r="A117" s="201" t="s">
        <v>227</v>
      </c>
      <c r="B117" s="235">
        <f>'Open Int.'!K121</f>
        <v>4466400</v>
      </c>
      <c r="C117" s="237">
        <f>'Open Int.'!R121</f>
        <v>157.172616</v>
      </c>
      <c r="D117" s="161">
        <f t="shared" si="2"/>
        <v>0.10059582032294583</v>
      </c>
      <c r="E117" s="243">
        <f>'Open Int.'!B121/'Open Int.'!K121</f>
        <v>0.9740283001970267</v>
      </c>
      <c r="F117" s="228">
        <f>'Open Int.'!E121/'Open Int.'!K121</f>
        <v>0.023464087408203476</v>
      </c>
      <c r="G117" s="244">
        <f>'Open Int.'!H121/'Open Int.'!K121</f>
        <v>0.002507612394769837</v>
      </c>
      <c r="H117" s="247">
        <v>44399459</v>
      </c>
      <c r="I117" s="231">
        <v>7656800</v>
      </c>
      <c r="J117" s="356">
        <v>3828000</v>
      </c>
      <c r="K117" s="117" t="str">
        <f t="shared" si="3"/>
        <v>Gross Exposure is less then 30%</v>
      </c>
      <c r="M117"/>
      <c r="N117"/>
    </row>
    <row r="118" spans="1:14" s="7" customFormat="1" ht="15">
      <c r="A118" s="201" t="s">
        <v>234</v>
      </c>
      <c r="B118" s="235">
        <f>'Open Int.'!K122</f>
        <v>12849200</v>
      </c>
      <c r="C118" s="237">
        <f>'Open Int.'!R122</f>
        <v>540.822828</v>
      </c>
      <c r="D118" s="161">
        <f t="shared" si="2"/>
        <v>0.10153050608396423</v>
      </c>
      <c r="E118" s="243">
        <f>'Open Int.'!B122/'Open Int.'!K122</f>
        <v>0.9722706471998257</v>
      </c>
      <c r="F118" s="228">
        <f>'Open Int.'!E122/'Open Int.'!K122</f>
        <v>0.023316626716060145</v>
      </c>
      <c r="G118" s="244">
        <f>'Open Int.'!H122/'Open Int.'!K122</f>
        <v>0.004412726084114186</v>
      </c>
      <c r="H118" s="247">
        <v>126555067</v>
      </c>
      <c r="I118" s="231">
        <v>6360200</v>
      </c>
      <c r="J118" s="356">
        <v>3180100</v>
      </c>
      <c r="K118" s="117" t="str">
        <f t="shared" si="3"/>
        <v>Gross Exposure is less then 30%</v>
      </c>
      <c r="M118"/>
      <c r="N118"/>
    </row>
    <row r="119" spans="1:14" s="7" customFormat="1" ht="15">
      <c r="A119" s="201" t="s">
        <v>98</v>
      </c>
      <c r="B119" s="235">
        <f>'Open Int.'!K123</f>
        <v>3638800</v>
      </c>
      <c r="C119" s="237">
        <f>'Open Int.'!R123</f>
        <v>179.829496</v>
      </c>
      <c r="D119" s="161">
        <f t="shared" si="2"/>
        <v>0.12808863164465056</v>
      </c>
      <c r="E119" s="243">
        <f>'Open Int.'!B123/'Open Int.'!K123</f>
        <v>0.9806529625151149</v>
      </c>
      <c r="F119" s="228">
        <f>'Open Int.'!E123/'Open Int.'!K123</f>
        <v>0.019347037484885126</v>
      </c>
      <c r="G119" s="244">
        <f>'Open Int.'!H123/'Open Int.'!K123</f>
        <v>0</v>
      </c>
      <c r="H119" s="247">
        <v>28408454</v>
      </c>
      <c r="I119" s="231">
        <v>5681500</v>
      </c>
      <c r="J119" s="356">
        <v>2840750</v>
      </c>
      <c r="K119" s="117" t="str">
        <f t="shared" si="3"/>
        <v>Gross Exposure is less then 30%</v>
      </c>
      <c r="M119"/>
      <c r="N119"/>
    </row>
    <row r="120" spans="1:14" s="7" customFormat="1" ht="15">
      <c r="A120" s="201" t="s">
        <v>149</v>
      </c>
      <c r="B120" s="235">
        <f>'Open Int.'!K124</f>
        <v>3560700</v>
      </c>
      <c r="C120" s="237">
        <f>'Open Int.'!R124</f>
        <v>237.961581</v>
      </c>
      <c r="D120" s="161">
        <f t="shared" si="2"/>
        <v>0.1546160827561447</v>
      </c>
      <c r="E120" s="243">
        <f>'Open Int.'!B124/'Open Int.'!K124</f>
        <v>0.9891875193080012</v>
      </c>
      <c r="F120" s="228">
        <f>'Open Int.'!E124/'Open Int.'!K124</f>
        <v>0.008804448563484708</v>
      </c>
      <c r="G120" s="244">
        <f>'Open Int.'!H124/'Open Int.'!K124</f>
        <v>0.002008032128514056</v>
      </c>
      <c r="H120" s="247">
        <v>23029299</v>
      </c>
      <c r="I120" s="231">
        <v>4605700</v>
      </c>
      <c r="J120" s="356">
        <v>2302850</v>
      </c>
      <c r="K120" s="117" t="str">
        <f t="shared" si="3"/>
        <v>Gross Exposure is less then 30%</v>
      </c>
      <c r="M120"/>
      <c r="N120"/>
    </row>
    <row r="121" spans="1:14" s="7" customFormat="1" ht="15">
      <c r="A121" s="201" t="s">
        <v>203</v>
      </c>
      <c r="B121" s="235">
        <f>'Open Int.'!K125</f>
        <v>8284350</v>
      </c>
      <c r="C121" s="237">
        <f>'Open Int.'!R125</f>
        <v>1135.2044805</v>
      </c>
      <c r="D121" s="161">
        <f t="shared" si="2"/>
        <v>0.0640655829389208</v>
      </c>
      <c r="E121" s="243">
        <f>'Open Int.'!B125/'Open Int.'!K125</f>
        <v>0.9581017219214543</v>
      </c>
      <c r="F121" s="228">
        <f>'Open Int.'!E125/'Open Int.'!K125</f>
        <v>0.031143058900215466</v>
      </c>
      <c r="G121" s="244">
        <f>'Open Int.'!H125/'Open Int.'!K125</f>
        <v>0.010755219178330225</v>
      </c>
      <c r="H121" s="247">
        <v>129310460</v>
      </c>
      <c r="I121" s="231">
        <v>2361900</v>
      </c>
      <c r="J121" s="356">
        <v>1180800</v>
      </c>
      <c r="K121" s="117" t="str">
        <f t="shared" si="3"/>
        <v>Gross Exposure is less then 30%</v>
      </c>
      <c r="M121"/>
      <c r="N121"/>
    </row>
    <row r="122" spans="1:14" s="7" customFormat="1" ht="15">
      <c r="A122" s="201" t="s">
        <v>299</v>
      </c>
      <c r="B122" s="235">
        <f>'Open Int.'!K126</f>
        <v>461000</v>
      </c>
      <c r="C122" s="237">
        <f>'Open Int.'!R126</f>
        <v>21.549445</v>
      </c>
      <c r="D122" s="161">
        <f t="shared" si="2"/>
        <v>0.18342133711369615</v>
      </c>
      <c r="E122" s="243">
        <f>'Open Int.'!B126/'Open Int.'!K126</f>
        <v>0.9761388286334056</v>
      </c>
      <c r="F122" s="228">
        <f>'Open Int.'!E126/'Open Int.'!K126</f>
        <v>0.0227765726681128</v>
      </c>
      <c r="G122" s="244">
        <f>'Open Int.'!H126/'Open Int.'!K126</f>
        <v>0.0010845986984815619</v>
      </c>
      <c r="H122" s="247">
        <v>2513339</v>
      </c>
      <c r="I122" s="231">
        <v>502500</v>
      </c>
      <c r="J122" s="356">
        <v>502500</v>
      </c>
      <c r="K122" s="117" t="str">
        <f t="shared" si="3"/>
        <v>Gross Exposure is less then 30%</v>
      </c>
      <c r="M122"/>
      <c r="N122"/>
    </row>
    <row r="123" spans="1:14" s="7" customFormat="1" ht="15">
      <c r="A123" s="201" t="s">
        <v>216</v>
      </c>
      <c r="B123" s="235">
        <f>'Open Int.'!K127</f>
        <v>43238450</v>
      </c>
      <c r="C123" s="237">
        <f>'Open Int.'!R127</f>
        <v>309.37110975</v>
      </c>
      <c r="D123" s="161">
        <f t="shared" si="2"/>
        <v>0.2402136111111111</v>
      </c>
      <c r="E123" s="243">
        <f>'Open Int.'!B127/'Open Int.'!K127</f>
        <v>0.8891299294956225</v>
      </c>
      <c r="F123" s="228">
        <f>'Open Int.'!E127/'Open Int.'!K127</f>
        <v>0.09428992019834198</v>
      </c>
      <c r="G123" s="244">
        <f>'Open Int.'!H127/'Open Int.'!K127</f>
        <v>0.016580150306035484</v>
      </c>
      <c r="H123" s="247">
        <v>180000000</v>
      </c>
      <c r="I123" s="231">
        <v>35999100</v>
      </c>
      <c r="J123" s="356">
        <v>17999550</v>
      </c>
      <c r="K123" s="117" t="str">
        <f t="shared" si="3"/>
        <v>Gross Exposure is less then 30%</v>
      </c>
      <c r="M123"/>
      <c r="N123"/>
    </row>
    <row r="124" spans="1:14" s="7" customFormat="1" ht="15">
      <c r="A124" s="201" t="s">
        <v>235</v>
      </c>
      <c r="B124" s="235">
        <f>'Open Int.'!K128</f>
        <v>19620900</v>
      </c>
      <c r="C124" s="237">
        <f>'Open Int.'!R128</f>
        <v>224.266887</v>
      </c>
      <c r="D124" s="161">
        <f t="shared" si="2"/>
        <v>0.16796767874821367</v>
      </c>
      <c r="E124" s="243">
        <f>'Open Int.'!B128/'Open Int.'!K128</f>
        <v>0.9316086418054218</v>
      </c>
      <c r="F124" s="228">
        <f>'Open Int.'!E128/'Open Int.'!K128</f>
        <v>0.055043346635475436</v>
      </c>
      <c r="G124" s="244">
        <f>'Open Int.'!H128/'Open Int.'!K128</f>
        <v>0.013348011559102793</v>
      </c>
      <c r="H124" s="247">
        <v>116813545</v>
      </c>
      <c r="I124" s="231">
        <v>23360400</v>
      </c>
      <c r="J124" s="356">
        <v>11680200</v>
      </c>
      <c r="K124" s="117" t="str">
        <f t="shared" si="3"/>
        <v>Gross Exposure is less then 30%</v>
      </c>
      <c r="M124"/>
      <c r="N124"/>
    </row>
    <row r="125" spans="1:14" s="7" customFormat="1" ht="15">
      <c r="A125" s="201" t="s">
        <v>204</v>
      </c>
      <c r="B125" s="235">
        <f>'Open Int.'!K129</f>
        <v>8694000</v>
      </c>
      <c r="C125" s="237">
        <f>'Open Int.'!R129</f>
        <v>408.92229</v>
      </c>
      <c r="D125" s="161">
        <f t="shared" si="2"/>
        <v>0.09345802027834796</v>
      </c>
      <c r="E125" s="243">
        <f>'Open Int.'!B129/'Open Int.'!K129</f>
        <v>0.9793650793650793</v>
      </c>
      <c r="F125" s="228">
        <f>'Open Int.'!E129/'Open Int.'!K129</f>
        <v>0.016494133885438234</v>
      </c>
      <c r="G125" s="244">
        <f>'Open Int.'!H129/'Open Int.'!K129</f>
        <v>0.004140786749482402</v>
      </c>
      <c r="H125" s="247">
        <v>93025724</v>
      </c>
      <c r="I125" s="231">
        <v>6205800</v>
      </c>
      <c r="J125" s="356">
        <v>3102600</v>
      </c>
      <c r="K125" s="117" t="str">
        <f t="shared" si="3"/>
        <v>Gross Exposure is less then 30%</v>
      </c>
      <c r="M125"/>
      <c r="N125"/>
    </row>
    <row r="126" spans="1:14" s="7" customFormat="1" ht="15">
      <c r="A126" s="201" t="s">
        <v>205</v>
      </c>
      <c r="B126" s="235">
        <f>'Open Int.'!K130</f>
        <v>6134000</v>
      </c>
      <c r="C126" s="237">
        <f>'Open Int.'!R130</f>
        <v>609.99563</v>
      </c>
      <c r="D126" s="161">
        <f t="shared" si="2"/>
        <v>0.17987683216899203</v>
      </c>
      <c r="E126" s="243">
        <f>'Open Int.'!B130/'Open Int.'!K130</f>
        <v>0.9819448972937724</v>
      </c>
      <c r="F126" s="228">
        <f>'Open Int.'!E130/'Open Int.'!K130</f>
        <v>0.015976524290837953</v>
      </c>
      <c r="G126" s="244">
        <f>'Open Int.'!H130/'Open Int.'!K130</f>
        <v>0.0020785784153896317</v>
      </c>
      <c r="H126" s="247">
        <v>34101112</v>
      </c>
      <c r="I126" s="231">
        <v>2408000</v>
      </c>
      <c r="J126" s="356">
        <v>1204000</v>
      </c>
      <c r="K126" s="117" t="str">
        <f t="shared" si="3"/>
        <v>Gross Exposure is less then 30%</v>
      </c>
      <c r="M126"/>
      <c r="N126"/>
    </row>
    <row r="127" spans="1:14" s="7" customFormat="1" ht="15">
      <c r="A127" s="201" t="s">
        <v>37</v>
      </c>
      <c r="B127" s="235">
        <f>'Open Int.'!K131</f>
        <v>700800</v>
      </c>
      <c r="C127" s="237">
        <f>'Open Int.'!R131</f>
        <v>12.197424000000002</v>
      </c>
      <c r="D127" s="161">
        <f t="shared" si="2"/>
        <v>0.062448538768352276</v>
      </c>
      <c r="E127" s="243">
        <f>'Open Int.'!B131/'Open Int.'!K131</f>
        <v>0.9771689497716894</v>
      </c>
      <c r="F127" s="228">
        <f>'Open Int.'!E131/'Open Int.'!K131</f>
        <v>0.0228310502283105</v>
      </c>
      <c r="G127" s="244">
        <f>'Open Int.'!H131/'Open Int.'!K131</f>
        <v>0</v>
      </c>
      <c r="H127" s="247">
        <v>11222040</v>
      </c>
      <c r="I127" s="231">
        <v>2243200</v>
      </c>
      <c r="J127" s="356">
        <v>2243200</v>
      </c>
      <c r="K127" s="117" t="str">
        <f t="shared" si="3"/>
        <v>Gross Exposure is less then 30%</v>
      </c>
      <c r="M127"/>
      <c r="N127"/>
    </row>
    <row r="128" spans="1:16" s="7" customFormat="1" ht="15">
      <c r="A128" s="201" t="s">
        <v>300</v>
      </c>
      <c r="B128" s="235">
        <f>'Open Int.'!K132</f>
        <v>1773300</v>
      </c>
      <c r="C128" s="237">
        <f>'Open Int.'!R132</f>
        <v>302.0727885</v>
      </c>
      <c r="D128" s="161">
        <f t="shared" si="2"/>
        <v>0.4597091489975603</v>
      </c>
      <c r="E128" s="243">
        <f>'Open Int.'!B132/'Open Int.'!K132</f>
        <v>0.9967010658095077</v>
      </c>
      <c r="F128" s="228">
        <f>'Open Int.'!E132/'Open Int.'!K132</f>
        <v>0.0032143461343258333</v>
      </c>
      <c r="G128" s="244">
        <f>'Open Int.'!H132/'Open Int.'!K132</f>
        <v>8.45880561664693E-05</v>
      </c>
      <c r="H128" s="247">
        <v>3857439</v>
      </c>
      <c r="I128" s="231">
        <v>771450</v>
      </c>
      <c r="J128" s="356">
        <v>385650</v>
      </c>
      <c r="K128" s="117" t="str">
        <f t="shared" si="3"/>
        <v>Gross exposure is building up andcrpsses 40% mark</v>
      </c>
      <c r="M128"/>
      <c r="N128"/>
      <c r="P128" s="96"/>
    </row>
    <row r="129" spans="1:16" s="7" customFormat="1" ht="15">
      <c r="A129" s="201" t="s">
        <v>228</v>
      </c>
      <c r="B129" s="235">
        <f>'Open Int.'!K133</f>
        <v>1277625</v>
      </c>
      <c r="C129" s="237">
        <f>'Open Int.'!R133</f>
        <v>139.35055875</v>
      </c>
      <c r="D129" s="161">
        <f t="shared" si="2"/>
        <v>0.08454846207662736</v>
      </c>
      <c r="E129" s="243">
        <f>'Open Int.'!B133/'Open Int.'!K133</f>
        <v>0.9970648664514236</v>
      </c>
      <c r="F129" s="228">
        <f>'Open Int.'!E133/'Open Int.'!K133</f>
        <v>0.0026416201937188143</v>
      </c>
      <c r="G129" s="244">
        <f>'Open Int.'!H133/'Open Int.'!K133</f>
        <v>0.000293513354857646</v>
      </c>
      <c r="H129" s="247">
        <v>15111156</v>
      </c>
      <c r="I129" s="231">
        <v>2640000</v>
      </c>
      <c r="J129" s="356">
        <v>1320000</v>
      </c>
      <c r="K129" s="117" t="str">
        <f t="shared" si="3"/>
        <v>Gross Exposure is less then 30%</v>
      </c>
      <c r="M129"/>
      <c r="N129"/>
      <c r="P129" s="96"/>
    </row>
    <row r="130" spans="1:16" s="7" customFormat="1" ht="15">
      <c r="A130" s="201" t="s">
        <v>276</v>
      </c>
      <c r="B130" s="235">
        <f>'Open Int.'!K134</f>
        <v>461650</v>
      </c>
      <c r="C130" s="237">
        <f>'Open Int.'!R134</f>
        <v>37.088961</v>
      </c>
      <c r="D130" s="161">
        <f t="shared" si="2"/>
        <v>0.24347729777909044</v>
      </c>
      <c r="E130" s="243">
        <f>'Open Int.'!B134/'Open Int.'!K134</f>
        <v>0.9984836997725549</v>
      </c>
      <c r="F130" s="228">
        <f>'Open Int.'!E134/'Open Int.'!K134</f>
        <v>0.000758150113722517</v>
      </c>
      <c r="G130" s="244">
        <f>'Open Int.'!H134/'Open Int.'!K134</f>
        <v>0.000758150113722517</v>
      </c>
      <c r="H130" s="247">
        <v>1896070</v>
      </c>
      <c r="I130" s="231">
        <v>379050</v>
      </c>
      <c r="J130" s="356">
        <v>379050</v>
      </c>
      <c r="K130" s="117" t="str">
        <f t="shared" si="3"/>
        <v>Gross Exposure is less then 30%</v>
      </c>
      <c r="M130"/>
      <c r="N130"/>
      <c r="P130" s="96"/>
    </row>
    <row r="131" spans="1:16" s="7" customFormat="1" ht="15">
      <c r="A131" s="201" t="s">
        <v>180</v>
      </c>
      <c r="B131" s="235">
        <f>'Open Int.'!K135</f>
        <v>5619000</v>
      </c>
      <c r="C131" s="237">
        <f>'Open Int.'!R135</f>
        <v>68.130375</v>
      </c>
      <c r="D131" s="161">
        <f aca="true" t="shared" si="4" ref="D131:D156">B131/H131</f>
        <v>0.7187560799741816</v>
      </c>
      <c r="E131" s="243">
        <f>'Open Int.'!B135/'Open Int.'!K135</f>
        <v>0.9874532835024026</v>
      </c>
      <c r="F131" s="228">
        <f>'Open Int.'!E135/'Open Int.'!K135</f>
        <v>0.012279765082754938</v>
      </c>
      <c r="G131" s="244">
        <f>'Open Int.'!H135/'Open Int.'!K135</f>
        <v>0.00026695141484249865</v>
      </c>
      <c r="H131" s="247">
        <v>7817673</v>
      </c>
      <c r="I131" s="231">
        <v>1563000</v>
      </c>
      <c r="J131" s="356">
        <v>1563000</v>
      </c>
      <c r="K131" s="117" t="str">
        <f aca="true" t="shared" si="5" ref="K131:K156">IF(D131&gt;=80%,"Gross exposure has crossed 80%,Margin double",IF(D131&gt;=60%,"Gross exposure is Substantial as Open interest has crossed 60%",IF(D131&gt;=40%,"Gross exposure is building up andcrpsses 40% mark",IF(D131&gt;=30%,"Some sign of build up Gross exposure crosses 30%","Gross Exposure is less then 30%"))))</f>
        <v>Gross exposure is Substantial as Open interest has crossed 60%</v>
      </c>
      <c r="M131"/>
      <c r="N131"/>
      <c r="P131" s="96"/>
    </row>
    <row r="132" spans="1:16" s="7" customFormat="1" ht="15">
      <c r="A132" s="201" t="s">
        <v>181</v>
      </c>
      <c r="B132" s="235">
        <f>'Open Int.'!K136</f>
        <v>181050</v>
      </c>
      <c r="C132" s="237">
        <f>'Open Int.'!R136</f>
        <v>6.253467</v>
      </c>
      <c r="D132" s="161">
        <f t="shared" si="4"/>
        <v>0.03190417996741738</v>
      </c>
      <c r="E132" s="243">
        <f>'Open Int.'!B136/'Open Int.'!K136</f>
        <v>0.8591549295774648</v>
      </c>
      <c r="F132" s="228">
        <f>'Open Int.'!E136/'Open Int.'!K136</f>
        <v>0</v>
      </c>
      <c r="G132" s="244">
        <f>'Open Int.'!H136/'Open Int.'!K136</f>
        <v>0.14084507042253522</v>
      </c>
      <c r="H132" s="247">
        <v>5674805</v>
      </c>
      <c r="I132" s="231">
        <v>1134750</v>
      </c>
      <c r="J132" s="356">
        <v>1134750</v>
      </c>
      <c r="K132" s="117" t="str">
        <f t="shared" si="5"/>
        <v>Gross Exposure is less then 30%</v>
      </c>
      <c r="M132"/>
      <c r="N132"/>
      <c r="P132" s="96"/>
    </row>
    <row r="133" spans="1:16" s="7" customFormat="1" ht="15">
      <c r="A133" s="201" t="s">
        <v>150</v>
      </c>
      <c r="B133" s="235">
        <f>'Open Int.'!K137</f>
        <v>4972625</v>
      </c>
      <c r="C133" s="237">
        <f>'Open Int.'!R137</f>
        <v>233.315565</v>
      </c>
      <c r="D133" s="161">
        <f t="shared" si="4"/>
        <v>0.21259178678851678</v>
      </c>
      <c r="E133" s="243">
        <f>'Open Int.'!B137/'Open Int.'!K137</f>
        <v>0.9994721098011614</v>
      </c>
      <c r="F133" s="228">
        <f>'Open Int.'!E137/'Open Int.'!K137</f>
        <v>0.0005278901988386416</v>
      </c>
      <c r="G133" s="244">
        <f>'Open Int.'!H137/'Open Int.'!K137</f>
        <v>0</v>
      </c>
      <c r="H133" s="247">
        <v>23390485</v>
      </c>
      <c r="I133" s="231">
        <v>4677750</v>
      </c>
      <c r="J133" s="356">
        <v>2338875</v>
      </c>
      <c r="K133" s="117" t="str">
        <f t="shared" si="5"/>
        <v>Gross Exposure is less then 30%</v>
      </c>
      <c r="M133"/>
      <c r="N133"/>
      <c r="P133" s="96"/>
    </row>
    <row r="134" spans="1:16" s="7" customFormat="1" ht="15">
      <c r="A134" s="201" t="s">
        <v>151</v>
      </c>
      <c r="B134" s="235">
        <f>'Open Int.'!K138</f>
        <v>1640700</v>
      </c>
      <c r="C134" s="237">
        <f>'Open Int.'!R138</f>
        <v>173.3317515</v>
      </c>
      <c r="D134" s="161">
        <f t="shared" si="4"/>
        <v>0.15110363119330794</v>
      </c>
      <c r="E134" s="243">
        <f>'Open Int.'!B138/'Open Int.'!K138</f>
        <v>1</v>
      </c>
      <c r="F134" s="228">
        <f>'Open Int.'!E138/'Open Int.'!K138</f>
        <v>0</v>
      </c>
      <c r="G134" s="244">
        <f>'Open Int.'!H138/'Open Int.'!K138</f>
        <v>0</v>
      </c>
      <c r="H134" s="247">
        <v>10858111</v>
      </c>
      <c r="I134" s="231">
        <v>2171250</v>
      </c>
      <c r="J134" s="356">
        <v>1085400</v>
      </c>
      <c r="K134" s="117" t="str">
        <f t="shared" si="5"/>
        <v>Gross Exposure is less then 30%</v>
      </c>
      <c r="M134"/>
      <c r="N134"/>
      <c r="P134" s="96"/>
    </row>
    <row r="135" spans="1:16" s="7" customFormat="1" ht="15">
      <c r="A135" s="201" t="s">
        <v>214</v>
      </c>
      <c r="B135" s="235">
        <f>'Open Int.'!K139</f>
        <v>391875</v>
      </c>
      <c r="C135" s="237">
        <f>'Open Int.'!R139</f>
        <v>59.34555</v>
      </c>
      <c r="D135" s="161">
        <f t="shared" si="4"/>
        <v>0.28442081579329365</v>
      </c>
      <c r="E135" s="243">
        <f>'Open Int.'!B139/'Open Int.'!K139</f>
        <v>1</v>
      </c>
      <c r="F135" s="228">
        <f>'Open Int.'!E139/'Open Int.'!K139</f>
        <v>0</v>
      </c>
      <c r="G135" s="244">
        <f>'Open Int.'!H139/'Open Int.'!K139</f>
        <v>0</v>
      </c>
      <c r="H135" s="247">
        <v>1377800</v>
      </c>
      <c r="I135" s="231">
        <v>275500</v>
      </c>
      <c r="J135" s="356">
        <v>275500</v>
      </c>
      <c r="K135" s="117" t="str">
        <f t="shared" si="5"/>
        <v>Gross Exposure is less then 30%</v>
      </c>
      <c r="M135"/>
      <c r="N135"/>
      <c r="P135" s="96"/>
    </row>
    <row r="136" spans="1:16" s="7" customFormat="1" ht="15">
      <c r="A136" s="201" t="s">
        <v>229</v>
      </c>
      <c r="B136" s="235">
        <f>'Open Int.'!K140</f>
        <v>1471000</v>
      </c>
      <c r="C136" s="237">
        <f>'Open Int.'!R140</f>
        <v>147.32065</v>
      </c>
      <c r="D136" s="161">
        <f t="shared" si="4"/>
        <v>0.08452344178075895</v>
      </c>
      <c r="E136" s="243">
        <f>'Open Int.'!B140/'Open Int.'!K140</f>
        <v>0.9993201903467029</v>
      </c>
      <c r="F136" s="228">
        <f>'Open Int.'!E140/'Open Int.'!K140</f>
        <v>0.0006798096532970768</v>
      </c>
      <c r="G136" s="244">
        <f>'Open Int.'!H140/'Open Int.'!K140</f>
        <v>0</v>
      </c>
      <c r="H136" s="247">
        <v>17403456</v>
      </c>
      <c r="I136" s="231">
        <v>2299200</v>
      </c>
      <c r="J136" s="356">
        <v>1149600</v>
      </c>
      <c r="K136" s="117" t="str">
        <f t="shared" si="5"/>
        <v>Gross Exposure is less then 30%</v>
      </c>
      <c r="M136"/>
      <c r="N136"/>
      <c r="P136" s="96"/>
    </row>
    <row r="137" spans="1:16" s="7" customFormat="1" ht="15">
      <c r="A137" s="201" t="s">
        <v>91</v>
      </c>
      <c r="B137" s="235">
        <f>'Open Int.'!K141</f>
        <v>7550600</v>
      </c>
      <c r="C137" s="237">
        <f>'Open Int.'!R141</f>
        <v>48.248334</v>
      </c>
      <c r="D137" s="161">
        <f t="shared" si="4"/>
        <v>0.21573142857142857</v>
      </c>
      <c r="E137" s="243">
        <f>'Open Int.'!B141/'Open Int.'!K141</f>
        <v>0.9733266230498239</v>
      </c>
      <c r="F137" s="228">
        <f>'Open Int.'!E141/'Open Int.'!K141</f>
        <v>0.021640664318067437</v>
      </c>
      <c r="G137" s="244">
        <f>'Open Int.'!H141/'Open Int.'!K141</f>
        <v>0.0050327126321087065</v>
      </c>
      <c r="H137" s="247">
        <v>35000000</v>
      </c>
      <c r="I137" s="231">
        <v>6999600</v>
      </c>
      <c r="J137" s="356">
        <v>6688000</v>
      </c>
      <c r="K137" s="117" t="str">
        <f t="shared" si="5"/>
        <v>Gross Exposure is less then 30%</v>
      </c>
      <c r="M137"/>
      <c r="N137"/>
      <c r="P137" s="96"/>
    </row>
    <row r="138" spans="1:16" s="7" customFormat="1" ht="15">
      <c r="A138" s="201" t="s">
        <v>152</v>
      </c>
      <c r="B138" s="235">
        <f>'Open Int.'!K142</f>
        <v>1112400</v>
      </c>
      <c r="C138" s="237">
        <f>'Open Int.'!R142</f>
        <v>23.087862</v>
      </c>
      <c r="D138" s="161">
        <f t="shared" si="4"/>
        <v>0.03780186054885488</v>
      </c>
      <c r="E138" s="243">
        <f>'Open Int.'!B142/'Open Int.'!K142</f>
        <v>0.9975728155339806</v>
      </c>
      <c r="F138" s="228">
        <f>'Open Int.'!E142/'Open Int.'!K142</f>
        <v>0.0024271844660194173</v>
      </c>
      <c r="G138" s="244">
        <f>'Open Int.'!H142/'Open Int.'!K142</f>
        <v>0</v>
      </c>
      <c r="H138" s="247">
        <v>29427123</v>
      </c>
      <c r="I138" s="231">
        <v>5884650</v>
      </c>
      <c r="J138" s="356">
        <v>2941650</v>
      </c>
      <c r="K138" s="117" t="str">
        <f t="shared" si="5"/>
        <v>Gross Exposure is less then 30%</v>
      </c>
      <c r="M138"/>
      <c r="N138"/>
      <c r="P138" s="96"/>
    </row>
    <row r="139" spans="1:16" s="7" customFormat="1" ht="15">
      <c r="A139" s="201" t="s">
        <v>208</v>
      </c>
      <c r="B139" s="235">
        <f>'Open Int.'!K143</f>
        <v>4152548</v>
      </c>
      <c r="C139" s="237">
        <f>'Open Int.'!R143</f>
        <v>302.38854536</v>
      </c>
      <c r="D139" s="161">
        <f t="shared" si="4"/>
        <v>0.09364614897433789</v>
      </c>
      <c r="E139" s="243">
        <f>'Open Int.'!B143/'Open Int.'!K143</f>
        <v>0.9830340311538843</v>
      </c>
      <c r="F139" s="228">
        <f>'Open Int.'!E143/'Open Int.'!K143</f>
        <v>0.015279293580712372</v>
      </c>
      <c r="G139" s="244">
        <f>'Open Int.'!H143/'Open Int.'!K143</f>
        <v>0.0016866752654033138</v>
      </c>
      <c r="H139" s="247">
        <v>44342966</v>
      </c>
      <c r="I139" s="231">
        <v>3331020</v>
      </c>
      <c r="J139" s="356">
        <v>1665304</v>
      </c>
      <c r="K139" s="117" t="str">
        <f t="shared" si="5"/>
        <v>Gross Exposure is less then 30%</v>
      </c>
      <c r="M139"/>
      <c r="N139"/>
      <c r="P139" s="96"/>
    </row>
    <row r="140" spans="1:16" s="7" customFormat="1" ht="15">
      <c r="A140" s="201" t="s">
        <v>230</v>
      </c>
      <c r="B140" s="235">
        <f>'Open Int.'!K144</f>
        <v>875600</v>
      </c>
      <c r="C140" s="237">
        <f>'Open Int.'!R144</f>
        <v>44.594308</v>
      </c>
      <c r="D140" s="161">
        <f t="shared" si="4"/>
        <v>0.032760307318321906</v>
      </c>
      <c r="E140" s="243">
        <f>'Open Int.'!B144/'Open Int.'!K144</f>
        <v>0.9995431703974418</v>
      </c>
      <c r="F140" s="228">
        <f>'Open Int.'!E144/'Open Int.'!K144</f>
        <v>0.00045682960255824577</v>
      </c>
      <c r="G140" s="244">
        <f>'Open Int.'!H144/'Open Int.'!K144</f>
        <v>0</v>
      </c>
      <c r="H140" s="247">
        <v>26727466</v>
      </c>
      <c r="I140" s="231">
        <v>5344800</v>
      </c>
      <c r="J140" s="356">
        <v>2672000</v>
      </c>
      <c r="K140" s="117" t="str">
        <f t="shared" si="5"/>
        <v>Gross Exposure is less then 30%</v>
      </c>
      <c r="M140"/>
      <c r="N140"/>
      <c r="P140" s="96"/>
    </row>
    <row r="141" spans="1:16" s="7" customFormat="1" ht="15">
      <c r="A141" s="201" t="s">
        <v>185</v>
      </c>
      <c r="B141" s="235">
        <f>'Open Int.'!K145</f>
        <v>16088625</v>
      </c>
      <c r="C141" s="237">
        <f>'Open Int.'!R145</f>
        <v>723.425023125</v>
      </c>
      <c r="D141" s="161">
        <f t="shared" si="4"/>
        <v>0.19871490254714497</v>
      </c>
      <c r="E141" s="243">
        <f>'Open Int.'!B145/'Open Int.'!K145</f>
        <v>0.9605202433396266</v>
      </c>
      <c r="F141" s="228">
        <f>'Open Int.'!E145/'Open Int.'!K145</f>
        <v>0.032305433186490456</v>
      </c>
      <c r="G141" s="244">
        <f>'Open Int.'!H145/'Open Int.'!K145</f>
        <v>0.007174323473882945</v>
      </c>
      <c r="H141" s="247">
        <v>80963354</v>
      </c>
      <c r="I141" s="231">
        <v>6220800</v>
      </c>
      <c r="J141" s="356">
        <v>3110400</v>
      </c>
      <c r="K141" s="117" t="str">
        <f t="shared" si="5"/>
        <v>Gross Exposure is less then 30%</v>
      </c>
      <c r="M141"/>
      <c r="N141"/>
      <c r="P141" s="96"/>
    </row>
    <row r="142" spans="1:16" s="7" customFormat="1" ht="15">
      <c r="A142" s="201" t="s">
        <v>206</v>
      </c>
      <c r="B142" s="235">
        <f>'Open Int.'!K146</f>
        <v>685025</v>
      </c>
      <c r="C142" s="237">
        <f>'Open Int.'!R146</f>
        <v>41.604993375</v>
      </c>
      <c r="D142" s="161">
        <f t="shared" si="4"/>
        <v>0.08592996474240329</v>
      </c>
      <c r="E142" s="243">
        <f>'Open Int.'!B146/'Open Int.'!K146</f>
        <v>0.9987956643918106</v>
      </c>
      <c r="F142" s="228">
        <f>'Open Int.'!E146/'Open Int.'!K146</f>
        <v>0.0012043356081894822</v>
      </c>
      <c r="G142" s="244">
        <f>'Open Int.'!H146/'Open Int.'!K146</f>
        <v>0</v>
      </c>
      <c r="H142" s="247">
        <v>7971899</v>
      </c>
      <c r="I142" s="231">
        <v>1594175</v>
      </c>
      <c r="J142" s="356">
        <v>796950</v>
      </c>
      <c r="K142" s="117" t="str">
        <f t="shared" si="5"/>
        <v>Gross Exposure is less then 30%</v>
      </c>
      <c r="M142"/>
      <c r="N142"/>
      <c r="P142" s="96"/>
    </row>
    <row r="143" spans="1:16" s="7" customFormat="1" ht="15">
      <c r="A143" s="201" t="s">
        <v>118</v>
      </c>
      <c r="B143" s="235">
        <f>'Open Int.'!K147</f>
        <v>2953500</v>
      </c>
      <c r="C143" s="237">
        <f>'Open Int.'!R147</f>
        <v>364.41759749999994</v>
      </c>
      <c r="D143" s="161">
        <f t="shared" si="4"/>
        <v>0.0922396143768876</v>
      </c>
      <c r="E143" s="243">
        <f>'Open Int.'!B147/'Open Int.'!K147</f>
        <v>0.9807008633824277</v>
      </c>
      <c r="F143" s="228">
        <f>'Open Int.'!E147/'Open Int.'!K147</f>
        <v>0.01845268325715253</v>
      </c>
      <c r="G143" s="244">
        <f>'Open Int.'!H147/'Open Int.'!K147</f>
        <v>0.0008464533604198408</v>
      </c>
      <c r="H143" s="247">
        <v>32019865</v>
      </c>
      <c r="I143" s="231">
        <v>2454750</v>
      </c>
      <c r="J143" s="356">
        <v>1227250</v>
      </c>
      <c r="K143" s="117" t="str">
        <f t="shared" si="5"/>
        <v>Gross Exposure is less then 30%</v>
      </c>
      <c r="M143"/>
      <c r="N143"/>
      <c r="P143" s="96"/>
    </row>
    <row r="144" spans="1:16" s="7" customFormat="1" ht="15">
      <c r="A144" s="201" t="s">
        <v>231</v>
      </c>
      <c r="B144" s="235">
        <f>'Open Int.'!K148</f>
        <v>1231767</v>
      </c>
      <c r="C144" s="237">
        <f>'Open Int.'!R148</f>
        <v>103.81332275999999</v>
      </c>
      <c r="D144" s="161">
        <f t="shared" si="4"/>
        <v>0.2955460322038156</v>
      </c>
      <c r="E144" s="243">
        <f>'Open Int.'!B148/'Open Int.'!K148</f>
        <v>0.9993326659993327</v>
      </c>
      <c r="F144" s="228">
        <f>'Open Int.'!E148/'Open Int.'!K148</f>
        <v>0.000667334000667334</v>
      </c>
      <c r="G144" s="244">
        <f>'Open Int.'!H148/'Open Int.'!K148</f>
        <v>0</v>
      </c>
      <c r="H144" s="247">
        <v>4167767</v>
      </c>
      <c r="I144" s="231">
        <v>833508</v>
      </c>
      <c r="J144" s="356">
        <v>581154</v>
      </c>
      <c r="K144" s="117" t="str">
        <f t="shared" si="5"/>
        <v>Gross Exposure is less then 30%</v>
      </c>
      <c r="M144"/>
      <c r="N144"/>
      <c r="P144" s="96"/>
    </row>
    <row r="145" spans="1:16" s="7" customFormat="1" ht="15">
      <c r="A145" s="201" t="s">
        <v>301</v>
      </c>
      <c r="B145" s="235">
        <f>'Open Int.'!K149</f>
        <v>1416800</v>
      </c>
      <c r="C145" s="237">
        <f>'Open Int.'!R149</f>
        <v>7.636552</v>
      </c>
      <c r="D145" s="161">
        <f t="shared" si="4"/>
        <v>0.08993051204915253</v>
      </c>
      <c r="E145" s="243">
        <f>'Open Int.'!B149/'Open Int.'!K149</f>
        <v>0.967391304347826</v>
      </c>
      <c r="F145" s="228">
        <f>'Open Int.'!E149/'Open Int.'!K149</f>
        <v>0.010869565217391304</v>
      </c>
      <c r="G145" s="244">
        <f>'Open Int.'!H149/'Open Int.'!K149</f>
        <v>0.021739130434782608</v>
      </c>
      <c r="H145" s="231">
        <v>15754386</v>
      </c>
      <c r="I145" s="231">
        <v>3149300</v>
      </c>
      <c r="J145" s="231">
        <v>3149300</v>
      </c>
      <c r="K145" s="117" t="str">
        <f t="shared" si="5"/>
        <v>Gross Exposure is less then 30%</v>
      </c>
      <c r="M145"/>
      <c r="N145"/>
      <c r="P145" s="96"/>
    </row>
    <row r="146" spans="1:16" s="7" customFormat="1" ht="15">
      <c r="A146" s="201" t="s">
        <v>302</v>
      </c>
      <c r="B146" s="235">
        <f>'Open Int.'!K150</f>
        <v>35017950</v>
      </c>
      <c r="C146" s="237">
        <f>'Open Int.'!R150</f>
        <v>73.8878745</v>
      </c>
      <c r="D146" s="161">
        <f t="shared" si="4"/>
        <v>0.33370307104464475</v>
      </c>
      <c r="E146" s="243">
        <f>'Open Int.'!B150/'Open Int.'!K150</f>
        <v>0.9152491793494479</v>
      </c>
      <c r="F146" s="228">
        <f>'Open Int.'!E150/'Open Int.'!K150</f>
        <v>0.07639510593852582</v>
      </c>
      <c r="G146" s="244">
        <f>'Open Int.'!H150/'Open Int.'!K150</f>
        <v>0.008355714712026261</v>
      </c>
      <c r="H146" s="231">
        <v>104937452</v>
      </c>
      <c r="I146" s="231">
        <v>20983600</v>
      </c>
      <c r="J146" s="231">
        <v>20983600</v>
      </c>
      <c r="K146" s="117" t="str">
        <f t="shared" si="5"/>
        <v>Some sign of build up Gross exposure crosses 30%</v>
      </c>
      <c r="M146"/>
      <c r="N146"/>
      <c r="P146" s="96"/>
    </row>
    <row r="147" spans="1:16" s="7" customFormat="1" ht="15">
      <c r="A147" s="201" t="s">
        <v>173</v>
      </c>
      <c r="B147" s="235">
        <f>'Open Int.'!K151</f>
        <v>6224500</v>
      </c>
      <c r="C147" s="237">
        <f>'Open Int.'!R151</f>
        <v>37.0668975</v>
      </c>
      <c r="D147" s="161">
        <f t="shared" si="4"/>
        <v>0.303505178848149</v>
      </c>
      <c r="E147" s="243">
        <f>'Open Int.'!B151/'Open Int.'!K151</f>
        <v>0.9900473933649289</v>
      </c>
      <c r="F147" s="228">
        <f>'Open Int.'!E151/'Open Int.'!K151</f>
        <v>0.00995260663507109</v>
      </c>
      <c r="G147" s="244">
        <f>'Open Int.'!H151/'Open Int.'!K151</f>
        <v>0</v>
      </c>
      <c r="H147" s="231">
        <v>20508711</v>
      </c>
      <c r="I147" s="231">
        <v>4100500</v>
      </c>
      <c r="J147" s="231">
        <v>4100500</v>
      </c>
      <c r="K147" s="117" t="str">
        <f t="shared" si="5"/>
        <v>Some sign of build up Gross exposure crosses 30%</v>
      </c>
      <c r="M147"/>
      <c r="N147"/>
      <c r="P147" s="96"/>
    </row>
    <row r="148" spans="1:16" s="7" customFormat="1" ht="15">
      <c r="A148" s="201" t="s">
        <v>303</v>
      </c>
      <c r="B148" s="235">
        <f>'Open Int.'!K152</f>
        <v>349800</v>
      </c>
      <c r="C148" s="237">
        <f>'Open Int.'!R152</f>
        <v>27.008058</v>
      </c>
      <c r="D148" s="161">
        <f t="shared" si="4"/>
        <v>0.029668192059560294</v>
      </c>
      <c r="E148" s="243">
        <f>'Open Int.'!B152/'Open Int.'!K152</f>
        <v>1</v>
      </c>
      <c r="F148" s="228">
        <f>'Open Int.'!E152/'Open Int.'!K152</f>
        <v>0</v>
      </c>
      <c r="G148" s="244">
        <f>'Open Int.'!H152/'Open Int.'!K152</f>
        <v>0</v>
      </c>
      <c r="H148" s="231">
        <v>11790405</v>
      </c>
      <c r="I148" s="231">
        <v>2358000</v>
      </c>
      <c r="J148" s="231">
        <v>1179000</v>
      </c>
      <c r="K148" s="117" t="str">
        <f t="shared" si="5"/>
        <v>Gross Exposure is less then 30%</v>
      </c>
      <c r="M148"/>
      <c r="N148"/>
      <c r="P148" s="96"/>
    </row>
    <row r="149" spans="1:16" s="7" customFormat="1" ht="15">
      <c r="A149" s="201" t="s">
        <v>82</v>
      </c>
      <c r="B149" s="235">
        <f>'Open Int.'!K153</f>
        <v>9653700</v>
      </c>
      <c r="C149" s="237">
        <f>'Open Int.'!R153</f>
        <v>100.39848</v>
      </c>
      <c r="D149" s="161">
        <f t="shared" si="4"/>
        <v>0.2144143135663579</v>
      </c>
      <c r="E149" s="243">
        <f>'Open Int.'!B153/'Open Int.'!K153</f>
        <v>0.9960844028714378</v>
      </c>
      <c r="F149" s="228">
        <f>'Open Int.'!E153/'Open Int.'!K153</f>
        <v>0.0036980639547531</v>
      </c>
      <c r="G149" s="244">
        <f>'Open Int.'!H153/'Open Int.'!K153</f>
        <v>0.00021753317380900588</v>
      </c>
      <c r="H149" s="247">
        <v>45023580</v>
      </c>
      <c r="I149" s="231">
        <v>9000600</v>
      </c>
      <c r="J149" s="356">
        <v>4498200</v>
      </c>
      <c r="K149" s="117" t="str">
        <f t="shared" si="5"/>
        <v>Gross Exposure is less then 30%</v>
      </c>
      <c r="M149"/>
      <c r="N149"/>
      <c r="P149" s="96"/>
    </row>
    <row r="150" spans="1:16" s="7" customFormat="1" ht="15">
      <c r="A150" s="201" t="s">
        <v>153</v>
      </c>
      <c r="B150" s="235">
        <f>'Open Int.'!K154</f>
        <v>769050</v>
      </c>
      <c r="C150" s="237">
        <f>'Open Int.'!R154</f>
        <v>37.714212</v>
      </c>
      <c r="D150" s="161">
        <f t="shared" si="4"/>
        <v>0.026391376860831428</v>
      </c>
      <c r="E150" s="243">
        <f>'Open Int.'!B154/'Open Int.'!K154</f>
        <v>1</v>
      </c>
      <c r="F150" s="228">
        <f>'Open Int.'!E154/'Open Int.'!K154</f>
        <v>0</v>
      </c>
      <c r="G150" s="244">
        <f>'Open Int.'!H154/'Open Int.'!K154</f>
        <v>0</v>
      </c>
      <c r="H150" s="247">
        <v>29140200</v>
      </c>
      <c r="I150" s="231">
        <v>5827500</v>
      </c>
      <c r="J150" s="356">
        <v>2913300</v>
      </c>
      <c r="K150" s="117" t="str">
        <f t="shared" si="5"/>
        <v>Gross Exposure is less then 30%</v>
      </c>
      <c r="M150"/>
      <c r="N150"/>
      <c r="P150" s="96"/>
    </row>
    <row r="151" spans="1:16" s="7" customFormat="1" ht="15">
      <c r="A151" s="201" t="s">
        <v>154</v>
      </c>
      <c r="B151" s="235">
        <f>'Open Int.'!K155</f>
        <v>4678200</v>
      </c>
      <c r="C151" s="237">
        <f>'Open Int.'!R155</f>
        <v>19.905741</v>
      </c>
      <c r="D151" s="161">
        <f t="shared" si="4"/>
        <v>0.116955</v>
      </c>
      <c r="E151" s="243">
        <f>'Open Int.'!B155/'Open Int.'!K155</f>
        <v>0.9985250737463127</v>
      </c>
      <c r="F151" s="228">
        <f>'Open Int.'!E155/'Open Int.'!K155</f>
        <v>0.0014749262536873156</v>
      </c>
      <c r="G151" s="244">
        <f>'Open Int.'!H155/'Open Int.'!K155</f>
        <v>0</v>
      </c>
      <c r="H151" s="247">
        <v>40000000</v>
      </c>
      <c r="I151" s="231">
        <v>7997100</v>
      </c>
      <c r="J151" s="356">
        <v>7997100</v>
      </c>
      <c r="K151" s="117" t="str">
        <f t="shared" si="5"/>
        <v>Gross Exposure is less then 30%</v>
      </c>
      <c r="M151"/>
      <c r="N151"/>
      <c r="P151" s="96"/>
    </row>
    <row r="152" spans="1:16" s="7" customFormat="1" ht="15">
      <c r="A152" s="201" t="s">
        <v>304</v>
      </c>
      <c r="B152" s="235">
        <f>'Open Int.'!K156</f>
        <v>1650600</v>
      </c>
      <c r="C152" s="237">
        <f>'Open Int.'!R156</f>
        <v>13.988835</v>
      </c>
      <c r="D152" s="161">
        <f t="shared" si="4"/>
        <v>0.034352966680244686</v>
      </c>
      <c r="E152" s="243">
        <f>'Open Int.'!B156/'Open Int.'!K156</f>
        <v>0.9890948745910578</v>
      </c>
      <c r="F152" s="228">
        <f>'Open Int.'!E156/'Open Int.'!K156</f>
        <v>0</v>
      </c>
      <c r="G152" s="244">
        <f>'Open Int.'!H156/'Open Int.'!K156</f>
        <v>0.010905125408942203</v>
      </c>
      <c r="H152" s="247">
        <v>48048252</v>
      </c>
      <c r="I152" s="231">
        <v>9608400</v>
      </c>
      <c r="J152" s="231">
        <v>4804200</v>
      </c>
      <c r="K152" s="117" t="str">
        <f t="shared" si="5"/>
        <v>Gross Exposure is less then 30%</v>
      </c>
      <c r="M152"/>
      <c r="N152"/>
      <c r="P152" s="96"/>
    </row>
    <row r="153" spans="1:16" s="7" customFormat="1" ht="15">
      <c r="A153" s="201" t="s">
        <v>155</v>
      </c>
      <c r="B153" s="235">
        <f>'Open Int.'!K157</f>
        <v>1703100</v>
      </c>
      <c r="C153" s="237">
        <f>'Open Int.'!R157</f>
        <v>68.515713</v>
      </c>
      <c r="D153" s="161">
        <f t="shared" si="4"/>
        <v>0.16846507161471858</v>
      </c>
      <c r="E153" s="243">
        <f>'Open Int.'!B157/'Open Int.'!K157</f>
        <v>0.9984586929716399</v>
      </c>
      <c r="F153" s="228">
        <f>'Open Int.'!E157/'Open Int.'!K157</f>
        <v>0.0015413070283600493</v>
      </c>
      <c r="G153" s="244">
        <f>'Open Int.'!H157/'Open Int.'!K157</f>
        <v>0</v>
      </c>
      <c r="H153" s="247">
        <v>10109514</v>
      </c>
      <c r="I153" s="231">
        <v>2021775</v>
      </c>
      <c r="J153" s="356">
        <v>1176000</v>
      </c>
      <c r="K153" s="117" t="str">
        <f t="shared" si="5"/>
        <v>Gross Exposure is less then 30%</v>
      </c>
      <c r="M153"/>
      <c r="N153"/>
      <c r="P153" s="96"/>
    </row>
    <row r="154" spans="1:16" s="7" customFormat="1" ht="15">
      <c r="A154" s="201" t="s">
        <v>38</v>
      </c>
      <c r="B154" s="235">
        <f>'Open Int.'!K158</f>
        <v>3751800</v>
      </c>
      <c r="C154" s="237">
        <f>'Open Int.'!R158</f>
        <v>209.875692</v>
      </c>
      <c r="D154" s="161">
        <f t="shared" si="4"/>
        <v>0.07458340403761049</v>
      </c>
      <c r="E154" s="243">
        <f>'Open Int.'!B158/'Open Int.'!K158</f>
        <v>0.99696145849992</v>
      </c>
      <c r="F154" s="228">
        <f>'Open Int.'!E158/'Open Int.'!K158</f>
        <v>0.002878618263233648</v>
      </c>
      <c r="G154" s="244">
        <f>'Open Int.'!H158/'Open Int.'!K158</f>
        <v>0.00015992323684631377</v>
      </c>
      <c r="H154" s="247">
        <v>50303416</v>
      </c>
      <c r="I154" s="231">
        <v>4951200</v>
      </c>
      <c r="J154" s="356">
        <v>2475600</v>
      </c>
      <c r="K154" s="117" t="str">
        <f t="shared" si="5"/>
        <v>Gross Exposure is less then 30%</v>
      </c>
      <c r="M154"/>
      <c r="N154"/>
      <c r="P154" s="96"/>
    </row>
    <row r="155" spans="1:16" s="7" customFormat="1" ht="15">
      <c r="A155" s="201" t="s">
        <v>156</v>
      </c>
      <c r="B155" s="235">
        <f>'Open Int.'!K159</f>
        <v>551400</v>
      </c>
      <c r="C155" s="237">
        <f>'Open Int.'!R159</f>
        <v>21.937449</v>
      </c>
      <c r="D155" s="161">
        <f t="shared" si="4"/>
        <v>0.09834276215819024</v>
      </c>
      <c r="E155" s="243">
        <f>'Open Int.'!B159/'Open Int.'!K159</f>
        <v>0.9978237214363439</v>
      </c>
      <c r="F155" s="228">
        <f>'Open Int.'!E159/'Open Int.'!K159</f>
        <v>0.002176278563656148</v>
      </c>
      <c r="G155" s="244">
        <f>'Open Int.'!H159/'Open Int.'!K159</f>
        <v>0</v>
      </c>
      <c r="H155" s="247">
        <v>5606920</v>
      </c>
      <c r="I155" s="231">
        <v>1120800</v>
      </c>
      <c r="J155" s="356">
        <v>1120800</v>
      </c>
      <c r="K155" s="117" t="str">
        <f t="shared" si="5"/>
        <v>Gross Exposure is less then 30%</v>
      </c>
      <c r="M155"/>
      <c r="N155"/>
      <c r="P155" s="96"/>
    </row>
    <row r="156" spans="1:16" s="7" customFormat="1" ht="15">
      <c r="A156" s="201" t="s">
        <v>397</v>
      </c>
      <c r="B156" s="235">
        <f>'Open Int.'!K160</f>
        <v>1412600</v>
      </c>
      <c r="C156" s="237">
        <f>'Open Int.'!R160</f>
        <v>35.413882</v>
      </c>
      <c r="D156" s="161">
        <f t="shared" si="4"/>
        <v>0.03006210742864128</v>
      </c>
      <c r="E156" s="243">
        <f>'Open Int.'!B160/'Open Int.'!K160</f>
        <v>0.998017839444995</v>
      </c>
      <c r="F156" s="228">
        <f>'Open Int.'!E160/'Open Int.'!K160</f>
        <v>0.0019821605550049554</v>
      </c>
      <c r="G156" s="244">
        <f>'Open Int.'!H160/'Open Int.'!K160</f>
        <v>0</v>
      </c>
      <c r="H156" s="247">
        <v>46989387</v>
      </c>
      <c r="I156" s="231">
        <v>9397500</v>
      </c>
      <c r="J156" s="356">
        <v>4698400</v>
      </c>
      <c r="K156" s="117" t="str">
        <f t="shared" si="5"/>
        <v>Gross Exposure is less then 30%</v>
      </c>
      <c r="M156"/>
      <c r="N156"/>
      <c r="P156"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04" sqref="G204"/>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0" t="s">
        <v>236</v>
      </c>
      <c r="B1" s="391"/>
      <c r="C1" s="391"/>
      <c r="D1" s="391"/>
      <c r="E1" s="391"/>
      <c r="F1" s="391"/>
      <c r="G1" s="391"/>
      <c r="H1" s="391"/>
      <c r="I1" s="391"/>
      <c r="J1" s="420"/>
      <c r="K1" s="34"/>
      <c r="L1" s="35"/>
      <c r="M1" s="36"/>
    </row>
    <row r="2" spans="1:13" s="38" customFormat="1" ht="31.5" customHeight="1" thickBot="1">
      <c r="A2" s="424" t="s">
        <v>27</v>
      </c>
      <c r="B2" s="426" t="s">
        <v>15</v>
      </c>
      <c r="C2" s="428" t="s">
        <v>31</v>
      </c>
      <c r="D2" s="430" t="s">
        <v>72</v>
      </c>
      <c r="E2" s="431"/>
      <c r="F2" s="432"/>
      <c r="G2" s="433" t="s">
        <v>94</v>
      </c>
      <c r="H2" s="433"/>
      <c r="I2" s="433"/>
      <c r="J2" s="423"/>
      <c r="K2" s="421" t="s">
        <v>32</v>
      </c>
      <c r="L2" s="422"/>
      <c r="M2" s="423"/>
    </row>
    <row r="3" spans="1:13" s="38" customFormat="1" ht="27.75" thickBot="1">
      <c r="A3" s="425"/>
      <c r="B3" s="427"/>
      <c r="C3" s="429"/>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2">
        <f>Volume!J4</f>
        <v>5308.5</v>
      </c>
      <c r="D4" s="321">
        <v>560.34</v>
      </c>
      <c r="E4" s="209">
        <f>D4*B4</f>
        <v>28017</v>
      </c>
      <c r="F4" s="210">
        <f>D4/C4*100</f>
        <v>10.555524159367053</v>
      </c>
      <c r="G4" s="276">
        <f>(B4*C4)*H4%+E4</f>
        <v>35979.75</v>
      </c>
      <c r="H4" s="274">
        <v>3</v>
      </c>
      <c r="I4" s="212">
        <f>G4/B4</f>
        <v>719.595</v>
      </c>
      <c r="J4" s="213">
        <f>I4/C4</f>
        <v>0.13555524159367052</v>
      </c>
      <c r="K4" s="215">
        <f>M4/16</f>
        <v>2.1006168125</v>
      </c>
      <c r="L4" s="216">
        <f>K4*SQRT(30)</f>
        <v>11.505552128808501</v>
      </c>
      <c r="M4" s="217">
        <v>33.609869</v>
      </c>
      <c r="N4" s="89"/>
    </row>
    <row r="5" spans="1:14" s="8" customFormat="1" ht="15">
      <c r="A5" s="193" t="s">
        <v>74</v>
      </c>
      <c r="B5" s="179">
        <v>50</v>
      </c>
      <c r="C5" s="286">
        <f>Volume!J5</f>
        <v>5180.7</v>
      </c>
      <c r="D5" s="320">
        <v>498.8</v>
      </c>
      <c r="E5" s="206">
        <f aca="true" t="shared" si="0" ref="E5:E67">D5*B5</f>
        <v>24940</v>
      </c>
      <c r="F5" s="211">
        <f aca="true" t="shared" si="1" ref="F5:F67">D5/C5*100</f>
        <v>9.628042542513562</v>
      </c>
      <c r="G5" s="277">
        <f aca="true" t="shared" si="2" ref="G5:G67">(B5*C5)*H5%+E5</f>
        <v>32711.05</v>
      </c>
      <c r="H5" s="275">
        <v>3</v>
      </c>
      <c r="I5" s="207">
        <f aca="true" t="shared" si="3" ref="I5:I67">G5/B5</f>
        <v>654.221</v>
      </c>
      <c r="J5" s="214">
        <f aca="true" t="shared" si="4" ref="J5:J67">I5/C5</f>
        <v>0.1262804254251356</v>
      </c>
      <c r="K5" s="218">
        <f aca="true" t="shared" si="5" ref="K5:K67">M5/16</f>
        <v>1.7012060625</v>
      </c>
      <c r="L5" s="208">
        <f aca="true" t="shared" si="6" ref="L5:L67">K5*SQRT(30)</f>
        <v>9.317889353957936</v>
      </c>
      <c r="M5" s="219">
        <v>27.219297</v>
      </c>
      <c r="N5" s="89"/>
    </row>
    <row r="6" spans="1:14" s="8" customFormat="1" ht="15">
      <c r="A6" s="193" t="s">
        <v>9</v>
      </c>
      <c r="B6" s="179">
        <v>50</v>
      </c>
      <c r="C6" s="286">
        <f>Volume!J6</f>
        <v>3821.55</v>
      </c>
      <c r="D6" s="320">
        <v>327.64</v>
      </c>
      <c r="E6" s="206">
        <f t="shared" si="0"/>
        <v>16382</v>
      </c>
      <c r="F6" s="211">
        <f t="shared" si="1"/>
        <v>8.573484580863786</v>
      </c>
      <c r="G6" s="277">
        <f t="shared" si="2"/>
        <v>22114.325</v>
      </c>
      <c r="H6" s="275">
        <v>3</v>
      </c>
      <c r="I6" s="207">
        <f t="shared" si="3"/>
        <v>442.2865</v>
      </c>
      <c r="J6" s="214">
        <f t="shared" si="4"/>
        <v>0.11573484580863785</v>
      </c>
      <c r="K6" s="218">
        <f t="shared" si="5"/>
        <v>1.4623196875</v>
      </c>
      <c r="L6" s="208">
        <f t="shared" si="6"/>
        <v>8.009454791276553</v>
      </c>
      <c r="M6" s="219">
        <v>23.397115</v>
      </c>
      <c r="N6" s="89"/>
    </row>
    <row r="7" spans="1:13" s="7" customFormat="1" ht="15">
      <c r="A7" s="193" t="s">
        <v>280</v>
      </c>
      <c r="B7" s="179">
        <v>200</v>
      </c>
      <c r="C7" s="286">
        <f>Volume!J7</f>
        <v>2025.35</v>
      </c>
      <c r="D7" s="320">
        <v>314.47</v>
      </c>
      <c r="E7" s="206">
        <f t="shared" si="0"/>
        <v>62894.00000000001</v>
      </c>
      <c r="F7" s="211">
        <f t="shared" si="1"/>
        <v>15.526699089046339</v>
      </c>
      <c r="G7" s="277">
        <f t="shared" si="2"/>
        <v>83147.5</v>
      </c>
      <c r="H7" s="275">
        <v>5</v>
      </c>
      <c r="I7" s="207">
        <f t="shared" si="3"/>
        <v>415.7375</v>
      </c>
      <c r="J7" s="214">
        <f t="shared" si="4"/>
        <v>0.20526699089046338</v>
      </c>
      <c r="K7" s="218">
        <f t="shared" si="5"/>
        <v>5.406509625</v>
      </c>
      <c r="L7" s="208">
        <f t="shared" si="6"/>
        <v>29.612672789812965</v>
      </c>
      <c r="M7" s="219">
        <v>86.504154</v>
      </c>
    </row>
    <row r="8" spans="1:13" s="8" customFormat="1" ht="15">
      <c r="A8" s="193" t="s">
        <v>134</v>
      </c>
      <c r="B8" s="179">
        <v>100</v>
      </c>
      <c r="C8" s="286">
        <f>Volume!J8</f>
        <v>3549.7</v>
      </c>
      <c r="D8" s="320">
        <v>378.65</v>
      </c>
      <c r="E8" s="206">
        <f t="shared" si="0"/>
        <v>37865</v>
      </c>
      <c r="F8" s="211">
        <f t="shared" si="1"/>
        <v>10.667098628053076</v>
      </c>
      <c r="G8" s="277">
        <f t="shared" si="2"/>
        <v>55613.5</v>
      </c>
      <c r="H8" s="275">
        <v>5</v>
      </c>
      <c r="I8" s="207">
        <f t="shared" si="3"/>
        <v>556.135</v>
      </c>
      <c r="J8" s="214">
        <f t="shared" si="4"/>
        <v>0.15667098628053075</v>
      </c>
      <c r="K8" s="218">
        <f t="shared" si="5"/>
        <v>2.754658625</v>
      </c>
      <c r="L8" s="208">
        <f t="shared" si="6"/>
        <v>15.087886671386642</v>
      </c>
      <c r="M8" s="219">
        <v>44.074538</v>
      </c>
    </row>
    <row r="9" spans="1:13" s="7" customFormat="1" ht="15">
      <c r="A9" s="193" t="s">
        <v>0</v>
      </c>
      <c r="B9" s="179">
        <v>375</v>
      </c>
      <c r="C9" s="286">
        <f>Volume!J9</f>
        <v>735.25</v>
      </c>
      <c r="D9" s="320">
        <v>96.19</v>
      </c>
      <c r="E9" s="206">
        <f t="shared" si="0"/>
        <v>36071.25</v>
      </c>
      <c r="F9" s="211">
        <f t="shared" si="1"/>
        <v>13.08262495749745</v>
      </c>
      <c r="G9" s="277">
        <f t="shared" si="2"/>
        <v>49857.1875</v>
      </c>
      <c r="H9" s="275">
        <v>5</v>
      </c>
      <c r="I9" s="207">
        <f t="shared" si="3"/>
        <v>132.9525</v>
      </c>
      <c r="J9" s="214">
        <f t="shared" si="4"/>
        <v>0.18082624957497448</v>
      </c>
      <c r="K9" s="218">
        <f t="shared" si="5"/>
        <v>2.6665694375</v>
      </c>
      <c r="L9" s="208">
        <f t="shared" si="6"/>
        <v>14.605402320726123</v>
      </c>
      <c r="M9" s="219">
        <v>42.665111</v>
      </c>
    </row>
    <row r="10" spans="1:13" s="7" customFormat="1" ht="15">
      <c r="A10" s="193" t="s">
        <v>135</v>
      </c>
      <c r="B10" s="179">
        <v>2450</v>
      </c>
      <c r="C10" s="286">
        <f>Volume!J10</f>
        <v>72.65</v>
      </c>
      <c r="D10" s="188">
        <v>7.9</v>
      </c>
      <c r="E10" s="206">
        <f t="shared" si="0"/>
        <v>19355</v>
      </c>
      <c r="F10" s="211">
        <f t="shared" si="1"/>
        <v>10.874053682037164</v>
      </c>
      <c r="G10" s="277">
        <f t="shared" si="2"/>
        <v>28254.625</v>
      </c>
      <c r="H10" s="275">
        <v>5</v>
      </c>
      <c r="I10" s="207">
        <f t="shared" si="3"/>
        <v>11.5325</v>
      </c>
      <c r="J10" s="214">
        <f t="shared" si="4"/>
        <v>0.15874053682037165</v>
      </c>
      <c r="K10" s="218">
        <f t="shared" si="5"/>
        <v>1.6139039375</v>
      </c>
      <c r="L10" s="208">
        <f t="shared" si="6"/>
        <v>8.839715922151578</v>
      </c>
      <c r="M10" s="203">
        <v>25.822463</v>
      </c>
    </row>
    <row r="11" spans="1:13" s="8" customFormat="1" ht="15">
      <c r="A11" s="193" t="s">
        <v>174</v>
      </c>
      <c r="B11" s="179">
        <v>3350</v>
      </c>
      <c r="C11" s="286">
        <f>Volume!J11</f>
        <v>57.05</v>
      </c>
      <c r="D11" s="320">
        <v>6.99</v>
      </c>
      <c r="E11" s="206">
        <f t="shared" si="0"/>
        <v>23416.5</v>
      </c>
      <c r="F11" s="211">
        <f t="shared" si="1"/>
        <v>12.252410166520598</v>
      </c>
      <c r="G11" s="277">
        <f t="shared" si="2"/>
        <v>32972.375</v>
      </c>
      <c r="H11" s="275">
        <v>5</v>
      </c>
      <c r="I11" s="207">
        <f t="shared" si="3"/>
        <v>9.8425</v>
      </c>
      <c r="J11" s="214">
        <f t="shared" si="4"/>
        <v>0.17252410166520596</v>
      </c>
      <c r="K11" s="218">
        <f t="shared" si="5"/>
        <v>2.2741505</v>
      </c>
      <c r="L11" s="208">
        <f t="shared" si="6"/>
        <v>12.456035280116524</v>
      </c>
      <c r="M11" s="219">
        <v>36.386408</v>
      </c>
    </row>
    <row r="12" spans="1:13" s="8" customFormat="1" ht="15">
      <c r="A12" s="193" t="s">
        <v>281</v>
      </c>
      <c r="B12" s="179">
        <v>600</v>
      </c>
      <c r="C12" s="286">
        <f>Volume!J12</f>
        <v>368.1</v>
      </c>
      <c r="D12" s="320">
        <v>39.83</v>
      </c>
      <c r="E12" s="206">
        <f t="shared" si="0"/>
        <v>23898</v>
      </c>
      <c r="F12" s="211">
        <f t="shared" si="1"/>
        <v>10.820429231187175</v>
      </c>
      <c r="G12" s="277">
        <f t="shared" si="2"/>
        <v>34941</v>
      </c>
      <c r="H12" s="275">
        <v>5</v>
      </c>
      <c r="I12" s="207">
        <f t="shared" si="3"/>
        <v>58.235</v>
      </c>
      <c r="J12" s="214">
        <f t="shared" si="4"/>
        <v>0.15820429231187177</v>
      </c>
      <c r="K12" s="218">
        <f t="shared" si="5"/>
        <v>2.3385470625</v>
      </c>
      <c r="L12" s="208">
        <f t="shared" si="6"/>
        <v>12.808749779186936</v>
      </c>
      <c r="M12" s="219">
        <v>37.416753</v>
      </c>
    </row>
    <row r="13" spans="1:13" s="7" customFormat="1" ht="15">
      <c r="A13" s="193" t="s">
        <v>75</v>
      </c>
      <c r="B13" s="179">
        <v>2300</v>
      </c>
      <c r="C13" s="286">
        <f>Volume!J13</f>
        <v>76.05</v>
      </c>
      <c r="D13" s="320">
        <v>8.21</v>
      </c>
      <c r="E13" s="206">
        <f t="shared" si="0"/>
        <v>18883.000000000004</v>
      </c>
      <c r="F13" s="211">
        <f t="shared" si="1"/>
        <v>10.79552925706772</v>
      </c>
      <c r="G13" s="277">
        <f t="shared" si="2"/>
        <v>27628.750000000004</v>
      </c>
      <c r="H13" s="275">
        <v>5</v>
      </c>
      <c r="I13" s="207">
        <f t="shared" si="3"/>
        <v>12.012500000000001</v>
      </c>
      <c r="J13" s="214">
        <f t="shared" si="4"/>
        <v>0.1579552925706772</v>
      </c>
      <c r="K13" s="218">
        <f t="shared" si="5"/>
        <v>2.9656429375</v>
      </c>
      <c r="L13" s="208">
        <f t="shared" si="6"/>
        <v>16.243495343746336</v>
      </c>
      <c r="M13" s="219">
        <v>47.450287</v>
      </c>
    </row>
    <row r="14" spans="1:13" s="7" customFormat="1" ht="15">
      <c r="A14" s="193" t="s">
        <v>88</v>
      </c>
      <c r="B14" s="179">
        <v>4300</v>
      </c>
      <c r="C14" s="286">
        <f>Volume!J14</f>
        <v>43.45</v>
      </c>
      <c r="D14" s="320">
        <v>6.17</v>
      </c>
      <c r="E14" s="206">
        <f t="shared" si="0"/>
        <v>26531</v>
      </c>
      <c r="F14" s="211">
        <f t="shared" si="1"/>
        <v>14.200230149597237</v>
      </c>
      <c r="G14" s="277">
        <f t="shared" si="2"/>
        <v>35872.75</v>
      </c>
      <c r="H14" s="275">
        <v>5</v>
      </c>
      <c r="I14" s="207">
        <f t="shared" si="3"/>
        <v>8.3425</v>
      </c>
      <c r="J14" s="214">
        <f t="shared" si="4"/>
        <v>0.19200230149597236</v>
      </c>
      <c r="K14" s="218">
        <f t="shared" si="5"/>
        <v>2.6470684375</v>
      </c>
      <c r="L14" s="208">
        <f t="shared" si="6"/>
        <v>14.498590944787042</v>
      </c>
      <c r="M14" s="203">
        <v>42.353095</v>
      </c>
    </row>
    <row r="15" spans="1:13" s="8" customFormat="1" ht="15">
      <c r="A15" s="193" t="s">
        <v>136</v>
      </c>
      <c r="B15" s="179">
        <v>4775</v>
      </c>
      <c r="C15" s="286">
        <f>Volume!J15</f>
        <v>38.4</v>
      </c>
      <c r="D15" s="320">
        <v>5.36</v>
      </c>
      <c r="E15" s="206">
        <f t="shared" si="0"/>
        <v>25594</v>
      </c>
      <c r="F15" s="211">
        <f t="shared" si="1"/>
        <v>13.958333333333334</v>
      </c>
      <c r="G15" s="277">
        <f t="shared" si="2"/>
        <v>34762</v>
      </c>
      <c r="H15" s="275">
        <v>5</v>
      </c>
      <c r="I15" s="207">
        <f t="shared" si="3"/>
        <v>7.28</v>
      </c>
      <c r="J15" s="214">
        <f t="shared" si="4"/>
        <v>0.18958333333333335</v>
      </c>
      <c r="K15" s="218">
        <f t="shared" si="5"/>
        <v>2.7903561875</v>
      </c>
      <c r="L15" s="208">
        <f t="shared" si="6"/>
        <v>15.28341027367865</v>
      </c>
      <c r="M15" s="219">
        <v>44.645699</v>
      </c>
    </row>
    <row r="16" spans="1:13" s="8" customFormat="1" ht="15">
      <c r="A16" s="193" t="s">
        <v>157</v>
      </c>
      <c r="B16" s="179">
        <v>350</v>
      </c>
      <c r="C16" s="286">
        <f>Volume!J16</f>
        <v>678.55</v>
      </c>
      <c r="D16" s="320">
        <v>70.03</v>
      </c>
      <c r="E16" s="206">
        <f t="shared" si="0"/>
        <v>24510.5</v>
      </c>
      <c r="F16" s="211">
        <f t="shared" si="1"/>
        <v>10.320536437992779</v>
      </c>
      <c r="G16" s="277">
        <f t="shared" si="2"/>
        <v>36385.125</v>
      </c>
      <c r="H16" s="275">
        <v>5</v>
      </c>
      <c r="I16" s="207">
        <f t="shared" si="3"/>
        <v>103.9575</v>
      </c>
      <c r="J16" s="214">
        <f t="shared" si="4"/>
        <v>0.1532053643799278</v>
      </c>
      <c r="K16" s="218">
        <f t="shared" si="5"/>
        <v>2.38428275</v>
      </c>
      <c r="L16" s="208">
        <f t="shared" si="6"/>
        <v>13.059254456454507</v>
      </c>
      <c r="M16" s="219">
        <v>38.148524</v>
      </c>
    </row>
    <row r="17" spans="1:13" s="8" customFormat="1" ht="15">
      <c r="A17" s="193" t="s">
        <v>193</v>
      </c>
      <c r="B17" s="179">
        <v>100</v>
      </c>
      <c r="C17" s="286">
        <f>Volume!J17</f>
        <v>2427.6</v>
      </c>
      <c r="D17" s="320">
        <v>261.69</v>
      </c>
      <c r="E17" s="206">
        <f t="shared" si="0"/>
        <v>26169</v>
      </c>
      <c r="F17" s="211">
        <f t="shared" si="1"/>
        <v>10.77978250123579</v>
      </c>
      <c r="G17" s="277">
        <f t="shared" si="2"/>
        <v>38598.312</v>
      </c>
      <c r="H17" s="275">
        <v>5.12</v>
      </c>
      <c r="I17" s="207">
        <f t="shared" si="3"/>
        <v>385.98312</v>
      </c>
      <c r="J17" s="214">
        <f t="shared" si="4"/>
        <v>0.15899782501235787</v>
      </c>
      <c r="K17" s="218">
        <f t="shared" si="5"/>
        <v>2.262520625</v>
      </c>
      <c r="L17" s="208">
        <f t="shared" si="6"/>
        <v>12.39233583133187</v>
      </c>
      <c r="M17" s="219">
        <v>36.20033</v>
      </c>
    </row>
    <row r="18" spans="1:13" s="8" customFormat="1" ht="15">
      <c r="A18" s="193" t="s">
        <v>282</v>
      </c>
      <c r="B18" s="179">
        <v>950</v>
      </c>
      <c r="C18" s="286">
        <f>Volume!J18</f>
        <v>195</v>
      </c>
      <c r="D18" s="320">
        <v>67.14</v>
      </c>
      <c r="E18" s="206">
        <f t="shared" si="0"/>
        <v>63783</v>
      </c>
      <c r="F18" s="211">
        <f t="shared" si="1"/>
        <v>34.43076923076923</v>
      </c>
      <c r="G18" s="277">
        <f t="shared" si="2"/>
        <v>73045.5</v>
      </c>
      <c r="H18" s="275">
        <v>5</v>
      </c>
      <c r="I18" s="207">
        <f t="shared" si="3"/>
        <v>76.89</v>
      </c>
      <c r="J18" s="214">
        <f t="shared" si="4"/>
        <v>0.3943076923076923</v>
      </c>
      <c r="K18" s="218">
        <f t="shared" si="5"/>
        <v>3.857308375</v>
      </c>
      <c r="L18" s="208">
        <f t="shared" si="6"/>
        <v>21.127348082410965</v>
      </c>
      <c r="M18" s="219">
        <v>61.716934</v>
      </c>
    </row>
    <row r="19" spans="1:13" s="8" customFormat="1" ht="15">
      <c r="A19" s="193" t="s">
        <v>283</v>
      </c>
      <c r="B19" s="179">
        <v>2400</v>
      </c>
      <c r="C19" s="286">
        <f>Volume!J19</f>
        <v>65.8</v>
      </c>
      <c r="D19" s="320">
        <v>17.22</v>
      </c>
      <c r="E19" s="206">
        <f t="shared" si="0"/>
        <v>41328</v>
      </c>
      <c r="F19" s="211">
        <f t="shared" si="1"/>
        <v>26.170212765957444</v>
      </c>
      <c r="G19" s="277">
        <f t="shared" si="2"/>
        <v>49224</v>
      </c>
      <c r="H19" s="275">
        <v>5</v>
      </c>
      <c r="I19" s="207">
        <f t="shared" si="3"/>
        <v>20.51</v>
      </c>
      <c r="J19" s="214">
        <f t="shared" si="4"/>
        <v>0.3117021276595745</v>
      </c>
      <c r="K19" s="218">
        <f t="shared" si="5"/>
        <v>2.7959531875</v>
      </c>
      <c r="L19" s="208">
        <f t="shared" si="6"/>
        <v>15.314066305222212</v>
      </c>
      <c r="M19" s="219">
        <v>44.735251</v>
      </c>
    </row>
    <row r="20" spans="1:13" s="8" customFormat="1" ht="15">
      <c r="A20" s="193" t="s">
        <v>76</v>
      </c>
      <c r="B20" s="179">
        <v>1400</v>
      </c>
      <c r="C20" s="286">
        <f>Volume!J20</f>
        <v>215.05</v>
      </c>
      <c r="D20" s="320">
        <v>38.63</v>
      </c>
      <c r="E20" s="206">
        <f t="shared" si="0"/>
        <v>54082</v>
      </c>
      <c r="F20" s="211">
        <f t="shared" si="1"/>
        <v>17.96326435712625</v>
      </c>
      <c r="G20" s="277">
        <f t="shared" si="2"/>
        <v>69135.5</v>
      </c>
      <c r="H20" s="275">
        <v>5</v>
      </c>
      <c r="I20" s="207">
        <f t="shared" si="3"/>
        <v>49.3825</v>
      </c>
      <c r="J20" s="214">
        <f t="shared" si="4"/>
        <v>0.22963264357126248</v>
      </c>
      <c r="K20" s="218">
        <f t="shared" si="5"/>
        <v>3.4516355</v>
      </c>
      <c r="L20" s="208">
        <f t="shared" si="6"/>
        <v>18.90538623635623</v>
      </c>
      <c r="M20" s="219">
        <v>55.226168</v>
      </c>
    </row>
    <row r="21" spans="1:13" s="8" customFormat="1" ht="15">
      <c r="A21" s="193" t="s">
        <v>77</v>
      </c>
      <c r="B21" s="179">
        <v>1900</v>
      </c>
      <c r="C21" s="286">
        <f>Volume!J21</f>
        <v>167.8</v>
      </c>
      <c r="D21" s="320">
        <v>34.06</v>
      </c>
      <c r="E21" s="206">
        <f t="shared" si="0"/>
        <v>64714.00000000001</v>
      </c>
      <c r="F21" s="211">
        <f t="shared" si="1"/>
        <v>20.297973778307508</v>
      </c>
      <c r="G21" s="277">
        <f t="shared" si="2"/>
        <v>80655</v>
      </c>
      <c r="H21" s="275">
        <v>5</v>
      </c>
      <c r="I21" s="207">
        <f t="shared" si="3"/>
        <v>42.45</v>
      </c>
      <c r="J21" s="214">
        <f t="shared" si="4"/>
        <v>0.2529797377830751</v>
      </c>
      <c r="K21" s="218">
        <f t="shared" si="5"/>
        <v>4.030830625</v>
      </c>
      <c r="L21" s="208">
        <f t="shared" si="6"/>
        <v>22.07776858795147</v>
      </c>
      <c r="M21" s="219">
        <v>64.49329</v>
      </c>
    </row>
    <row r="22" spans="1:13" s="7" customFormat="1" ht="15">
      <c r="A22" s="193" t="s">
        <v>284</v>
      </c>
      <c r="B22" s="179">
        <v>1050</v>
      </c>
      <c r="C22" s="286">
        <f>Volume!J22</f>
        <v>137.9</v>
      </c>
      <c r="D22" s="320">
        <v>24.07</v>
      </c>
      <c r="E22" s="206">
        <f t="shared" si="0"/>
        <v>25273.5</v>
      </c>
      <c r="F22" s="211">
        <f t="shared" si="1"/>
        <v>17.454677302393037</v>
      </c>
      <c r="G22" s="277">
        <f t="shared" si="2"/>
        <v>32513.25</v>
      </c>
      <c r="H22" s="275">
        <v>5</v>
      </c>
      <c r="I22" s="207">
        <f t="shared" si="3"/>
        <v>30.965</v>
      </c>
      <c r="J22" s="214">
        <f t="shared" si="4"/>
        <v>0.22454677302393036</v>
      </c>
      <c r="K22" s="218">
        <f t="shared" si="5"/>
        <v>2.9283209375</v>
      </c>
      <c r="L22" s="208">
        <f t="shared" si="6"/>
        <v>16.039074330834257</v>
      </c>
      <c r="M22" s="203">
        <v>46.853135</v>
      </c>
    </row>
    <row r="23" spans="1:13" s="7" customFormat="1" ht="15">
      <c r="A23" s="193" t="s">
        <v>34</v>
      </c>
      <c r="B23" s="179">
        <v>275</v>
      </c>
      <c r="C23" s="286">
        <f>Volume!J23</f>
        <v>1504</v>
      </c>
      <c r="D23" s="320">
        <v>203.67</v>
      </c>
      <c r="E23" s="206">
        <f t="shared" si="0"/>
        <v>56009.25</v>
      </c>
      <c r="F23" s="211">
        <f t="shared" si="1"/>
        <v>13.54188829787234</v>
      </c>
      <c r="G23" s="277">
        <f t="shared" si="2"/>
        <v>76689.25</v>
      </c>
      <c r="H23" s="275">
        <v>5</v>
      </c>
      <c r="I23" s="207">
        <f t="shared" si="3"/>
        <v>278.87</v>
      </c>
      <c r="J23" s="214">
        <f t="shared" si="4"/>
        <v>0.18541888297872341</v>
      </c>
      <c r="K23" s="218">
        <f t="shared" si="5"/>
        <v>2.98494325</v>
      </c>
      <c r="L23" s="208">
        <f t="shared" si="6"/>
        <v>16.349207508977827</v>
      </c>
      <c r="M23" s="203">
        <v>47.759092</v>
      </c>
    </row>
    <row r="24" spans="1:13" s="8" customFormat="1" ht="15">
      <c r="A24" s="193" t="s">
        <v>285</v>
      </c>
      <c r="B24" s="179">
        <v>250</v>
      </c>
      <c r="C24" s="286">
        <f>Volume!J24</f>
        <v>1082.7</v>
      </c>
      <c r="D24" s="320">
        <v>154.22</v>
      </c>
      <c r="E24" s="206">
        <f t="shared" si="0"/>
        <v>38555</v>
      </c>
      <c r="F24" s="211">
        <f t="shared" si="1"/>
        <v>14.244019580677932</v>
      </c>
      <c r="G24" s="277">
        <f t="shared" si="2"/>
        <v>52088.75</v>
      </c>
      <c r="H24" s="275">
        <v>5</v>
      </c>
      <c r="I24" s="207">
        <f t="shared" si="3"/>
        <v>208.355</v>
      </c>
      <c r="J24" s="214">
        <f t="shared" si="4"/>
        <v>0.19244019580677932</v>
      </c>
      <c r="K24" s="218">
        <f t="shared" si="5"/>
        <v>3.0054939375</v>
      </c>
      <c r="L24" s="208">
        <f t="shared" si="6"/>
        <v>16.461768260137717</v>
      </c>
      <c r="M24" s="219">
        <v>48.087903</v>
      </c>
    </row>
    <row r="25" spans="1:13" s="8" customFormat="1" ht="15">
      <c r="A25" s="193" t="s">
        <v>137</v>
      </c>
      <c r="B25" s="179">
        <v>1000</v>
      </c>
      <c r="C25" s="286">
        <f>Volume!J25</f>
        <v>315.55</v>
      </c>
      <c r="D25" s="320">
        <v>36.67</v>
      </c>
      <c r="E25" s="206">
        <f t="shared" si="0"/>
        <v>36670</v>
      </c>
      <c r="F25" s="211">
        <f t="shared" si="1"/>
        <v>11.6209792425923</v>
      </c>
      <c r="G25" s="277">
        <f t="shared" si="2"/>
        <v>52447.5</v>
      </c>
      <c r="H25" s="275">
        <v>5</v>
      </c>
      <c r="I25" s="207">
        <f t="shared" si="3"/>
        <v>52.4475</v>
      </c>
      <c r="J25" s="214">
        <f t="shared" si="4"/>
        <v>0.166209792425923</v>
      </c>
      <c r="K25" s="218">
        <f t="shared" si="5"/>
        <v>2.5117254375</v>
      </c>
      <c r="L25" s="208">
        <f t="shared" si="6"/>
        <v>13.757286803782822</v>
      </c>
      <c r="M25" s="219">
        <v>40.187607</v>
      </c>
    </row>
    <row r="26" spans="1:13" s="8" customFormat="1" ht="15">
      <c r="A26" s="193" t="s">
        <v>232</v>
      </c>
      <c r="B26" s="179">
        <v>500</v>
      </c>
      <c r="C26" s="286">
        <f>Volume!J26</f>
        <v>763.9</v>
      </c>
      <c r="D26" s="320">
        <v>95.8</v>
      </c>
      <c r="E26" s="206">
        <f t="shared" si="0"/>
        <v>47900</v>
      </c>
      <c r="F26" s="211">
        <f t="shared" si="1"/>
        <v>12.540908495876424</v>
      </c>
      <c r="G26" s="277">
        <f t="shared" si="2"/>
        <v>66997.5</v>
      </c>
      <c r="H26" s="275">
        <v>5</v>
      </c>
      <c r="I26" s="207">
        <f t="shared" si="3"/>
        <v>133.995</v>
      </c>
      <c r="J26" s="214">
        <f t="shared" si="4"/>
        <v>0.17540908495876426</v>
      </c>
      <c r="K26" s="218">
        <f t="shared" si="5"/>
        <v>1.9979265625</v>
      </c>
      <c r="L26" s="208">
        <f t="shared" si="6"/>
        <v>10.943094465200051</v>
      </c>
      <c r="M26" s="219">
        <v>31.966825</v>
      </c>
    </row>
    <row r="27" spans="1:13" s="8" customFormat="1" ht="15">
      <c r="A27" s="193" t="s">
        <v>1</v>
      </c>
      <c r="B27" s="179">
        <v>150</v>
      </c>
      <c r="C27" s="286">
        <f>Volume!J27</f>
        <v>2261.35</v>
      </c>
      <c r="D27" s="320">
        <v>328.93</v>
      </c>
      <c r="E27" s="206">
        <f t="shared" si="0"/>
        <v>49339.5</v>
      </c>
      <c r="F27" s="211">
        <f t="shared" si="1"/>
        <v>14.545735954186659</v>
      </c>
      <c r="G27" s="277">
        <f t="shared" si="2"/>
        <v>66299.625</v>
      </c>
      <c r="H27" s="275">
        <v>5</v>
      </c>
      <c r="I27" s="207">
        <f t="shared" si="3"/>
        <v>441.9975</v>
      </c>
      <c r="J27" s="214">
        <f t="shared" si="4"/>
        <v>0.1954573595418666</v>
      </c>
      <c r="K27" s="218">
        <f t="shared" si="5"/>
        <v>1.931505625</v>
      </c>
      <c r="L27" s="208">
        <f t="shared" si="6"/>
        <v>10.579292007606144</v>
      </c>
      <c r="M27" s="219">
        <v>30.90409</v>
      </c>
    </row>
    <row r="28" spans="1:13" s="8" customFormat="1" ht="15">
      <c r="A28" s="193" t="s">
        <v>158</v>
      </c>
      <c r="B28" s="179">
        <v>1900</v>
      </c>
      <c r="C28" s="286">
        <f>Volume!J28</f>
        <v>107.25</v>
      </c>
      <c r="D28" s="320">
        <v>11.75</v>
      </c>
      <c r="E28" s="206">
        <f t="shared" si="0"/>
        <v>22325</v>
      </c>
      <c r="F28" s="211">
        <f t="shared" si="1"/>
        <v>10.955710955710956</v>
      </c>
      <c r="G28" s="277">
        <f t="shared" si="2"/>
        <v>32615.637499999997</v>
      </c>
      <c r="H28" s="275">
        <v>5.05</v>
      </c>
      <c r="I28" s="207">
        <f t="shared" si="3"/>
        <v>17.166124999999997</v>
      </c>
      <c r="J28" s="214">
        <f t="shared" si="4"/>
        <v>0.16005710955710953</v>
      </c>
      <c r="K28" s="218">
        <f t="shared" si="5"/>
        <v>2.1079460625</v>
      </c>
      <c r="L28" s="208">
        <f t="shared" si="6"/>
        <v>11.545696084354446</v>
      </c>
      <c r="M28" s="219">
        <v>33.727137</v>
      </c>
    </row>
    <row r="29" spans="1:13" s="8" customFormat="1" ht="15">
      <c r="A29" s="193" t="s">
        <v>286</v>
      </c>
      <c r="B29" s="179">
        <v>300</v>
      </c>
      <c r="C29" s="286">
        <f>Volume!J29</f>
        <v>541.15</v>
      </c>
      <c r="D29" s="320">
        <v>109.17</v>
      </c>
      <c r="E29" s="206">
        <f t="shared" si="0"/>
        <v>32751</v>
      </c>
      <c r="F29" s="211">
        <f t="shared" si="1"/>
        <v>20.173704148572487</v>
      </c>
      <c r="G29" s="277">
        <f t="shared" si="2"/>
        <v>40868.25</v>
      </c>
      <c r="H29" s="275">
        <v>5</v>
      </c>
      <c r="I29" s="207">
        <f t="shared" si="3"/>
        <v>136.2275</v>
      </c>
      <c r="J29" s="214">
        <f t="shared" si="4"/>
        <v>0.25173704148572484</v>
      </c>
      <c r="K29" s="218">
        <f t="shared" si="5"/>
        <v>3.85269975</v>
      </c>
      <c r="L29" s="208">
        <f t="shared" si="6"/>
        <v>21.102105603695144</v>
      </c>
      <c r="M29" s="219">
        <v>61.643196</v>
      </c>
    </row>
    <row r="30" spans="1:13" s="8" customFormat="1" ht="15">
      <c r="A30" s="193" t="s">
        <v>159</v>
      </c>
      <c r="B30" s="179">
        <v>4500</v>
      </c>
      <c r="C30" s="286">
        <f>Volume!J30</f>
        <v>40.65</v>
      </c>
      <c r="D30" s="320">
        <v>4.46</v>
      </c>
      <c r="E30" s="206">
        <f t="shared" si="0"/>
        <v>20070</v>
      </c>
      <c r="F30" s="211">
        <f t="shared" si="1"/>
        <v>10.971709717097172</v>
      </c>
      <c r="G30" s="277">
        <f t="shared" si="2"/>
        <v>29216.25</v>
      </c>
      <c r="H30" s="275">
        <v>5</v>
      </c>
      <c r="I30" s="207">
        <f t="shared" si="3"/>
        <v>6.4925</v>
      </c>
      <c r="J30" s="214">
        <f t="shared" si="4"/>
        <v>0.1597170971709717</v>
      </c>
      <c r="K30" s="218">
        <f t="shared" si="5"/>
        <v>2.803160125</v>
      </c>
      <c r="L30" s="208">
        <f t="shared" si="6"/>
        <v>15.35354032761501</v>
      </c>
      <c r="M30" s="219">
        <v>44.850562</v>
      </c>
    </row>
    <row r="31" spans="1:13" s="8" customFormat="1" ht="15">
      <c r="A31" s="193" t="s">
        <v>2</v>
      </c>
      <c r="B31" s="179">
        <v>1100</v>
      </c>
      <c r="C31" s="286">
        <f>Volume!J31</f>
        <v>302.75</v>
      </c>
      <c r="D31" s="320">
        <v>38.49</v>
      </c>
      <c r="E31" s="206">
        <f t="shared" si="0"/>
        <v>42339</v>
      </c>
      <c r="F31" s="211">
        <f t="shared" si="1"/>
        <v>12.71345995045417</v>
      </c>
      <c r="G31" s="277">
        <f t="shared" si="2"/>
        <v>58990.25</v>
      </c>
      <c r="H31" s="275">
        <v>5</v>
      </c>
      <c r="I31" s="207">
        <f t="shared" si="3"/>
        <v>53.6275</v>
      </c>
      <c r="J31" s="214">
        <f t="shared" si="4"/>
        <v>0.1771345995045417</v>
      </c>
      <c r="K31" s="218">
        <f t="shared" si="5"/>
        <v>2.023759375</v>
      </c>
      <c r="L31" s="208">
        <f t="shared" si="6"/>
        <v>11.084586606500565</v>
      </c>
      <c r="M31" s="219">
        <v>32.38015</v>
      </c>
    </row>
    <row r="32" spans="1:13" s="8" customFormat="1" ht="15">
      <c r="A32" s="193" t="s">
        <v>392</v>
      </c>
      <c r="B32" s="179">
        <v>1250</v>
      </c>
      <c r="C32" s="286">
        <f>Volume!J32</f>
        <v>132.15</v>
      </c>
      <c r="D32" s="320">
        <v>27.56</v>
      </c>
      <c r="E32" s="206">
        <f t="shared" si="0"/>
        <v>34450</v>
      </c>
      <c r="F32" s="211">
        <f t="shared" si="1"/>
        <v>20.85508891411275</v>
      </c>
      <c r="G32" s="277">
        <f t="shared" si="2"/>
        <v>42709.375</v>
      </c>
      <c r="H32" s="275">
        <v>5</v>
      </c>
      <c r="I32" s="207">
        <f t="shared" si="3"/>
        <v>34.1675</v>
      </c>
      <c r="J32" s="214">
        <f t="shared" si="4"/>
        <v>0.25855088914112745</v>
      </c>
      <c r="K32" s="218">
        <f t="shared" si="5"/>
        <v>1.8096494375</v>
      </c>
      <c r="L32" s="208">
        <f t="shared" si="6"/>
        <v>9.911858180952853</v>
      </c>
      <c r="M32" s="219">
        <v>28.954391</v>
      </c>
    </row>
    <row r="33" spans="1:13" s="8" customFormat="1" ht="15">
      <c r="A33" s="193" t="s">
        <v>78</v>
      </c>
      <c r="B33" s="179">
        <v>1600</v>
      </c>
      <c r="C33" s="286">
        <f>Volume!J33</f>
        <v>194.75</v>
      </c>
      <c r="D33" s="320">
        <v>32.06</v>
      </c>
      <c r="E33" s="206">
        <f t="shared" si="0"/>
        <v>51296</v>
      </c>
      <c r="F33" s="211">
        <f t="shared" si="1"/>
        <v>16.462130937098845</v>
      </c>
      <c r="G33" s="277">
        <f t="shared" si="2"/>
        <v>66876</v>
      </c>
      <c r="H33" s="275">
        <v>5</v>
      </c>
      <c r="I33" s="207">
        <f t="shared" si="3"/>
        <v>41.7975</v>
      </c>
      <c r="J33" s="214">
        <f t="shared" si="4"/>
        <v>0.21462130937098844</v>
      </c>
      <c r="K33" s="218">
        <f t="shared" si="5"/>
        <v>3.51753775</v>
      </c>
      <c r="L33" s="208">
        <f t="shared" si="6"/>
        <v>19.266347725509675</v>
      </c>
      <c r="M33" s="219">
        <v>56.280604</v>
      </c>
    </row>
    <row r="34" spans="1:13" s="8" customFormat="1" ht="15">
      <c r="A34" s="193" t="s">
        <v>138</v>
      </c>
      <c r="B34" s="179">
        <v>425</v>
      </c>
      <c r="C34" s="286">
        <f>Volume!J34</f>
        <v>545.55</v>
      </c>
      <c r="D34" s="320">
        <v>112.7</v>
      </c>
      <c r="E34" s="206">
        <f t="shared" si="0"/>
        <v>47897.5</v>
      </c>
      <c r="F34" s="211">
        <f t="shared" si="1"/>
        <v>20.65805150765283</v>
      </c>
      <c r="G34" s="277">
        <f t="shared" si="2"/>
        <v>59490.4375</v>
      </c>
      <c r="H34" s="275">
        <v>5</v>
      </c>
      <c r="I34" s="207">
        <f t="shared" si="3"/>
        <v>139.9775</v>
      </c>
      <c r="J34" s="214">
        <f t="shared" si="4"/>
        <v>0.2565805150765283</v>
      </c>
      <c r="K34" s="218">
        <f t="shared" si="5"/>
        <v>3.678509</v>
      </c>
      <c r="L34" s="208">
        <f t="shared" si="6"/>
        <v>20.14802357285771</v>
      </c>
      <c r="M34" s="219">
        <v>58.856144</v>
      </c>
    </row>
    <row r="35" spans="1:13" s="8" customFormat="1" ht="15">
      <c r="A35" s="193" t="s">
        <v>160</v>
      </c>
      <c r="B35" s="179">
        <v>550</v>
      </c>
      <c r="C35" s="286">
        <f>Volume!J35</f>
        <v>376.95</v>
      </c>
      <c r="D35" s="320">
        <v>66.33</v>
      </c>
      <c r="E35" s="206">
        <f t="shared" si="0"/>
        <v>36481.5</v>
      </c>
      <c r="F35" s="211">
        <f t="shared" si="1"/>
        <v>17.59649820931158</v>
      </c>
      <c r="G35" s="277">
        <f t="shared" si="2"/>
        <v>46847.625</v>
      </c>
      <c r="H35" s="275">
        <v>5</v>
      </c>
      <c r="I35" s="207">
        <f t="shared" si="3"/>
        <v>85.1775</v>
      </c>
      <c r="J35" s="214">
        <f t="shared" si="4"/>
        <v>0.2259649820931158</v>
      </c>
      <c r="K35" s="218">
        <f t="shared" si="5"/>
        <v>2.7257803125</v>
      </c>
      <c r="L35" s="208">
        <f t="shared" si="6"/>
        <v>14.92971363959731</v>
      </c>
      <c r="M35" s="219">
        <v>43.612485</v>
      </c>
    </row>
    <row r="36" spans="1:13" s="8" customFormat="1" ht="15">
      <c r="A36" s="193" t="s">
        <v>161</v>
      </c>
      <c r="B36" s="179">
        <v>6900</v>
      </c>
      <c r="C36" s="286">
        <f>Volume!J36</f>
        <v>31.3</v>
      </c>
      <c r="D36" s="320">
        <v>3.45</v>
      </c>
      <c r="E36" s="206">
        <f t="shared" si="0"/>
        <v>23805</v>
      </c>
      <c r="F36" s="211">
        <f t="shared" si="1"/>
        <v>11.022364217252397</v>
      </c>
      <c r="G36" s="277">
        <f t="shared" si="2"/>
        <v>34603.5</v>
      </c>
      <c r="H36" s="275">
        <v>5</v>
      </c>
      <c r="I36" s="207">
        <f t="shared" si="3"/>
        <v>5.015</v>
      </c>
      <c r="J36" s="214">
        <f t="shared" si="4"/>
        <v>0.16022364217252394</v>
      </c>
      <c r="K36" s="218">
        <f t="shared" si="5"/>
        <v>2.302460875</v>
      </c>
      <c r="L36" s="208">
        <f t="shared" si="6"/>
        <v>12.611097590105826</v>
      </c>
      <c r="M36" s="219">
        <v>36.839374</v>
      </c>
    </row>
    <row r="37" spans="1:13" s="8" customFormat="1" ht="15">
      <c r="A37" s="193" t="s">
        <v>394</v>
      </c>
      <c r="B37" s="179">
        <v>900</v>
      </c>
      <c r="C37" s="286">
        <f>Volume!J37</f>
        <v>187.7</v>
      </c>
      <c r="D37" s="320">
        <v>39.32</v>
      </c>
      <c r="E37" s="206">
        <f t="shared" si="0"/>
        <v>35388</v>
      </c>
      <c r="F37" s="211">
        <f t="shared" si="1"/>
        <v>20.94832179009057</v>
      </c>
      <c r="G37" s="277">
        <f t="shared" si="2"/>
        <v>43834.5</v>
      </c>
      <c r="H37" s="275">
        <v>5</v>
      </c>
      <c r="I37" s="207">
        <f t="shared" si="3"/>
        <v>48.705</v>
      </c>
      <c r="J37" s="214">
        <f t="shared" si="4"/>
        <v>0.2594832179009057</v>
      </c>
      <c r="K37" s="218">
        <f t="shared" si="5"/>
        <v>2.734375</v>
      </c>
      <c r="L37" s="208">
        <f t="shared" si="6"/>
        <v>14.976788681781887</v>
      </c>
      <c r="M37" s="219">
        <v>43.75</v>
      </c>
    </row>
    <row r="38" spans="1:13" s="8" customFormat="1" ht="15">
      <c r="A38" s="193" t="s">
        <v>3</v>
      </c>
      <c r="B38" s="179">
        <v>1250</v>
      </c>
      <c r="C38" s="286">
        <f>Volume!J38</f>
        <v>236.8</v>
      </c>
      <c r="D38" s="320">
        <v>25.54</v>
      </c>
      <c r="E38" s="206">
        <f t="shared" si="0"/>
        <v>31925</v>
      </c>
      <c r="F38" s="211">
        <f t="shared" si="1"/>
        <v>10.785472972972972</v>
      </c>
      <c r="G38" s="277">
        <f t="shared" si="2"/>
        <v>46725</v>
      </c>
      <c r="H38" s="275">
        <v>5</v>
      </c>
      <c r="I38" s="207">
        <f t="shared" si="3"/>
        <v>37.38</v>
      </c>
      <c r="J38" s="214">
        <f t="shared" si="4"/>
        <v>0.15785472972972972</v>
      </c>
      <c r="K38" s="218">
        <f t="shared" si="5"/>
        <v>1.9413674375</v>
      </c>
      <c r="L38" s="208">
        <f t="shared" si="6"/>
        <v>10.633307379247508</v>
      </c>
      <c r="M38" s="219">
        <v>31.061879</v>
      </c>
    </row>
    <row r="39" spans="1:13" s="8" customFormat="1" ht="15">
      <c r="A39" s="193" t="s">
        <v>218</v>
      </c>
      <c r="B39" s="179">
        <v>525</v>
      </c>
      <c r="C39" s="286">
        <f>Volume!J39</f>
        <v>332.65</v>
      </c>
      <c r="D39" s="320">
        <v>71.56</v>
      </c>
      <c r="E39" s="206">
        <f t="shared" si="0"/>
        <v>37569</v>
      </c>
      <c r="F39" s="211">
        <f t="shared" si="1"/>
        <v>21.51209980459943</v>
      </c>
      <c r="G39" s="277">
        <f t="shared" si="2"/>
        <v>46301.0625</v>
      </c>
      <c r="H39" s="275">
        <v>5</v>
      </c>
      <c r="I39" s="207">
        <f t="shared" si="3"/>
        <v>88.1925</v>
      </c>
      <c r="J39" s="214">
        <f t="shared" si="4"/>
        <v>0.2651209980459943</v>
      </c>
      <c r="K39" s="218">
        <f t="shared" si="5"/>
        <v>2.2033485625</v>
      </c>
      <c r="L39" s="208">
        <f t="shared" si="6"/>
        <v>12.068237097278313</v>
      </c>
      <c r="M39" s="219">
        <v>35.253577</v>
      </c>
    </row>
    <row r="40" spans="1:13" s="8" customFormat="1" ht="15">
      <c r="A40" s="193" t="s">
        <v>162</v>
      </c>
      <c r="B40" s="179">
        <v>1200</v>
      </c>
      <c r="C40" s="286">
        <f>Volume!J40</f>
        <v>289.25</v>
      </c>
      <c r="D40" s="320">
        <v>58.83</v>
      </c>
      <c r="E40" s="206">
        <f t="shared" si="0"/>
        <v>70596</v>
      </c>
      <c r="F40" s="211">
        <f t="shared" si="1"/>
        <v>20.338807260155576</v>
      </c>
      <c r="G40" s="277">
        <f t="shared" si="2"/>
        <v>87951</v>
      </c>
      <c r="H40" s="275">
        <v>5</v>
      </c>
      <c r="I40" s="207">
        <f t="shared" si="3"/>
        <v>73.2925</v>
      </c>
      <c r="J40" s="214">
        <f t="shared" si="4"/>
        <v>0.25338807260155577</v>
      </c>
      <c r="K40" s="218">
        <f t="shared" si="5"/>
        <v>3.3854694375</v>
      </c>
      <c r="L40" s="208">
        <f t="shared" si="6"/>
        <v>18.54297978663076</v>
      </c>
      <c r="M40" s="219">
        <v>54.167511</v>
      </c>
    </row>
    <row r="41" spans="1:13" s="8" customFormat="1" ht="15">
      <c r="A41" s="193" t="s">
        <v>287</v>
      </c>
      <c r="B41" s="179">
        <v>1000</v>
      </c>
      <c r="C41" s="286">
        <f>Volume!J41</f>
        <v>199.55</v>
      </c>
      <c r="D41" s="320">
        <v>30.15</v>
      </c>
      <c r="E41" s="206">
        <f t="shared" si="0"/>
        <v>30150</v>
      </c>
      <c r="F41" s="211">
        <f t="shared" si="1"/>
        <v>15.108995239288397</v>
      </c>
      <c r="G41" s="277">
        <f t="shared" si="2"/>
        <v>40127.5</v>
      </c>
      <c r="H41" s="275">
        <v>5</v>
      </c>
      <c r="I41" s="207">
        <f t="shared" si="3"/>
        <v>40.1275</v>
      </c>
      <c r="J41" s="214">
        <f t="shared" si="4"/>
        <v>0.20108995239288396</v>
      </c>
      <c r="K41" s="218">
        <f t="shared" si="5"/>
        <v>3.8871326875</v>
      </c>
      <c r="L41" s="208">
        <f t="shared" si="6"/>
        <v>21.290702569594295</v>
      </c>
      <c r="M41" s="219">
        <v>62.194123</v>
      </c>
    </row>
    <row r="42" spans="1:13" s="8" customFormat="1" ht="15">
      <c r="A42" s="193" t="s">
        <v>183</v>
      </c>
      <c r="B42" s="179">
        <v>950</v>
      </c>
      <c r="C42" s="286">
        <f>Volume!J42</f>
        <v>264.8</v>
      </c>
      <c r="D42" s="320">
        <v>30.99</v>
      </c>
      <c r="E42" s="206">
        <f t="shared" si="0"/>
        <v>29440.5</v>
      </c>
      <c r="F42" s="211">
        <f t="shared" si="1"/>
        <v>11.703172205438065</v>
      </c>
      <c r="G42" s="277">
        <f t="shared" si="2"/>
        <v>42018.5</v>
      </c>
      <c r="H42" s="275">
        <v>5</v>
      </c>
      <c r="I42" s="207">
        <f t="shared" si="3"/>
        <v>44.23</v>
      </c>
      <c r="J42" s="214">
        <f t="shared" si="4"/>
        <v>0.16703172205438063</v>
      </c>
      <c r="K42" s="218">
        <f t="shared" si="5"/>
        <v>2.784402875</v>
      </c>
      <c r="L42" s="208">
        <f t="shared" si="6"/>
        <v>15.250802638197374</v>
      </c>
      <c r="M42" s="219">
        <v>44.550446</v>
      </c>
    </row>
    <row r="43" spans="1:13" s="8" customFormat="1" ht="15">
      <c r="A43" s="193" t="s">
        <v>219</v>
      </c>
      <c r="B43" s="179">
        <v>2700</v>
      </c>
      <c r="C43" s="286">
        <f>Volume!J43</f>
        <v>95</v>
      </c>
      <c r="D43" s="320">
        <v>13.56</v>
      </c>
      <c r="E43" s="206">
        <f t="shared" si="0"/>
        <v>36612</v>
      </c>
      <c r="F43" s="211">
        <f t="shared" si="1"/>
        <v>14.273684210526316</v>
      </c>
      <c r="G43" s="277">
        <f t="shared" si="2"/>
        <v>49437</v>
      </c>
      <c r="H43" s="275">
        <v>5</v>
      </c>
      <c r="I43" s="207">
        <f t="shared" si="3"/>
        <v>18.31</v>
      </c>
      <c r="J43" s="214">
        <f t="shared" si="4"/>
        <v>0.19273684210526315</v>
      </c>
      <c r="K43" s="218">
        <f t="shared" si="5"/>
        <v>1.75628475</v>
      </c>
      <c r="L43" s="208">
        <f t="shared" si="6"/>
        <v>9.619567749773214</v>
      </c>
      <c r="M43" s="219">
        <v>28.100556</v>
      </c>
    </row>
    <row r="44" spans="1:13" s="8" customFormat="1" ht="15">
      <c r="A44" s="193" t="s">
        <v>163</v>
      </c>
      <c r="B44" s="179">
        <v>250</v>
      </c>
      <c r="C44" s="286">
        <f>Volume!J44</f>
        <v>3074.8</v>
      </c>
      <c r="D44" s="320">
        <v>430.74</v>
      </c>
      <c r="E44" s="206">
        <f t="shared" si="0"/>
        <v>107685</v>
      </c>
      <c r="F44" s="211">
        <f t="shared" si="1"/>
        <v>14.008716014049693</v>
      </c>
      <c r="G44" s="277">
        <f t="shared" si="2"/>
        <v>146120</v>
      </c>
      <c r="H44" s="275">
        <v>5</v>
      </c>
      <c r="I44" s="207">
        <f t="shared" si="3"/>
        <v>584.48</v>
      </c>
      <c r="J44" s="214">
        <f t="shared" si="4"/>
        <v>0.19008716014049692</v>
      </c>
      <c r="K44" s="218">
        <f t="shared" si="5"/>
        <v>3.5696378125</v>
      </c>
      <c r="L44" s="208">
        <f t="shared" si="6"/>
        <v>19.551711520296465</v>
      </c>
      <c r="M44" s="219">
        <v>57.114205</v>
      </c>
    </row>
    <row r="45" spans="1:13" s="8" customFormat="1" ht="15">
      <c r="A45" s="193" t="s">
        <v>194</v>
      </c>
      <c r="B45" s="179">
        <v>400</v>
      </c>
      <c r="C45" s="286">
        <f>Volume!J45</f>
        <v>728.25</v>
      </c>
      <c r="D45" s="320">
        <v>76.32</v>
      </c>
      <c r="E45" s="206">
        <f t="shared" si="0"/>
        <v>30527.999999999996</v>
      </c>
      <c r="F45" s="211">
        <f t="shared" si="1"/>
        <v>10.479917610710606</v>
      </c>
      <c r="G45" s="277">
        <f t="shared" si="2"/>
        <v>45646.47</v>
      </c>
      <c r="H45" s="275">
        <v>5.19</v>
      </c>
      <c r="I45" s="207">
        <f t="shared" si="3"/>
        <v>114.116175</v>
      </c>
      <c r="J45" s="214">
        <f t="shared" si="4"/>
        <v>0.15669917610710607</v>
      </c>
      <c r="K45" s="218">
        <f t="shared" si="5"/>
        <v>1.9054481875</v>
      </c>
      <c r="L45" s="208">
        <f t="shared" si="6"/>
        <v>10.436569544510833</v>
      </c>
      <c r="M45" s="219">
        <v>30.487171</v>
      </c>
    </row>
    <row r="46" spans="1:13" s="8" customFormat="1" ht="15">
      <c r="A46" s="193" t="s">
        <v>220</v>
      </c>
      <c r="B46" s="179">
        <v>2400</v>
      </c>
      <c r="C46" s="286">
        <f>Volume!J46</f>
        <v>115.6</v>
      </c>
      <c r="D46" s="320">
        <v>19.72</v>
      </c>
      <c r="E46" s="206">
        <f t="shared" si="0"/>
        <v>47328</v>
      </c>
      <c r="F46" s="211">
        <f t="shared" si="1"/>
        <v>17.058823529411764</v>
      </c>
      <c r="G46" s="277">
        <f t="shared" si="2"/>
        <v>61200</v>
      </c>
      <c r="H46" s="275">
        <v>5</v>
      </c>
      <c r="I46" s="207">
        <f t="shared" si="3"/>
        <v>25.5</v>
      </c>
      <c r="J46" s="214">
        <f t="shared" si="4"/>
        <v>0.22058823529411767</v>
      </c>
      <c r="K46" s="218">
        <f t="shared" si="5"/>
        <v>3.3233994375</v>
      </c>
      <c r="L46" s="208">
        <f t="shared" si="6"/>
        <v>18.203008395187304</v>
      </c>
      <c r="M46" s="219">
        <v>53.174391</v>
      </c>
    </row>
    <row r="47" spans="1:13" s="8" customFormat="1" ht="15">
      <c r="A47" s="193" t="s">
        <v>164</v>
      </c>
      <c r="B47" s="179">
        <v>5650</v>
      </c>
      <c r="C47" s="286">
        <f>Volume!J47</f>
        <v>51.8</v>
      </c>
      <c r="D47" s="320">
        <v>7.19</v>
      </c>
      <c r="E47" s="206">
        <f t="shared" si="0"/>
        <v>40623.5</v>
      </c>
      <c r="F47" s="211">
        <f t="shared" si="1"/>
        <v>13.880308880308881</v>
      </c>
      <c r="G47" s="277">
        <f t="shared" si="2"/>
        <v>55257</v>
      </c>
      <c r="H47" s="275">
        <v>5</v>
      </c>
      <c r="I47" s="207">
        <f t="shared" si="3"/>
        <v>9.78</v>
      </c>
      <c r="J47" s="214">
        <f t="shared" si="4"/>
        <v>0.1888030888030888</v>
      </c>
      <c r="K47" s="218">
        <f t="shared" si="5"/>
        <v>3.87681475</v>
      </c>
      <c r="L47" s="208">
        <f t="shared" si="6"/>
        <v>21.234188898437512</v>
      </c>
      <c r="M47" s="219">
        <v>62.029036</v>
      </c>
    </row>
    <row r="48" spans="1:13" s="8" customFormat="1" ht="15">
      <c r="A48" s="193" t="s">
        <v>165</v>
      </c>
      <c r="B48" s="179">
        <v>1300</v>
      </c>
      <c r="C48" s="286">
        <f>Volume!J48</f>
        <v>216.25</v>
      </c>
      <c r="D48" s="320">
        <v>26.54</v>
      </c>
      <c r="E48" s="206">
        <f t="shared" si="0"/>
        <v>34502</v>
      </c>
      <c r="F48" s="211">
        <f t="shared" si="1"/>
        <v>12.272832369942197</v>
      </c>
      <c r="G48" s="277">
        <f t="shared" si="2"/>
        <v>48558.25</v>
      </c>
      <c r="H48" s="275">
        <v>5</v>
      </c>
      <c r="I48" s="207">
        <f t="shared" si="3"/>
        <v>37.3525</v>
      </c>
      <c r="J48" s="214">
        <f t="shared" si="4"/>
        <v>0.17272832369942195</v>
      </c>
      <c r="K48" s="218">
        <f t="shared" si="5"/>
        <v>3.060328625</v>
      </c>
      <c r="L48" s="208">
        <f t="shared" si="6"/>
        <v>16.762110212912685</v>
      </c>
      <c r="M48" s="219">
        <v>48.965258</v>
      </c>
    </row>
    <row r="49" spans="1:13" s="8" customFormat="1" ht="15">
      <c r="A49" s="193" t="s">
        <v>89</v>
      </c>
      <c r="B49" s="179">
        <v>1500</v>
      </c>
      <c r="C49" s="286">
        <f>Volume!J49</f>
        <v>264.55</v>
      </c>
      <c r="D49" s="320">
        <v>37.85</v>
      </c>
      <c r="E49" s="206">
        <f t="shared" si="0"/>
        <v>56775</v>
      </c>
      <c r="F49" s="211">
        <f t="shared" si="1"/>
        <v>14.307314307314305</v>
      </c>
      <c r="G49" s="277">
        <f t="shared" si="2"/>
        <v>77171.805</v>
      </c>
      <c r="H49" s="275">
        <v>5.14</v>
      </c>
      <c r="I49" s="207">
        <f t="shared" si="3"/>
        <v>51.447869999999995</v>
      </c>
      <c r="J49" s="214">
        <f t="shared" si="4"/>
        <v>0.19447314307314303</v>
      </c>
      <c r="K49" s="218">
        <f t="shared" si="5"/>
        <v>2.8160874375</v>
      </c>
      <c r="L49" s="208">
        <f t="shared" si="6"/>
        <v>15.424346134256695</v>
      </c>
      <c r="M49" s="219">
        <v>45.057399</v>
      </c>
    </row>
    <row r="50" spans="1:13" s="8" customFormat="1" ht="15">
      <c r="A50" s="193" t="s">
        <v>288</v>
      </c>
      <c r="B50" s="179">
        <v>1000</v>
      </c>
      <c r="C50" s="286">
        <f>Volume!J50</f>
        <v>165</v>
      </c>
      <c r="D50" s="320">
        <v>44.94</v>
      </c>
      <c r="E50" s="206">
        <f t="shared" si="0"/>
        <v>44940</v>
      </c>
      <c r="F50" s="211">
        <f t="shared" si="1"/>
        <v>27.236363636363635</v>
      </c>
      <c r="G50" s="277">
        <f t="shared" si="2"/>
        <v>53190</v>
      </c>
      <c r="H50" s="275">
        <v>5</v>
      </c>
      <c r="I50" s="207">
        <f t="shared" si="3"/>
        <v>53.19</v>
      </c>
      <c r="J50" s="214">
        <f t="shared" si="4"/>
        <v>0.32236363636363635</v>
      </c>
      <c r="K50" s="218">
        <f t="shared" si="5"/>
        <v>3.6678045625</v>
      </c>
      <c r="L50" s="208">
        <f t="shared" si="6"/>
        <v>20.08939295401617</v>
      </c>
      <c r="M50" s="219">
        <v>58.684873</v>
      </c>
    </row>
    <row r="51" spans="1:13" s="8" customFormat="1" ht="15">
      <c r="A51" s="193" t="s">
        <v>271</v>
      </c>
      <c r="B51" s="179">
        <v>600</v>
      </c>
      <c r="C51" s="286">
        <f>Volume!J51</f>
        <v>202.95</v>
      </c>
      <c r="D51" s="320">
        <v>43.78</v>
      </c>
      <c r="E51" s="206">
        <f t="shared" si="0"/>
        <v>26268</v>
      </c>
      <c r="F51" s="211">
        <f t="shared" si="1"/>
        <v>21.571815718157183</v>
      </c>
      <c r="G51" s="277">
        <f t="shared" si="2"/>
        <v>32356.5</v>
      </c>
      <c r="H51" s="275">
        <v>5</v>
      </c>
      <c r="I51" s="207">
        <f t="shared" si="3"/>
        <v>53.9275</v>
      </c>
      <c r="J51" s="214">
        <f t="shared" si="4"/>
        <v>0.2657181571815718</v>
      </c>
      <c r="K51" s="218">
        <f t="shared" si="5"/>
        <v>3.15631875</v>
      </c>
      <c r="L51" s="208">
        <f t="shared" si="6"/>
        <v>17.28786978051509</v>
      </c>
      <c r="M51" s="219">
        <v>50.5011</v>
      </c>
    </row>
    <row r="52" spans="1:13" s="8" customFormat="1" ht="15">
      <c r="A52" s="193" t="s">
        <v>221</v>
      </c>
      <c r="B52" s="179">
        <v>300</v>
      </c>
      <c r="C52" s="286">
        <f>Volume!J52</f>
        <v>1119.9</v>
      </c>
      <c r="D52" s="320">
        <v>197.49</v>
      </c>
      <c r="E52" s="206">
        <f t="shared" si="0"/>
        <v>59247</v>
      </c>
      <c r="F52" s="211">
        <f t="shared" si="1"/>
        <v>17.63461023305652</v>
      </c>
      <c r="G52" s="277">
        <f t="shared" si="2"/>
        <v>76045.5</v>
      </c>
      <c r="H52" s="275">
        <v>5</v>
      </c>
      <c r="I52" s="207">
        <f t="shared" si="3"/>
        <v>253.485</v>
      </c>
      <c r="J52" s="214">
        <f t="shared" si="4"/>
        <v>0.22634610233056524</v>
      </c>
      <c r="K52" s="218">
        <f t="shared" si="5"/>
        <v>2.0622700625</v>
      </c>
      <c r="L52" s="208">
        <f t="shared" si="6"/>
        <v>11.295518328988388</v>
      </c>
      <c r="M52" s="219">
        <v>32.996321</v>
      </c>
    </row>
    <row r="53" spans="1:13" s="8" customFormat="1" ht="15">
      <c r="A53" s="193" t="s">
        <v>233</v>
      </c>
      <c r="B53" s="179">
        <v>1000</v>
      </c>
      <c r="C53" s="286">
        <f>Volume!J53</f>
        <v>360.3</v>
      </c>
      <c r="D53" s="320">
        <v>50.71</v>
      </c>
      <c r="E53" s="206">
        <f t="shared" si="0"/>
        <v>50710</v>
      </c>
      <c r="F53" s="211">
        <f t="shared" si="1"/>
        <v>14.074382459061892</v>
      </c>
      <c r="G53" s="277">
        <f t="shared" si="2"/>
        <v>68725</v>
      </c>
      <c r="H53" s="275">
        <v>5</v>
      </c>
      <c r="I53" s="207">
        <f t="shared" si="3"/>
        <v>68.725</v>
      </c>
      <c r="J53" s="214">
        <f t="shared" si="4"/>
        <v>0.1907438245906189</v>
      </c>
      <c r="K53" s="218">
        <f t="shared" si="5"/>
        <v>3.8332605</v>
      </c>
      <c r="L53" s="208">
        <f t="shared" si="6"/>
        <v>20.99563244643532</v>
      </c>
      <c r="M53" s="219">
        <v>61.332168</v>
      </c>
    </row>
    <row r="54" spans="1:13" s="8" customFormat="1" ht="15">
      <c r="A54" s="193" t="s">
        <v>166</v>
      </c>
      <c r="B54" s="179">
        <v>2950</v>
      </c>
      <c r="C54" s="286">
        <f>Volume!J54</f>
        <v>92.95</v>
      </c>
      <c r="D54" s="320">
        <v>10.34</v>
      </c>
      <c r="E54" s="206">
        <f t="shared" si="0"/>
        <v>30503</v>
      </c>
      <c r="F54" s="211">
        <f t="shared" si="1"/>
        <v>11.124260355029586</v>
      </c>
      <c r="G54" s="277">
        <f t="shared" si="2"/>
        <v>44213.125</v>
      </c>
      <c r="H54" s="275">
        <v>5</v>
      </c>
      <c r="I54" s="207">
        <f t="shared" si="3"/>
        <v>14.9875</v>
      </c>
      <c r="J54" s="214">
        <f t="shared" si="4"/>
        <v>0.16124260355029585</v>
      </c>
      <c r="K54" s="218">
        <f t="shared" si="5"/>
        <v>2.3028273125</v>
      </c>
      <c r="L54" s="208">
        <f t="shared" si="6"/>
        <v>12.613104650952483</v>
      </c>
      <c r="M54" s="219">
        <v>36.845237</v>
      </c>
    </row>
    <row r="55" spans="1:13" s="8" customFormat="1" ht="15">
      <c r="A55" s="193" t="s">
        <v>222</v>
      </c>
      <c r="B55" s="179">
        <v>175</v>
      </c>
      <c r="C55" s="286">
        <f>Volume!J55</f>
        <v>2092.9</v>
      </c>
      <c r="D55" s="320">
        <v>257.23</v>
      </c>
      <c r="E55" s="206">
        <f t="shared" si="0"/>
        <v>45015.25</v>
      </c>
      <c r="F55" s="211">
        <f t="shared" si="1"/>
        <v>12.290601557647284</v>
      </c>
      <c r="G55" s="277">
        <f t="shared" si="2"/>
        <v>63328.125</v>
      </c>
      <c r="H55" s="275">
        <v>5</v>
      </c>
      <c r="I55" s="207">
        <f t="shared" si="3"/>
        <v>361.875</v>
      </c>
      <c r="J55" s="214">
        <f t="shared" si="4"/>
        <v>0.17290601557647284</v>
      </c>
      <c r="K55" s="218">
        <f t="shared" si="5"/>
        <v>2.0373401875</v>
      </c>
      <c r="L55" s="208">
        <f t="shared" si="6"/>
        <v>11.158971780055547</v>
      </c>
      <c r="M55" s="219">
        <v>32.597443</v>
      </c>
    </row>
    <row r="56" spans="1:13" s="8" customFormat="1" ht="15">
      <c r="A56" s="193" t="s">
        <v>289</v>
      </c>
      <c r="B56" s="179">
        <v>750</v>
      </c>
      <c r="C56" s="286">
        <f>Volume!J56</f>
        <v>135.2</v>
      </c>
      <c r="D56" s="320">
        <v>15.7</v>
      </c>
      <c r="E56" s="206">
        <f t="shared" si="0"/>
        <v>11775</v>
      </c>
      <c r="F56" s="211">
        <f t="shared" si="1"/>
        <v>11.61242603550296</v>
      </c>
      <c r="G56" s="277">
        <f t="shared" si="2"/>
        <v>16845</v>
      </c>
      <c r="H56" s="275">
        <v>5</v>
      </c>
      <c r="I56" s="207">
        <f t="shared" si="3"/>
        <v>22.46</v>
      </c>
      <c r="J56" s="214">
        <f t="shared" si="4"/>
        <v>0.1661242603550296</v>
      </c>
      <c r="K56" s="218">
        <f t="shared" si="5"/>
        <v>3.58289025</v>
      </c>
      <c r="L56" s="208">
        <f t="shared" si="6"/>
        <v>19.62429810990324</v>
      </c>
      <c r="M56" s="219">
        <v>57.326244</v>
      </c>
    </row>
    <row r="57" spans="1:13" s="8" customFormat="1" ht="15">
      <c r="A57" s="193" t="s">
        <v>290</v>
      </c>
      <c r="B57" s="179">
        <v>1400</v>
      </c>
      <c r="C57" s="286">
        <f>Volume!J57</f>
        <v>116.3</v>
      </c>
      <c r="D57" s="320">
        <v>12.87</v>
      </c>
      <c r="E57" s="206">
        <f t="shared" si="0"/>
        <v>18018</v>
      </c>
      <c r="F57" s="211">
        <f t="shared" si="1"/>
        <v>11.066208082545142</v>
      </c>
      <c r="G57" s="277">
        <f t="shared" si="2"/>
        <v>26159</v>
      </c>
      <c r="H57" s="275">
        <v>5</v>
      </c>
      <c r="I57" s="207">
        <f t="shared" si="3"/>
        <v>18.685</v>
      </c>
      <c r="J57" s="214">
        <f t="shared" si="4"/>
        <v>0.16066208082545141</v>
      </c>
      <c r="K57" s="218">
        <f t="shared" si="5"/>
        <v>2.8057205</v>
      </c>
      <c r="L57" s="208">
        <f t="shared" si="6"/>
        <v>15.367564079046735</v>
      </c>
      <c r="M57" s="219">
        <v>44.891528</v>
      </c>
    </row>
    <row r="58" spans="1:13" s="8" customFormat="1" ht="15">
      <c r="A58" s="193" t="s">
        <v>195</v>
      </c>
      <c r="B58" s="179">
        <v>2062</v>
      </c>
      <c r="C58" s="286">
        <f>Volume!J58</f>
        <v>106.7</v>
      </c>
      <c r="D58" s="320">
        <v>16.79</v>
      </c>
      <c r="E58" s="206">
        <f t="shared" si="0"/>
        <v>34620.979999999996</v>
      </c>
      <c r="F58" s="211">
        <f t="shared" si="1"/>
        <v>15.735707591377693</v>
      </c>
      <c r="G58" s="277">
        <f t="shared" si="2"/>
        <v>45621.75</v>
      </c>
      <c r="H58" s="275">
        <v>5</v>
      </c>
      <c r="I58" s="207">
        <f t="shared" si="3"/>
        <v>22.125</v>
      </c>
      <c r="J58" s="214">
        <f t="shared" si="4"/>
        <v>0.20735707591377694</v>
      </c>
      <c r="K58" s="218">
        <f t="shared" si="5"/>
        <v>2.3555141875</v>
      </c>
      <c r="L58" s="208">
        <f t="shared" si="6"/>
        <v>12.901682550172033</v>
      </c>
      <c r="M58" s="219">
        <v>37.688227</v>
      </c>
    </row>
    <row r="59" spans="1:13" s="8" customFormat="1" ht="15">
      <c r="A59" s="193" t="s">
        <v>291</v>
      </c>
      <c r="B59" s="179">
        <v>1400</v>
      </c>
      <c r="C59" s="286">
        <f>Volume!J59</f>
        <v>89.5</v>
      </c>
      <c r="D59" s="320">
        <v>19.71</v>
      </c>
      <c r="E59" s="206">
        <f t="shared" si="0"/>
        <v>27594</v>
      </c>
      <c r="F59" s="211">
        <f t="shared" si="1"/>
        <v>22.022346368715084</v>
      </c>
      <c r="G59" s="277">
        <f t="shared" si="2"/>
        <v>33859</v>
      </c>
      <c r="H59" s="275">
        <v>5</v>
      </c>
      <c r="I59" s="207">
        <f t="shared" si="3"/>
        <v>24.185</v>
      </c>
      <c r="J59" s="214">
        <f t="shared" si="4"/>
        <v>0.27022346368715083</v>
      </c>
      <c r="K59" s="218">
        <f t="shared" si="5"/>
        <v>3.7203594375</v>
      </c>
      <c r="L59" s="208">
        <f t="shared" si="6"/>
        <v>20.37724785945981</v>
      </c>
      <c r="M59" s="219">
        <v>59.525751</v>
      </c>
    </row>
    <row r="60" spans="1:13" s="8" customFormat="1" ht="15">
      <c r="A60" s="193" t="s">
        <v>197</v>
      </c>
      <c r="B60" s="179">
        <v>650</v>
      </c>
      <c r="C60" s="286">
        <f>Volume!J60</f>
        <v>291.4</v>
      </c>
      <c r="D60" s="320">
        <v>45.84</v>
      </c>
      <c r="E60" s="206">
        <f t="shared" si="0"/>
        <v>29796.000000000004</v>
      </c>
      <c r="F60" s="211">
        <f t="shared" si="1"/>
        <v>15.730954015099522</v>
      </c>
      <c r="G60" s="277">
        <f t="shared" si="2"/>
        <v>39266.5</v>
      </c>
      <c r="H60" s="275">
        <v>5</v>
      </c>
      <c r="I60" s="207">
        <f t="shared" si="3"/>
        <v>60.41</v>
      </c>
      <c r="J60" s="214">
        <f t="shared" si="4"/>
        <v>0.2073095401509952</v>
      </c>
      <c r="K60" s="218">
        <f t="shared" si="5"/>
        <v>2.3277544375</v>
      </c>
      <c r="L60" s="208">
        <f t="shared" si="6"/>
        <v>12.749636137514994</v>
      </c>
      <c r="M60" s="219">
        <v>37.244071</v>
      </c>
    </row>
    <row r="61" spans="1:13" s="8" customFormat="1" ht="15">
      <c r="A61" s="193" t="s">
        <v>4</v>
      </c>
      <c r="B61" s="179">
        <v>150</v>
      </c>
      <c r="C61" s="286">
        <f>Volume!J61</f>
        <v>1519.8</v>
      </c>
      <c r="D61" s="320">
        <v>166.01</v>
      </c>
      <c r="E61" s="206">
        <f t="shared" si="0"/>
        <v>24901.5</v>
      </c>
      <c r="F61" s="211">
        <f t="shared" si="1"/>
        <v>10.923147782602975</v>
      </c>
      <c r="G61" s="277">
        <f t="shared" si="2"/>
        <v>36300</v>
      </c>
      <c r="H61" s="275">
        <v>5</v>
      </c>
      <c r="I61" s="207">
        <f t="shared" si="3"/>
        <v>242</v>
      </c>
      <c r="J61" s="214">
        <f t="shared" si="4"/>
        <v>0.15923147782602975</v>
      </c>
      <c r="K61" s="218">
        <f t="shared" si="5"/>
        <v>1.7617470625</v>
      </c>
      <c r="L61" s="208">
        <f t="shared" si="6"/>
        <v>9.649486067497138</v>
      </c>
      <c r="M61" s="219">
        <v>28.187953</v>
      </c>
    </row>
    <row r="62" spans="1:13" s="8" customFormat="1" ht="15">
      <c r="A62" s="193" t="s">
        <v>79</v>
      </c>
      <c r="B62" s="179">
        <v>200</v>
      </c>
      <c r="C62" s="286">
        <f>Volume!J62</f>
        <v>954.15</v>
      </c>
      <c r="D62" s="320">
        <v>131.69</v>
      </c>
      <c r="E62" s="206">
        <f t="shared" si="0"/>
        <v>26338</v>
      </c>
      <c r="F62" s="211">
        <f t="shared" si="1"/>
        <v>13.80181313210711</v>
      </c>
      <c r="G62" s="277">
        <f t="shared" si="2"/>
        <v>35879.5</v>
      </c>
      <c r="H62" s="275">
        <v>5</v>
      </c>
      <c r="I62" s="207">
        <f t="shared" si="3"/>
        <v>179.3975</v>
      </c>
      <c r="J62" s="214">
        <f t="shared" si="4"/>
        <v>0.18801813132107112</v>
      </c>
      <c r="K62" s="218">
        <f t="shared" si="5"/>
        <v>2.22627875</v>
      </c>
      <c r="L62" s="208">
        <f t="shared" si="6"/>
        <v>12.193830906694044</v>
      </c>
      <c r="M62" s="219">
        <v>35.62046</v>
      </c>
    </row>
    <row r="63" spans="1:13" s="8" customFormat="1" ht="15">
      <c r="A63" s="193" t="s">
        <v>196</v>
      </c>
      <c r="B63" s="179">
        <v>400</v>
      </c>
      <c r="C63" s="286">
        <f>Volume!J63</f>
        <v>688.75</v>
      </c>
      <c r="D63" s="320">
        <v>98.98</v>
      </c>
      <c r="E63" s="206">
        <f t="shared" si="0"/>
        <v>39592</v>
      </c>
      <c r="F63" s="211">
        <f t="shared" si="1"/>
        <v>14.370961887477316</v>
      </c>
      <c r="G63" s="277">
        <f t="shared" si="2"/>
        <v>53367</v>
      </c>
      <c r="H63" s="275">
        <v>5</v>
      </c>
      <c r="I63" s="207">
        <f t="shared" si="3"/>
        <v>133.4175</v>
      </c>
      <c r="J63" s="214">
        <f t="shared" si="4"/>
        <v>0.19370961887477312</v>
      </c>
      <c r="K63" s="218">
        <f t="shared" si="5"/>
        <v>2.1254700625</v>
      </c>
      <c r="L63" s="208">
        <f t="shared" si="6"/>
        <v>11.641678985331652</v>
      </c>
      <c r="M63" s="219">
        <v>34.007521</v>
      </c>
    </row>
    <row r="64" spans="1:13" s="8" customFormat="1" ht="15">
      <c r="A64" s="193" t="s">
        <v>5</v>
      </c>
      <c r="B64" s="179">
        <v>1595</v>
      </c>
      <c r="C64" s="286">
        <f>Volume!J64</f>
        <v>130.3</v>
      </c>
      <c r="D64" s="320">
        <v>16.4</v>
      </c>
      <c r="E64" s="206">
        <f t="shared" si="0"/>
        <v>26157.999999999996</v>
      </c>
      <c r="F64" s="211">
        <f t="shared" si="1"/>
        <v>12.586339217191094</v>
      </c>
      <c r="G64" s="277">
        <f t="shared" si="2"/>
        <v>36549.425</v>
      </c>
      <c r="H64" s="275">
        <v>5</v>
      </c>
      <c r="I64" s="207">
        <f t="shared" si="3"/>
        <v>22.915000000000003</v>
      </c>
      <c r="J64" s="214">
        <f t="shared" si="4"/>
        <v>0.175863392171911</v>
      </c>
      <c r="K64" s="218">
        <f t="shared" si="5"/>
        <v>2.23026625</v>
      </c>
      <c r="L64" s="208">
        <f t="shared" si="6"/>
        <v>12.215671343674563</v>
      </c>
      <c r="M64" s="219">
        <v>35.68426</v>
      </c>
    </row>
    <row r="65" spans="1:13" s="8" customFormat="1" ht="15">
      <c r="A65" s="193" t="s">
        <v>198</v>
      </c>
      <c r="B65" s="179">
        <v>1000</v>
      </c>
      <c r="C65" s="286">
        <f>Volume!J65</f>
        <v>205.2</v>
      </c>
      <c r="D65" s="320">
        <v>25.92</v>
      </c>
      <c r="E65" s="206">
        <f t="shared" si="0"/>
        <v>25920</v>
      </c>
      <c r="F65" s="211">
        <f t="shared" si="1"/>
        <v>12.631578947368421</v>
      </c>
      <c r="G65" s="277">
        <f t="shared" si="2"/>
        <v>36180</v>
      </c>
      <c r="H65" s="275">
        <v>5</v>
      </c>
      <c r="I65" s="207">
        <f t="shared" si="3"/>
        <v>36.18</v>
      </c>
      <c r="J65" s="214">
        <f t="shared" si="4"/>
        <v>0.17631578947368423</v>
      </c>
      <c r="K65" s="218">
        <f t="shared" si="5"/>
        <v>1.8298765</v>
      </c>
      <c r="L65" s="208">
        <f t="shared" si="6"/>
        <v>10.02264636498602</v>
      </c>
      <c r="M65" s="219">
        <v>29.278024</v>
      </c>
    </row>
    <row r="66" spans="1:13" s="8" customFormat="1" ht="15">
      <c r="A66" s="193" t="s">
        <v>199</v>
      </c>
      <c r="B66" s="179">
        <v>1300</v>
      </c>
      <c r="C66" s="286">
        <f>Volume!J66</f>
        <v>247.8</v>
      </c>
      <c r="D66" s="320">
        <v>30.49</v>
      </c>
      <c r="E66" s="206">
        <f t="shared" si="0"/>
        <v>39637</v>
      </c>
      <c r="F66" s="211">
        <f t="shared" si="1"/>
        <v>12.304277643260694</v>
      </c>
      <c r="G66" s="277">
        <f t="shared" si="2"/>
        <v>55744</v>
      </c>
      <c r="H66" s="275">
        <v>5</v>
      </c>
      <c r="I66" s="207">
        <f t="shared" si="3"/>
        <v>42.88</v>
      </c>
      <c r="J66" s="214">
        <f t="shared" si="4"/>
        <v>0.17304277643260693</v>
      </c>
      <c r="K66" s="218">
        <f t="shared" si="5"/>
        <v>2.786359875</v>
      </c>
      <c r="L66" s="208">
        <f t="shared" si="6"/>
        <v>15.26152156864775</v>
      </c>
      <c r="M66" s="219">
        <v>44.581758</v>
      </c>
    </row>
    <row r="67" spans="1:13" s="8" customFormat="1" ht="15">
      <c r="A67" s="193" t="s">
        <v>43</v>
      </c>
      <c r="B67" s="179">
        <v>150</v>
      </c>
      <c r="C67" s="286">
        <f>Volume!J67</f>
        <v>2081.65</v>
      </c>
      <c r="D67" s="320">
        <v>217.09</v>
      </c>
      <c r="E67" s="206">
        <f t="shared" si="0"/>
        <v>32563.5</v>
      </c>
      <c r="F67" s="211">
        <f t="shared" si="1"/>
        <v>10.428746427113108</v>
      </c>
      <c r="G67" s="277">
        <f t="shared" si="2"/>
        <v>48175.875</v>
      </c>
      <c r="H67" s="275">
        <v>5</v>
      </c>
      <c r="I67" s="207">
        <f t="shared" si="3"/>
        <v>321.1725</v>
      </c>
      <c r="J67" s="214">
        <f t="shared" si="4"/>
        <v>0.15428746427113108</v>
      </c>
      <c r="K67" s="218">
        <f t="shared" si="5"/>
        <v>4.464366125</v>
      </c>
      <c r="L67" s="208">
        <f t="shared" si="6"/>
        <v>24.45234031624428</v>
      </c>
      <c r="M67" s="219">
        <v>71.429858</v>
      </c>
    </row>
    <row r="68" spans="1:13" s="8" customFormat="1" ht="15">
      <c r="A68" s="193" t="s">
        <v>200</v>
      </c>
      <c r="B68" s="179">
        <v>350</v>
      </c>
      <c r="C68" s="286">
        <f>Volume!J68</f>
        <v>853.35</v>
      </c>
      <c r="D68" s="320">
        <v>116.82</v>
      </c>
      <c r="E68" s="206">
        <f aca="true" t="shared" si="7" ref="E68:E131">D68*B68</f>
        <v>40887</v>
      </c>
      <c r="F68" s="211">
        <f aca="true" t="shared" si="8" ref="F68:F131">D68/C68*100</f>
        <v>13.689576375461415</v>
      </c>
      <c r="G68" s="277">
        <f aca="true" t="shared" si="9" ref="G68:G131">(B68*C68)*H68%+E68</f>
        <v>55820.625</v>
      </c>
      <c r="H68" s="275">
        <v>5</v>
      </c>
      <c r="I68" s="207">
        <f aca="true" t="shared" si="10" ref="I68:I131">G68/B68</f>
        <v>159.4875</v>
      </c>
      <c r="J68" s="214">
        <f aca="true" t="shared" si="11" ref="J68:J131">I68/C68</f>
        <v>0.18689576375461417</v>
      </c>
      <c r="K68" s="218">
        <f aca="true" t="shared" si="12" ref="K68:K131">M68/16</f>
        <v>2.2001055625</v>
      </c>
      <c r="L68" s="208">
        <f aca="true" t="shared" si="13" ref="L68:L131">K68*SQRT(30)</f>
        <v>12.050474454738422</v>
      </c>
      <c r="M68" s="219">
        <v>35.201689</v>
      </c>
    </row>
    <row r="69" spans="1:13" s="8" customFormat="1" ht="15">
      <c r="A69" s="193" t="s">
        <v>141</v>
      </c>
      <c r="B69" s="179">
        <v>2400</v>
      </c>
      <c r="C69" s="286">
        <f>Volume!J69</f>
        <v>77.6</v>
      </c>
      <c r="D69" s="320">
        <v>14.46</v>
      </c>
      <c r="E69" s="206">
        <f t="shared" si="7"/>
        <v>34704</v>
      </c>
      <c r="F69" s="211">
        <f t="shared" si="8"/>
        <v>18.634020618556704</v>
      </c>
      <c r="G69" s="277">
        <f t="shared" si="9"/>
        <v>44071.872</v>
      </c>
      <c r="H69" s="275">
        <v>5.03</v>
      </c>
      <c r="I69" s="207">
        <f t="shared" si="10"/>
        <v>18.36328</v>
      </c>
      <c r="J69" s="214">
        <f t="shared" si="11"/>
        <v>0.23664020618556703</v>
      </c>
      <c r="K69" s="218">
        <f t="shared" si="12"/>
        <v>2.9210525625</v>
      </c>
      <c r="L69" s="208">
        <f t="shared" si="13"/>
        <v>15.999263801395191</v>
      </c>
      <c r="M69" s="219">
        <v>46.736841</v>
      </c>
    </row>
    <row r="70" spans="1:13" s="8" customFormat="1" ht="15">
      <c r="A70" s="193" t="s">
        <v>400</v>
      </c>
      <c r="B70" s="179">
        <v>2700</v>
      </c>
      <c r="C70" s="286">
        <f>Volume!J70</f>
        <v>94.6</v>
      </c>
      <c r="D70" s="320">
        <v>12.66</v>
      </c>
      <c r="E70" s="206">
        <f t="shared" si="7"/>
        <v>34182</v>
      </c>
      <c r="F70" s="211">
        <f t="shared" si="8"/>
        <v>13.382663847780126</v>
      </c>
      <c r="G70" s="277">
        <f t="shared" si="9"/>
        <v>46953</v>
      </c>
      <c r="H70" s="275">
        <v>5</v>
      </c>
      <c r="I70" s="207">
        <f t="shared" si="10"/>
        <v>17.39</v>
      </c>
      <c r="J70" s="214">
        <f t="shared" si="11"/>
        <v>0.18382663847780129</v>
      </c>
      <c r="K70" s="218">
        <f t="shared" si="12"/>
        <v>2.395625</v>
      </c>
      <c r="L70" s="208">
        <f t="shared" si="13"/>
        <v>13.121378518233135</v>
      </c>
      <c r="M70" s="219">
        <v>38.33</v>
      </c>
    </row>
    <row r="71" spans="1:13" s="8" customFormat="1" ht="15">
      <c r="A71" s="193" t="s">
        <v>184</v>
      </c>
      <c r="B71" s="179">
        <v>2950</v>
      </c>
      <c r="C71" s="286">
        <f>Volume!J71</f>
        <v>83.7</v>
      </c>
      <c r="D71" s="320">
        <v>15.27</v>
      </c>
      <c r="E71" s="206">
        <f t="shared" si="7"/>
        <v>45046.5</v>
      </c>
      <c r="F71" s="211">
        <f t="shared" si="8"/>
        <v>18.243727598566306</v>
      </c>
      <c r="G71" s="277">
        <f t="shared" si="9"/>
        <v>57392.25</v>
      </c>
      <c r="H71" s="275">
        <v>5</v>
      </c>
      <c r="I71" s="207">
        <f t="shared" si="10"/>
        <v>19.455</v>
      </c>
      <c r="J71" s="214">
        <f t="shared" si="11"/>
        <v>0.23243727598566305</v>
      </c>
      <c r="K71" s="218">
        <f t="shared" si="12"/>
        <v>2.7331500625</v>
      </c>
      <c r="L71" s="208">
        <f t="shared" si="13"/>
        <v>14.970079422779046</v>
      </c>
      <c r="M71" s="219">
        <v>43.730401</v>
      </c>
    </row>
    <row r="72" spans="1:13" s="8" customFormat="1" ht="15">
      <c r="A72" s="193" t="s">
        <v>175</v>
      </c>
      <c r="B72" s="179">
        <v>7875</v>
      </c>
      <c r="C72" s="286">
        <f>Volume!J72</f>
        <v>33.6</v>
      </c>
      <c r="D72" s="320">
        <v>9.7</v>
      </c>
      <c r="E72" s="206">
        <f t="shared" si="7"/>
        <v>76387.5</v>
      </c>
      <c r="F72" s="211">
        <f t="shared" si="8"/>
        <v>28.869047619047617</v>
      </c>
      <c r="G72" s="277">
        <f t="shared" si="9"/>
        <v>89617.5</v>
      </c>
      <c r="H72" s="275">
        <v>5</v>
      </c>
      <c r="I72" s="207">
        <f t="shared" si="10"/>
        <v>11.38</v>
      </c>
      <c r="J72" s="214">
        <f t="shared" si="11"/>
        <v>0.3386904761904762</v>
      </c>
      <c r="K72" s="218">
        <f t="shared" si="12"/>
        <v>5.377921625</v>
      </c>
      <c r="L72" s="208">
        <f t="shared" si="13"/>
        <v>29.456089865073388</v>
      </c>
      <c r="M72" s="219">
        <v>86.046746</v>
      </c>
    </row>
    <row r="73" spans="1:13" s="8" customFormat="1" ht="15">
      <c r="A73" s="193" t="s">
        <v>142</v>
      </c>
      <c r="B73" s="179">
        <v>1750</v>
      </c>
      <c r="C73" s="286">
        <f>Volume!J73</f>
        <v>145.95</v>
      </c>
      <c r="D73" s="320">
        <v>16.11</v>
      </c>
      <c r="E73" s="206">
        <f t="shared" si="7"/>
        <v>28192.5</v>
      </c>
      <c r="F73" s="211">
        <f t="shared" si="8"/>
        <v>11.03802672147996</v>
      </c>
      <c r="G73" s="277">
        <f t="shared" si="9"/>
        <v>40963.125</v>
      </c>
      <c r="H73" s="275">
        <v>5</v>
      </c>
      <c r="I73" s="207">
        <f t="shared" si="10"/>
        <v>23.4075</v>
      </c>
      <c r="J73" s="214">
        <f t="shared" si="11"/>
        <v>0.1603802672147996</v>
      </c>
      <c r="K73" s="218">
        <f t="shared" si="12"/>
        <v>2.415574125</v>
      </c>
      <c r="L73" s="208">
        <f t="shared" si="13"/>
        <v>13.230644375883038</v>
      </c>
      <c r="M73" s="219">
        <v>38.649186</v>
      </c>
    </row>
    <row r="74" spans="1:13" s="8" customFormat="1" ht="15">
      <c r="A74" s="193" t="s">
        <v>176</v>
      </c>
      <c r="B74" s="179">
        <v>1450</v>
      </c>
      <c r="C74" s="286">
        <f>Volume!J74</f>
        <v>161.95</v>
      </c>
      <c r="D74" s="320">
        <v>30.33</v>
      </c>
      <c r="E74" s="206">
        <f t="shared" si="7"/>
        <v>43978.5</v>
      </c>
      <c r="F74" s="211">
        <f t="shared" si="8"/>
        <v>18.728002469898115</v>
      </c>
      <c r="G74" s="277">
        <f t="shared" si="9"/>
        <v>56588.73675</v>
      </c>
      <c r="H74" s="275">
        <v>5.37</v>
      </c>
      <c r="I74" s="207">
        <f t="shared" si="10"/>
        <v>39.026714999999996</v>
      </c>
      <c r="J74" s="214">
        <f t="shared" si="11"/>
        <v>0.24098002469898117</v>
      </c>
      <c r="K74" s="218">
        <f t="shared" si="12"/>
        <v>3.5445255625</v>
      </c>
      <c r="L74" s="208">
        <f t="shared" si="13"/>
        <v>19.414166062349377</v>
      </c>
      <c r="M74" s="219">
        <v>56.712409</v>
      </c>
    </row>
    <row r="75" spans="1:13" s="8" customFormat="1" ht="15">
      <c r="A75" s="193" t="s">
        <v>399</v>
      </c>
      <c r="B75" s="179">
        <v>2200</v>
      </c>
      <c r="C75" s="286">
        <f>Volume!J75</f>
        <v>90.2</v>
      </c>
      <c r="D75" s="320">
        <v>12.75</v>
      </c>
      <c r="E75" s="206">
        <f t="shared" si="7"/>
        <v>28050</v>
      </c>
      <c r="F75" s="211">
        <f t="shared" si="8"/>
        <v>14.135254988913527</v>
      </c>
      <c r="G75" s="277">
        <f t="shared" si="9"/>
        <v>37972</v>
      </c>
      <c r="H75" s="275">
        <v>5</v>
      </c>
      <c r="I75" s="207">
        <f t="shared" si="10"/>
        <v>17.26</v>
      </c>
      <c r="J75" s="214">
        <f t="shared" si="11"/>
        <v>0.19135254988913528</v>
      </c>
      <c r="K75" s="218">
        <f t="shared" si="12"/>
        <v>3.386875</v>
      </c>
      <c r="L75" s="208">
        <f t="shared" si="13"/>
        <v>18.550678369503093</v>
      </c>
      <c r="M75" s="219">
        <v>54.19</v>
      </c>
    </row>
    <row r="76" spans="1:13" s="8" customFormat="1" ht="15">
      <c r="A76" s="193" t="s">
        <v>167</v>
      </c>
      <c r="B76" s="179">
        <v>3850</v>
      </c>
      <c r="C76" s="286">
        <f>Volume!J76</f>
        <v>42</v>
      </c>
      <c r="D76" s="320">
        <v>7.68</v>
      </c>
      <c r="E76" s="206">
        <f t="shared" si="7"/>
        <v>29568</v>
      </c>
      <c r="F76" s="211">
        <f t="shared" si="8"/>
        <v>18.285714285714285</v>
      </c>
      <c r="G76" s="277">
        <f t="shared" si="9"/>
        <v>37653</v>
      </c>
      <c r="H76" s="275">
        <v>5</v>
      </c>
      <c r="I76" s="207">
        <f t="shared" si="10"/>
        <v>9.78</v>
      </c>
      <c r="J76" s="214">
        <f t="shared" si="11"/>
        <v>0.23285714285714285</v>
      </c>
      <c r="K76" s="218">
        <f t="shared" si="12"/>
        <v>5.949306125</v>
      </c>
      <c r="L76" s="208">
        <f t="shared" si="13"/>
        <v>32.58569166166149</v>
      </c>
      <c r="M76" s="219">
        <v>95.188898</v>
      </c>
    </row>
    <row r="77" spans="1:13" s="8" customFormat="1" ht="15">
      <c r="A77" s="193" t="s">
        <v>201</v>
      </c>
      <c r="B77" s="179">
        <v>100</v>
      </c>
      <c r="C77" s="286">
        <f>Volume!J77</f>
        <v>2018.65</v>
      </c>
      <c r="D77" s="320">
        <v>222.83</v>
      </c>
      <c r="E77" s="206">
        <f t="shared" si="7"/>
        <v>22283</v>
      </c>
      <c r="F77" s="211">
        <f t="shared" si="8"/>
        <v>11.038565377851535</v>
      </c>
      <c r="G77" s="277">
        <f t="shared" si="9"/>
        <v>32376.25</v>
      </c>
      <c r="H77" s="275">
        <v>5</v>
      </c>
      <c r="I77" s="207">
        <f t="shared" si="10"/>
        <v>323.7625</v>
      </c>
      <c r="J77" s="214">
        <f t="shared" si="11"/>
        <v>0.16038565377851532</v>
      </c>
      <c r="K77" s="218">
        <f t="shared" si="12"/>
        <v>1.705001625</v>
      </c>
      <c r="L77" s="208">
        <f t="shared" si="13"/>
        <v>9.338678505954642</v>
      </c>
      <c r="M77" s="219">
        <v>27.280026</v>
      </c>
    </row>
    <row r="78" spans="1:13" s="8" customFormat="1" ht="15">
      <c r="A78" s="193" t="s">
        <v>143</v>
      </c>
      <c r="B78" s="179">
        <v>2950</v>
      </c>
      <c r="C78" s="286">
        <f>Volume!J78</f>
        <v>102.75</v>
      </c>
      <c r="D78" s="320">
        <v>11.65</v>
      </c>
      <c r="E78" s="206">
        <f t="shared" si="7"/>
        <v>34367.5</v>
      </c>
      <c r="F78" s="211">
        <f t="shared" si="8"/>
        <v>11.338199513381996</v>
      </c>
      <c r="G78" s="277">
        <f t="shared" si="9"/>
        <v>49523.125</v>
      </c>
      <c r="H78" s="275">
        <v>5</v>
      </c>
      <c r="I78" s="207">
        <f t="shared" si="10"/>
        <v>16.7875</v>
      </c>
      <c r="J78" s="214">
        <f t="shared" si="11"/>
        <v>0.16338199513381996</v>
      </c>
      <c r="K78" s="218">
        <f t="shared" si="12"/>
        <v>3.3683841875</v>
      </c>
      <c r="L78" s="208">
        <f t="shared" si="13"/>
        <v>18.449400018374607</v>
      </c>
      <c r="M78" s="219">
        <v>53.894147</v>
      </c>
    </row>
    <row r="79" spans="1:13" s="8" customFormat="1" ht="15">
      <c r="A79" s="193" t="s">
        <v>90</v>
      </c>
      <c r="B79" s="179">
        <v>600</v>
      </c>
      <c r="C79" s="286">
        <f>Volume!J79</f>
        <v>399.65</v>
      </c>
      <c r="D79" s="320">
        <v>43.78</v>
      </c>
      <c r="E79" s="206">
        <f t="shared" si="7"/>
        <v>26268</v>
      </c>
      <c r="F79" s="211">
        <f t="shared" si="8"/>
        <v>10.954585262104342</v>
      </c>
      <c r="G79" s="277">
        <f t="shared" si="9"/>
        <v>38257.5</v>
      </c>
      <c r="H79" s="275">
        <v>5</v>
      </c>
      <c r="I79" s="207">
        <f t="shared" si="10"/>
        <v>63.7625</v>
      </c>
      <c r="J79" s="214">
        <f t="shared" si="11"/>
        <v>0.15954585262104343</v>
      </c>
      <c r="K79" s="218">
        <f t="shared" si="12"/>
        <v>2.717332125</v>
      </c>
      <c r="L79" s="208">
        <f t="shared" si="13"/>
        <v>14.883441010959478</v>
      </c>
      <c r="M79" s="219">
        <v>43.477314</v>
      </c>
    </row>
    <row r="80" spans="1:13" s="8" customFormat="1" ht="15">
      <c r="A80" s="193" t="s">
        <v>35</v>
      </c>
      <c r="B80" s="179">
        <v>1100</v>
      </c>
      <c r="C80" s="286">
        <f>Volume!J80</f>
        <v>270.8</v>
      </c>
      <c r="D80" s="320">
        <v>35.44</v>
      </c>
      <c r="E80" s="206">
        <f t="shared" si="7"/>
        <v>38984</v>
      </c>
      <c r="F80" s="211">
        <f t="shared" si="8"/>
        <v>13.087149187592317</v>
      </c>
      <c r="G80" s="277">
        <f t="shared" si="9"/>
        <v>53878</v>
      </c>
      <c r="H80" s="275">
        <v>5</v>
      </c>
      <c r="I80" s="207">
        <f t="shared" si="10"/>
        <v>48.98</v>
      </c>
      <c r="J80" s="214">
        <f t="shared" si="11"/>
        <v>0.18087149187592316</v>
      </c>
      <c r="K80" s="218">
        <f t="shared" si="12"/>
        <v>2.1980665</v>
      </c>
      <c r="L80" s="208">
        <f t="shared" si="13"/>
        <v>12.039306049464292</v>
      </c>
      <c r="M80" s="219">
        <v>35.169064</v>
      </c>
    </row>
    <row r="81" spans="1:13" s="8" customFormat="1" ht="15">
      <c r="A81" s="193" t="s">
        <v>6</v>
      </c>
      <c r="B81" s="179">
        <v>1125</v>
      </c>
      <c r="C81" s="286">
        <f>Volume!J81</f>
        <v>151.15</v>
      </c>
      <c r="D81" s="320">
        <v>34.64</v>
      </c>
      <c r="E81" s="206">
        <f t="shared" si="7"/>
        <v>38970</v>
      </c>
      <c r="F81" s="211">
        <f t="shared" si="8"/>
        <v>22.917631491895467</v>
      </c>
      <c r="G81" s="277">
        <f t="shared" si="9"/>
        <v>47472.1875</v>
      </c>
      <c r="H81" s="275">
        <v>5</v>
      </c>
      <c r="I81" s="207">
        <f t="shared" si="10"/>
        <v>42.1975</v>
      </c>
      <c r="J81" s="214">
        <f t="shared" si="11"/>
        <v>0.27917631491895467</v>
      </c>
      <c r="K81" s="218">
        <f t="shared" si="12"/>
        <v>2.0523466875</v>
      </c>
      <c r="L81" s="208">
        <f t="shared" si="13"/>
        <v>11.24116576564756</v>
      </c>
      <c r="M81" s="219">
        <v>32.837547</v>
      </c>
    </row>
    <row r="82" spans="1:13" s="8" customFormat="1" ht="15">
      <c r="A82" s="193" t="s">
        <v>177</v>
      </c>
      <c r="B82" s="179">
        <v>500</v>
      </c>
      <c r="C82" s="286">
        <f>Volume!J82</f>
        <v>292.5</v>
      </c>
      <c r="D82" s="320">
        <v>57.72</v>
      </c>
      <c r="E82" s="206">
        <f t="shared" si="7"/>
        <v>28860</v>
      </c>
      <c r="F82" s="211">
        <f t="shared" si="8"/>
        <v>19.733333333333334</v>
      </c>
      <c r="G82" s="277">
        <f t="shared" si="9"/>
        <v>36172.5</v>
      </c>
      <c r="H82" s="275">
        <v>5</v>
      </c>
      <c r="I82" s="207">
        <f t="shared" si="10"/>
        <v>72.345</v>
      </c>
      <c r="J82" s="214">
        <f t="shared" si="11"/>
        <v>0.24733333333333332</v>
      </c>
      <c r="K82" s="218">
        <f t="shared" si="12"/>
        <v>3.12957075</v>
      </c>
      <c r="L82" s="208">
        <f t="shared" si="13"/>
        <v>17.14136495083361</v>
      </c>
      <c r="M82" s="219">
        <v>50.073132</v>
      </c>
    </row>
    <row r="83" spans="1:13" s="8" customFormat="1" ht="15">
      <c r="A83" s="193" t="s">
        <v>168</v>
      </c>
      <c r="B83" s="179">
        <v>300</v>
      </c>
      <c r="C83" s="286">
        <f>Volume!J83</f>
        <v>643.15</v>
      </c>
      <c r="D83" s="320">
        <v>113.78</v>
      </c>
      <c r="E83" s="206">
        <f t="shared" si="7"/>
        <v>34134</v>
      </c>
      <c r="F83" s="211">
        <f t="shared" si="8"/>
        <v>17.69105185415533</v>
      </c>
      <c r="G83" s="277">
        <f t="shared" si="9"/>
        <v>43781.25</v>
      </c>
      <c r="H83" s="275">
        <v>5</v>
      </c>
      <c r="I83" s="207">
        <f t="shared" si="10"/>
        <v>145.9375</v>
      </c>
      <c r="J83" s="214">
        <f t="shared" si="11"/>
        <v>0.2269105185415533</v>
      </c>
      <c r="K83" s="218">
        <f t="shared" si="12"/>
        <v>3.2207673125</v>
      </c>
      <c r="L83" s="208">
        <f t="shared" si="13"/>
        <v>17.640869095315406</v>
      </c>
      <c r="M83" s="219">
        <v>51.532277</v>
      </c>
    </row>
    <row r="84" spans="1:13" s="8" customFormat="1" ht="15">
      <c r="A84" s="193" t="s">
        <v>132</v>
      </c>
      <c r="B84" s="179">
        <v>400</v>
      </c>
      <c r="C84" s="286">
        <f>Volume!J84</f>
        <v>633.2</v>
      </c>
      <c r="D84" s="320">
        <v>125.67</v>
      </c>
      <c r="E84" s="206">
        <f t="shared" si="7"/>
        <v>50268</v>
      </c>
      <c r="F84" s="211">
        <f t="shared" si="8"/>
        <v>19.84680985470625</v>
      </c>
      <c r="G84" s="277">
        <f t="shared" si="9"/>
        <v>62932</v>
      </c>
      <c r="H84" s="275">
        <v>5</v>
      </c>
      <c r="I84" s="207">
        <f t="shared" si="10"/>
        <v>157.33</v>
      </c>
      <c r="J84" s="214">
        <f t="shared" si="11"/>
        <v>0.24846809854706253</v>
      </c>
      <c r="K84" s="218">
        <f t="shared" si="12"/>
        <v>2.7598474375</v>
      </c>
      <c r="L84" s="208">
        <f t="shared" si="13"/>
        <v>15.11630696791579</v>
      </c>
      <c r="M84" s="219">
        <v>44.157559</v>
      </c>
    </row>
    <row r="85" spans="1:13" s="8" customFormat="1" ht="15">
      <c r="A85" s="193" t="s">
        <v>144</v>
      </c>
      <c r="B85" s="179">
        <v>125</v>
      </c>
      <c r="C85" s="286">
        <f>Volume!J85</f>
        <v>2377.45</v>
      </c>
      <c r="D85" s="320">
        <v>306.99</v>
      </c>
      <c r="E85" s="206">
        <f t="shared" si="7"/>
        <v>38373.75</v>
      </c>
      <c r="F85" s="211">
        <f t="shared" si="8"/>
        <v>12.912574396937899</v>
      </c>
      <c r="G85" s="277">
        <f t="shared" si="9"/>
        <v>53232.8125</v>
      </c>
      <c r="H85" s="275">
        <v>5</v>
      </c>
      <c r="I85" s="207">
        <f t="shared" si="10"/>
        <v>425.8625</v>
      </c>
      <c r="J85" s="214">
        <f t="shared" si="11"/>
        <v>0.17912574396937897</v>
      </c>
      <c r="K85" s="218">
        <f t="shared" si="12"/>
        <v>2.3703136875</v>
      </c>
      <c r="L85" s="208">
        <f t="shared" si="13"/>
        <v>12.982742750070011</v>
      </c>
      <c r="M85" s="219">
        <v>37.925019</v>
      </c>
    </row>
    <row r="86" spans="1:13" s="8" customFormat="1" ht="15">
      <c r="A86" s="193" t="s">
        <v>292</v>
      </c>
      <c r="B86" s="179">
        <v>300</v>
      </c>
      <c r="C86" s="286">
        <f>Volume!J86</f>
        <v>539.2</v>
      </c>
      <c r="D86" s="320">
        <v>89.71</v>
      </c>
      <c r="E86" s="206">
        <f t="shared" si="7"/>
        <v>26912.999999999996</v>
      </c>
      <c r="F86" s="211">
        <f t="shared" si="8"/>
        <v>16.63761127596439</v>
      </c>
      <c r="G86" s="277">
        <f t="shared" si="9"/>
        <v>35001</v>
      </c>
      <c r="H86" s="275">
        <v>5</v>
      </c>
      <c r="I86" s="207">
        <f t="shared" si="10"/>
        <v>116.67</v>
      </c>
      <c r="J86" s="214">
        <f t="shared" si="11"/>
        <v>0.2163761127596439</v>
      </c>
      <c r="K86" s="218">
        <f t="shared" si="12"/>
        <v>3.211991625</v>
      </c>
      <c r="L86" s="208">
        <f t="shared" si="13"/>
        <v>17.592802675301744</v>
      </c>
      <c r="M86" s="219">
        <v>51.391866</v>
      </c>
    </row>
    <row r="87" spans="1:13" s="8" customFormat="1" ht="15">
      <c r="A87" s="193" t="s">
        <v>133</v>
      </c>
      <c r="B87" s="179">
        <v>6250</v>
      </c>
      <c r="C87" s="286">
        <f>Volume!J87</f>
        <v>28.35</v>
      </c>
      <c r="D87" s="320">
        <v>3.85</v>
      </c>
      <c r="E87" s="206">
        <f t="shared" si="7"/>
        <v>24062.5</v>
      </c>
      <c r="F87" s="211">
        <f t="shared" si="8"/>
        <v>13.580246913580247</v>
      </c>
      <c r="G87" s="277">
        <f t="shared" si="9"/>
        <v>32921.875</v>
      </c>
      <c r="H87" s="275">
        <v>5</v>
      </c>
      <c r="I87" s="207">
        <f t="shared" si="10"/>
        <v>5.2675</v>
      </c>
      <c r="J87" s="214">
        <f t="shared" si="11"/>
        <v>0.18580246913580245</v>
      </c>
      <c r="K87" s="218">
        <f t="shared" si="12"/>
        <v>2.590064625</v>
      </c>
      <c r="L87" s="208">
        <f t="shared" si="13"/>
        <v>14.186368205086591</v>
      </c>
      <c r="M87" s="219">
        <v>41.441034</v>
      </c>
    </row>
    <row r="88" spans="1:13" s="8" customFormat="1" ht="15">
      <c r="A88" s="193" t="s">
        <v>169</v>
      </c>
      <c r="B88" s="179">
        <v>2000</v>
      </c>
      <c r="C88" s="286">
        <f>Volume!J88</f>
        <v>121.95</v>
      </c>
      <c r="D88" s="320">
        <v>13.98</v>
      </c>
      <c r="E88" s="206">
        <f t="shared" si="7"/>
        <v>27960</v>
      </c>
      <c r="F88" s="211">
        <f t="shared" si="8"/>
        <v>11.46371463714637</v>
      </c>
      <c r="G88" s="277">
        <f t="shared" si="9"/>
        <v>40155</v>
      </c>
      <c r="H88" s="275">
        <v>5</v>
      </c>
      <c r="I88" s="207">
        <f t="shared" si="10"/>
        <v>20.0775</v>
      </c>
      <c r="J88" s="214">
        <f t="shared" si="11"/>
        <v>0.1646371463714637</v>
      </c>
      <c r="K88" s="218">
        <f t="shared" si="12"/>
        <v>2.516205375</v>
      </c>
      <c r="L88" s="208">
        <f t="shared" si="13"/>
        <v>13.781824432032456</v>
      </c>
      <c r="M88" s="219">
        <v>40.259286</v>
      </c>
    </row>
    <row r="89" spans="1:13" s="8" customFormat="1" ht="15">
      <c r="A89" s="193" t="s">
        <v>293</v>
      </c>
      <c r="B89" s="179">
        <v>550</v>
      </c>
      <c r="C89" s="286">
        <f>Volume!J89</f>
        <v>493</v>
      </c>
      <c r="D89" s="320">
        <v>70.23</v>
      </c>
      <c r="E89" s="206">
        <f t="shared" si="7"/>
        <v>38626.5</v>
      </c>
      <c r="F89" s="211">
        <f t="shared" si="8"/>
        <v>14.245436105476674</v>
      </c>
      <c r="G89" s="277">
        <f t="shared" si="9"/>
        <v>52184</v>
      </c>
      <c r="H89" s="275">
        <v>5</v>
      </c>
      <c r="I89" s="207">
        <f t="shared" si="10"/>
        <v>94.88</v>
      </c>
      <c r="J89" s="214">
        <f t="shared" si="11"/>
        <v>0.19245436105476674</v>
      </c>
      <c r="K89" s="218">
        <f t="shared" si="12"/>
        <v>3.1670299375</v>
      </c>
      <c r="L89" s="208">
        <f t="shared" si="13"/>
        <v>17.346537370629264</v>
      </c>
      <c r="M89" s="219">
        <v>50.672479</v>
      </c>
    </row>
    <row r="90" spans="1:13" s="8" customFormat="1" ht="15">
      <c r="A90" s="193" t="s">
        <v>294</v>
      </c>
      <c r="B90" s="179">
        <v>550</v>
      </c>
      <c r="C90" s="286">
        <f>Volume!J90</f>
        <v>479.4</v>
      </c>
      <c r="D90" s="320">
        <v>52.18</v>
      </c>
      <c r="E90" s="206">
        <f t="shared" si="7"/>
        <v>28699</v>
      </c>
      <c r="F90" s="211">
        <f t="shared" si="8"/>
        <v>10.884438881935754</v>
      </c>
      <c r="G90" s="277">
        <f t="shared" si="9"/>
        <v>41882.5</v>
      </c>
      <c r="H90" s="275">
        <v>5</v>
      </c>
      <c r="I90" s="207">
        <f t="shared" si="10"/>
        <v>76.15</v>
      </c>
      <c r="J90" s="214">
        <f t="shared" si="11"/>
        <v>0.15884438881935756</v>
      </c>
      <c r="K90" s="218">
        <f t="shared" si="12"/>
        <v>2.4742461875</v>
      </c>
      <c r="L90" s="208">
        <f t="shared" si="13"/>
        <v>13.552004497149067</v>
      </c>
      <c r="M90" s="219">
        <v>39.587939</v>
      </c>
    </row>
    <row r="91" spans="1:13" s="8" customFormat="1" ht="15">
      <c r="A91" s="193" t="s">
        <v>178</v>
      </c>
      <c r="B91" s="179">
        <v>1250</v>
      </c>
      <c r="C91" s="286">
        <f>Volume!J91</f>
        <v>171.05</v>
      </c>
      <c r="D91" s="320">
        <v>18.34</v>
      </c>
      <c r="E91" s="206">
        <f t="shared" si="7"/>
        <v>22925</v>
      </c>
      <c r="F91" s="211">
        <f t="shared" si="8"/>
        <v>10.722011107863198</v>
      </c>
      <c r="G91" s="277">
        <f t="shared" si="9"/>
        <v>33615.625</v>
      </c>
      <c r="H91" s="275">
        <v>5</v>
      </c>
      <c r="I91" s="207">
        <f t="shared" si="10"/>
        <v>26.8925</v>
      </c>
      <c r="J91" s="214">
        <f t="shared" si="11"/>
        <v>0.15722011107863196</v>
      </c>
      <c r="K91" s="218">
        <f t="shared" si="12"/>
        <v>4.1667584375</v>
      </c>
      <c r="L91" s="208">
        <f t="shared" si="13"/>
        <v>22.8222758789373</v>
      </c>
      <c r="M91" s="219">
        <v>66.668135</v>
      </c>
    </row>
    <row r="92" spans="1:13" s="8" customFormat="1" ht="15">
      <c r="A92" s="193" t="s">
        <v>145</v>
      </c>
      <c r="B92" s="179">
        <v>1700</v>
      </c>
      <c r="C92" s="286">
        <f>Volume!J92</f>
        <v>137.95</v>
      </c>
      <c r="D92" s="320">
        <v>16.81</v>
      </c>
      <c r="E92" s="206">
        <f t="shared" si="7"/>
        <v>28576.999999999996</v>
      </c>
      <c r="F92" s="211">
        <f t="shared" si="8"/>
        <v>12.185574483508518</v>
      </c>
      <c r="G92" s="277">
        <f t="shared" si="9"/>
        <v>43070.026999999995</v>
      </c>
      <c r="H92" s="275">
        <v>6.18</v>
      </c>
      <c r="I92" s="207">
        <f t="shared" si="10"/>
        <v>25.335309999999996</v>
      </c>
      <c r="J92" s="214">
        <f t="shared" si="11"/>
        <v>0.18365574483508518</v>
      </c>
      <c r="K92" s="218">
        <f t="shared" si="12"/>
        <v>1.834402375</v>
      </c>
      <c r="L92" s="208">
        <f t="shared" si="13"/>
        <v>10.047435603285509</v>
      </c>
      <c r="M92" s="219">
        <v>29.350438</v>
      </c>
    </row>
    <row r="93" spans="1:13" s="8" customFormat="1" ht="15">
      <c r="A93" s="193" t="s">
        <v>272</v>
      </c>
      <c r="B93" s="179">
        <v>850</v>
      </c>
      <c r="C93" s="286">
        <f>Volume!J93</f>
        <v>158.6</v>
      </c>
      <c r="D93" s="320">
        <v>29.43</v>
      </c>
      <c r="E93" s="206">
        <f t="shared" si="7"/>
        <v>25015.5</v>
      </c>
      <c r="F93" s="211">
        <f t="shared" si="8"/>
        <v>18.55611601513241</v>
      </c>
      <c r="G93" s="277">
        <f t="shared" si="9"/>
        <v>31756</v>
      </c>
      <c r="H93" s="275">
        <v>5</v>
      </c>
      <c r="I93" s="207">
        <f t="shared" si="10"/>
        <v>37.36</v>
      </c>
      <c r="J93" s="214">
        <f t="shared" si="11"/>
        <v>0.23556116015132408</v>
      </c>
      <c r="K93" s="218">
        <f t="shared" si="12"/>
        <v>3.50082375</v>
      </c>
      <c r="L93" s="208">
        <f t="shared" si="13"/>
        <v>19.17480137724826</v>
      </c>
      <c r="M93" s="219">
        <v>56.01318</v>
      </c>
    </row>
    <row r="94" spans="1:13" s="8" customFormat="1" ht="15">
      <c r="A94" s="193" t="s">
        <v>210</v>
      </c>
      <c r="B94" s="179">
        <v>200</v>
      </c>
      <c r="C94" s="286">
        <f>Volume!J94</f>
        <v>1620.1</v>
      </c>
      <c r="D94" s="320">
        <v>226.43</v>
      </c>
      <c r="E94" s="206">
        <f t="shared" si="7"/>
        <v>45286</v>
      </c>
      <c r="F94" s="211">
        <f t="shared" si="8"/>
        <v>13.976297759397568</v>
      </c>
      <c r="G94" s="277">
        <f t="shared" si="9"/>
        <v>61487</v>
      </c>
      <c r="H94" s="275">
        <v>5</v>
      </c>
      <c r="I94" s="207">
        <f t="shared" si="10"/>
        <v>307.435</v>
      </c>
      <c r="J94" s="214">
        <f t="shared" si="11"/>
        <v>0.1897629775939757</v>
      </c>
      <c r="K94" s="218">
        <f t="shared" si="12"/>
        <v>1.819710875</v>
      </c>
      <c r="L94" s="208">
        <f t="shared" si="13"/>
        <v>9.966966943749636</v>
      </c>
      <c r="M94" s="219">
        <v>29.115374</v>
      </c>
    </row>
    <row r="95" spans="1:13" s="8" customFormat="1" ht="15">
      <c r="A95" s="193" t="s">
        <v>295</v>
      </c>
      <c r="B95" s="179">
        <v>350</v>
      </c>
      <c r="C95" s="286">
        <f>Volume!J95</f>
        <v>606.2</v>
      </c>
      <c r="D95" s="320">
        <v>64.65</v>
      </c>
      <c r="E95" s="206">
        <f t="shared" si="7"/>
        <v>22627.500000000004</v>
      </c>
      <c r="F95" s="211">
        <f t="shared" si="8"/>
        <v>10.664797096667765</v>
      </c>
      <c r="G95" s="277">
        <f t="shared" si="9"/>
        <v>33236.00000000001</v>
      </c>
      <c r="H95" s="275">
        <v>5</v>
      </c>
      <c r="I95" s="207">
        <f t="shared" si="10"/>
        <v>94.96000000000002</v>
      </c>
      <c r="J95" s="214">
        <f t="shared" si="11"/>
        <v>0.15664797096667768</v>
      </c>
      <c r="K95" s="218">
        <f t="shared" si="12"/>
        <v>1.9198255625</v>
      </c>
      <c r="L95" s="208">
        <f t="shared" si="13"/>
        <v>10.515317670562942</v>
      </c>
      <c r="M95" s="219">
        <v>30.717209</v>
      </c>
    </row>
    <row r="96" spans="1:13" s="8" customFormat="1" ht="15">
      <c r="A96" s="193" t="s">
        <v>7</v>
      </c>
      <c r="B96" s="179">
        <v>625</v>
      </c>
      <c r="C96" s="286">
        <f>Volume!J96</f>
        <v>780.4</v>
      </c>
      <c r="D96" s="320">
        <v>113.24</v>
      </c>
      <c r="E96" s="206">
        <f t="shared" si="7"/>
        <v>70775</v>
      </c>
      <c r="F96" s="211">
        <f t="shared" si="8"/>
        <v>14.51050743208611</v>
      </c>
      <c r="G96" s="277">
        <f t="shared" si="9"/>
        <v>95162.5</v>
      </c>
      <c r="H96" s="275">
        <v>5</v>
      </c>
      <c r="I96" s="207">
        <f t="shared" si="10"/>
        <v>152.26</v>
      </c>
      <c r="J96" s="214">
        <f t="shared" si="11"/>
        <v>0.19510507432086108</v>
      </c>
      <c r="K96" s="218">
        <f t="shared" si="12"/>
        <v>2.7548575</v>
      </c>
      <c r="L96" s="208">
        <f t="shared" si="13"/>
        <v>15.088975954622882</v>
      </c>
      <c r="M96" s="219">
        <v>44.07772</v>
      </c>
    </row>
    <row r="97" spans="1:13" s="8" customFormat="1" ht="15">
      <c r="A97" s="193" t="s">
        <v>170</v>
      </c>
      <c r="B97" s="179">
        <v>600</v>
      </c>
      <c r="C97" s="286">
        <f>Volume!J97</f>
        <v>511.15</v>
      </c>
      <c r="D97" s="320">
        <v>57.04</v>
      </c>
      <c r="E97" s="206">
        <f t="shared" si="7"/>
        <v>34224</v>
      </c>
      <c r="F97" s="211">
        <f t="shared" si="8"/>
        <v>11.159150934168052</v>
      </c>
      <c r="G97" s="277">
        <f t="shared" si="9"/>
        <v>49558.5</v>
      </c>
      <c r="H97" s="275">
        <v>5</v>
      </c>
      <c r="I97" s="207">
        <f t="shared" si="10"/>
        <v>82.5975</v>
      </c>
      <c r="J97" s="214">
        <f t="shared" si="11"/>
        <v>0.1615915093416805</v>
      </c>
      <c r="K97" s="218">
        <f t="shared" si="12"/>
        <v>2.6387093125</v>
      </c>
      <c r="L97" s="208">
        <f t="shared" si="13"/>
        <v>14.452806131551986</v>
      </c>
      <c r="M97" s="219">
        <v>42.219349</v>
      </c>
    </row>
    <row r="98" spans="1:13" s="8" customFormat="1" ht="15">
      <c r="A98" s="193" t="s">
        <v>223</v>
      </c>
      <c r="B98" s="179">
        <v>400</v>
      </c>
      <c r="C98" s="286">
        <f>Volume!J98</f>
        <v>820.2</v>
      </c>
      <c r="D98" s="320">
        <v>103.29</v>
      </c>
      <c r="E98" s="206">
        <f t="shared" si="7"/>
        <v>41316</v>
      </c>
      <c r="F98" s="211">
        <f t="shared" si="8"/>
        <v>12.593269934162398</v>
      </c>
      <c r="G98" s="277">
        <f t="shared" si="9"/>
        <v>57720</v>
      </c>
      <c r="H98" s="275">
        <v>5</v>
      </c>
      <c r="I98" s="207">
        <f t="shared" si="10"/>
        <v>144.3</v>
      </c>
      <c r="J98" s="214">
        <f t="shared" si="11"/>
        <v>0.175932699341624</v>
      </c>
      <c r="K98" s="218">
        <f t="shared" si="12"/>
        <v>2.312487875</v>
      </c>
      <c r="L98" s="208">
        <f t="shared" si="13"/>
        <v>12.66601773094687</v>
      </c>
      <c r="M98" s="219">
        <v>36.999806</v>
      </c>
    </row>
    <row r="99" spans="1:13" s="8" customFormat="1" ht="15">
      <c r="A99" s="193" t="s">
        <v>207</v>
      </c>
      <c r="B99" s="179">
        <v>1250</v>
      </c>
      <c r="C99" s="286">
        <f>Volume!J99</f>
        <v>175</v>
      </c>
      <c r="D99" s="320">
        <v>27.21</v>
      </c>
      <c r="E99" s="206">
        <f t="shared" si="7"/>
        <v>34012.5</v>
      </c>
      <c r="F99" s="211">
        <f t="shared" si="8"/>
        <v>15.548571428571428</v>
      </c>
      <c r="G99" s="277">
        <f t="shared" si="9"/>
        <v>44950</v>
      </c>
      <c r="H99" s="275">
        <v>5</v>
      </c>
      <c r="I99" s="207">
        <f t="shared" si="10"/>
        <v>35.96</v>
      </c>
      <c r="J99" s="214">
        <f t="shared" si="11"/>
        <v>0.2054857142857143</v>
      </c>
      <c r="K99" s="218">
        <f t="shared" si="12"/>
        <v>3.1526863125</v>
      </c>
      <c r="L99" s="208">
        <f t="shared" si="13"/>
        <v>17.267974100940314</v>
      </c>
      <c r="M99" s="219">
        <v>50.442981</v>
      </c>
    </row>
    <row r="100" spans="1:13" s="7" customFormat="1" ht="15">
      <c r="A100" s="193" t="s">
        <v>296</v>
      </c>
      <c r="B100" s="179">
        <v>250</v>
      </c>
      <c r="C100" s="286">
        <f>Volume!J100</f>
        <v>832.2</v>
      </c>
      <c r="D100" s="320">
        <v>142.2</v>
      </c>
      <c r="E100" s="206">
        <f t="shared" si="7"/>
        <v>35550</v>
      </c>
      <c r="F100" s="211">
        <f t="shared" si="8"/>
        <v>17.087238644556596</v>
      </c>
      <c r="G100" s="277">
        <f t="shared" si="9"/>
        <v>45952.5</v>
      </c>
      <c r="H100" s="275">
        <v>5</v>
      </c>
      <c r="I100" s="207">
        <f t="shared" si="10"/>
        <v>183.81</v>
      </c>
      <c r="J100" s="214">
        <f t="shared" si="11"/>
        <v>0.22087238644556595</v>
      </c>
      <c r="K100" s="218">
        <f t="shared" si="12"/>
        <v>2.348426625</v>
      </c>
      <c r="L100" s="208">
        <f t="shared" si="13"/>
        <v>12.862862371582258</v>
      </c>
      <c r="M100" s="219">
        <v>37.574826</v>
      </c>
    </row>
    <row r="101" spans="1:13" s="7" customFormat="1" ht="15">
      <c r="A101" s="193" t="s">
        <v>277</v>
      </c>
      <c r="B101" s="179">
        <v>800</v>
      </c>
      <c r="C101" s="286">
        <f>Volume!J101</f>
        <v>282.75</v>
      </c>
      <c r="D101" s="320">
        <v>46.83</v>
      </c>
      <c r="E101" s="206">
        <f t="shared" si="7"/>
        <v>37464</v>
      </c>
      <c r="F101" s="211">
        <f t="shared" si="8"/>
        <v>16.56233421750663</v>
      </c>
      <c r="G101" s="277">
        <f t="shared" si="9"/>
        <v>48774</v>
      </c>
      <c r="H101" s="275">
        <v>5</v>
      </c>
      <c r="I101" s="207">
        <f t="shared" si="10"/>
        <v>60.9675</v>
      </c>
      <c r="J101" s="214">
        <f t="shared" si="11"/>
        <v>0.21562334217506632</v>
      </c>
      <c r="K101" s="218">
        <f t="shared" si="12"/>
        <v>4.251761</v>
      </c>
      <c r="L101" s="208">
        <f t="shared" si="13"/>
        <v>23.287854088207226</v>
      </c>
      <c r="M101" s="203">
        <v>68.028176</v>
      </c>
    </row>
    <row r="102" spans="1:13" s="7" customFormat="1" ht="15">
      <c r="A102" s="193" t="s">
        <v>146</v>
      </c>
      <c r="B102" s="179">
        <v>8900</v>
      </c>
      <c r="C102" s="286">
        <f>Volume!J102</f>
        <v>33.85</v>
      </c>
      <c r="D102" s="320">
        <v>3.65</v>
      </c>
      <c r="E102" s="206">
        <f t="shared" si="7"/>
        <v>32485</v>
      </c>
      <c r="F102" s="211">
        <f t="shared" si="8"/>
        <v>10.782865583456424</v>
      </c>
      <c r="G102" s="277">
        <f t="shared" si="9"/>
        <v>47548.25</v>
      </c>
      <c r="H102" s="275">
        <v>5</v>
      </c>
      <c r="I102" s="207">
        <f t="shared" si="10"/>
        <v>5.3425</v>
      </c>
      <c r="J102" s="214">
        <f t="shared" si="11"/>
        <v>0.15782865583456426</v>
      </c>
      <c r="K102" s="218">
        <f t="shared" si="12"/>
        <v>2.374969</v>
      </c>
      <c r="L102" s="208">
        <f t="shared" si="13"/>
        <v>13.008240946754869</v>
      </c>
      <c r="M102" s="203">
        <v>37.999504</v>
      </c>
    </row>
    <row r="103" spans="1:13" s="8" customFormat="1" ht="15">
      <c r="A103" s="193" t="s">
        <v>8</v>
      </c>
      <c r="B103" s="179">
        <v>1600</v>
      </c>
      <c r="C103" s="286">
        <f>Volume!J103</f>
        <v>146.75</v>
      </c>
      <c r="D103" s="320">
        <v>19.04</v>
      </c>
      <c r="E103" s="206">
        <f t="shared" si="7"/>
        <v>30464</v>
      </c>
      <c r="F103" s="211">
        <f t="shared" si="8"/>
        <v>12.974446337308345</v>
      </c>
      <c r="G103" s="277">
        <f t="shared" si="9"/>
        <v>42204</v>
      </c>
      <c r="H103" s="275">
        <v>5</v>
      </c>
      <c r="I103" s="207">
        <f t="shared" si="10"/>
        <v>26.3775</v>
      </c>
      <c r="J103" s="214">
        <f t="shared" si="11"/>
        <v>0.17974446337308347</v>
      </c>
      <c r="K103" s="218">
        <f t="shared" si="12"/>
        <v>3.08584175</v>
      </c>
      <c r="L103" s="208">
        <f t="shared" si="13"/>
        <v>16.901851353662174</v>
      </c>
      <c r="M103" s="219">
        <v>49.373468</v>
      </c>
    </row>
    <row r="104" spans="1:13" s="7" customFormat="1" ht="15">
      <c r="A104" s="193" t="s">
        <v>297</v>
      </c>
      <c r="B104" s="179">
        <v>1000</v>
      </c>
      <c r="C104" s="286">
        <f>Volume!J104</f>
        <v>160.7</v>
      </c>
      <c r="D104" s="320">
        <v>31.64</v>
      </c>
      <c r="E104" s="206">
        <f t="shared" si="7"/>
        <v>31640</v>
      </c>
      <c r="F104" s="211">
        <f t="shared" si="8"/>
        <v>19.688861232109524</v>
      </c>
      <c r="G104" s="277">
        <f t="shared" si="9"/>
        <v>39675</v>
      </c>
      <c r="H104" s="275">
        <v>5</v>
      </c>
      <c r="I104" s="207">
        <f t="shared" si="10"/>
        <v>39.675</v>
      </c>
      <c r="J104" s="214">
        <f t="shared" si="11"/>
        <v>0.2468886123210952</v>
      </c>
      <c r="K104" s="218">
        <f t="shared" si="12"/>
        <v>3.7245764375</v>
      </c>
      <c r="L104" s="208">
        <f t="shared" si="13"/>
        <v>20.400345319709807</v>
      </c>
      <c r="M104" s="219">
        <v>59.593223</v>
      </c>
    </row>
    <row r="105" spans="1:13" s="7" customFormat="1" ht="15">
      <c r="A105" s="193" t="s">
        <v>179</v>
      </c>
      <c r="B105" s="179">
        <v>14000</v>
      </c>
      <c r="C105" s="286">
        <f>Volume!J105</f>
        <v>13.55</v>
      </c>
      <c r="D105" s="320">
        <v>2.73</v>
      </c>
      <c r="E105" s="206">
        <f t="shared" si="7"/>
        <v>38220</v>
      </c>
      <c r="F105" s="211">
        <f t="shared" si="8"/>
        <v>20.14760147601476</v>
      </c>
      <c r="G105" s="277">
        <f t="shared" si="9"/>
        <v>47705</v>
      </c>
      <c r="H105" s="275">
        <v>5</v>
      </c>
      <c r="I105" s="207">
        <f t="shared" si="10"/>
        <v>3.4075</v>
      </c>
      <c r="J105" s="214">
        <f t="shared" si="11"/>
        <v>0.2514760147601476</v>
      </c>
      <c r="K105" s="218">
        <f t="shared" si="12"/>
        <v>4.830423125</v>
      </c>
      <c r="L105" s="208">
        <f t="shared" si="13"/>
        <v>26.45731707857097</v>
      </c>
      <c r="M105" s="203">
        <v>77.28677</v>
      </c>
    </row>
    <row r="106" spans="1:13" s="7" customFormat="1" ht="15">
      <c r="A106" s="193" t="s">
        <v>202</v>
      </c>
      <c r="B106" s="179">
        <v>1150</v>
      </c>
      <c r="C106" s="286">
        <f>Volume!J106</f>
        <v>233.65</v>
      </c>
      <c r="D106" s="320">
        <v>48.62</v>
      </c>
      <c r="E106" s="206">
        <f t="shared" si="7"/>
        <v>55913</v>
      </c>
      <c r="F106" s="211">
        <f t="shared" si="8"/>
        <v>20.808902204151508</v>
      </c>
      <c r="G106" s="277">
        <f t="shared" si="9"/>
        <v>69347.875</v>
      </c>
      <c r="H106" s="275">
        <v>5</v>
      </c>
      <c r="I106" s="207">
        <f t="shared" si="10"/>
        <v>60.3025</v>
      </c>
      <c r="J106" s="214">
        <f t="shared" si="11"/>
        <v>0.25808902204151507</v>
      </c>
      <c r="K106" s="218">
        <f t="shared" si="12"/>
        <v>2.0171535</v>
      </c>
      <c r="L106" s="208">
        <f t="shared" si="13"/>
        <v>11.04840473900497</v>
      </c>
      <c r="M106" s="219">
        <v>32.274456</v>
      </c>
    </row>
    <row r="107" spans="1:13" s="7" customFormat="1" ht="15">
      <c r="A107" s="193" t="s">
        <v>171</v>
      </c>
      <c r="B107" s="179">
        <v>1100</v>
      </c>
      <c r="C107" s="286">
        <f>Volume!J107</f>
        <v>310.95</v>
      </c>
      <c r="D107" s="320">
        <v>54.3</v>
      </c>
      <c r="E107" s="206">
        <f t="shared" si="7"/>
        <v>59730</v>
      </c>
      <c r="F107" s="211">
        <f t="shared" si="8"/>
        <v>17.462614568258562</v>
      </c>
      <c r="G107" s="277">
        <f t="shared" si="9"/>
        <v>76832.25</v>
      </c>
      <c r="H107" s="275">
        <v>5</v>
      </c>
      <c r="I107" s="207">
        <f t="shared" si="10"/>
        <v>69.8475</v>
      </c>
      <c r="J107" s="214">
        <f t="shared" si="11"/>
        <v>0.22462614568258563</v>
      </c>
      <c r="K107" s="218">
        <f t="shared" si="12"/>
        <v>5.126053</v>
      </c>
      <c r="L107" s="208">
        <f t="shared" si="13"/>
        <v>28.076548590670292</v>
      </c>
      <c r="M107" s="219">
        <v>82.016848</v>
      </c>
    </row>
    <row r="108" spans="1:13" s="7" customFormat="1" ht="15">
      <c r="A108" s="193" t="s">
        <v>147</v>
      </c>
      <c r="B108" s="179">
        <v>5900</v>
      </c>
      <c r="C108" s="286">
        <f>Volume!J108</f>
        <v>50.4</v>
      </c>
      <c r="D108" s="320">
        <v>6.08</v>
      </c>
      <c r="E108" s="206">
        <f t="shared" si="7"/>
        <v>35872</v>
      </c>
      <c r="F108" s="211">
        <f t="shared" si="8"/>
        <v>12.063492063492063</v>
      </c>
      <c r="G108" s="277">
        <f t="shared" si="9"/>
        <v>50740</v>
      </c>
      <c r="H108" s="275">
        <v>5</v>
      </c>
      <c r="I108" s="207">
        <f t="shared" si="10"/>
        <v>8.6</v>
      </c>
      <c r="J108" s="214">
        <f t="shared" si="11"/>
        <v>0.17063492063492064</v>
      </c>
      <c r="K108" s="218">
        <f t="shared" si="12"/>
        <v>2.434076625</v>
      </c>
      <c r="L108" s="208">
        <f t="shared" si="13"/>
        <v>13.331986742085432</v>
      </c>
      <c r="M108" s="203">
        <v>38.945226</v>
      </c>
    </row>
    <row r="109" spans="1:13" s="8" customFormat="1" ht="15">
      <c r="A109" s="193" t="s">
        <v>148</v>
      </c>
      <c r="B109" s="179">
        <v>1045</v>
      </c>
      <c r="C109" s="286">
        <f>Volume!J109</f>
        <v>244.7</v>
      </c>
      <c r="D109" s="320">
        <v>36.83</v>
      </c>
      <c r="E109" s="206">
        <f t="shared" si="7"/>
        <v>38487.35</v>
      </c>
      <c r="F109" s="211">
        <f t="shared" si="8"/>
        <v>15.05108295872497</v>
      </c>
      <c r="G109" s="277">
        <f t="shared" si="9"/>
        <v>51272.925</v>
      </c>
      <c r="H109" s="275">
        <v>5</v>
      </c>
      <c r="I109" s="207">
        <f t="shared" si="10"/>
        <v>49.065000000000005</v>
      </c>
      <c r="J109" s="214">
        <f t="shared" si="11"/>
        <v>0.20051082958724972</v>
      </c>
      <c r="K109" s="218">
        <f t="shared" si="12"/>
        <v>2.707522625</v>
      </c>
      <c r="L109" s="208">
        <f t="shared" si="13"/>
        <v>14.82971216668101</v>
      </c>
      <c r="M109" s="219">
        <v>43.320362</v>
      </c>
    </row>
    <row r="110" spans="1:13" s="7" customFormat="1" ht="15">
      <c r="A110" s="193" t="s">
        <v>122</v>
      </c>
      <c r="B110" s="179">
        <v>1625</v>
      </c>
      <c r="C110" s="286">
        <f>Volume!J110</f>
        <v>150.25</v>
      </c>
      <c r="D110" s="188">
        <v>15.71</v>
      </c>
      <c r="E110" s="206">
        <f t="shared" si="7"/>
        <v>25528.75</v>
      </c>
      <c r="F110" s="211">
        <f t="shared" si="8"/>
        <v>10.455906821963396</v>
      </c>
      <c r="G110" s="277">
        <f t="shared" si="9"/>
        <v>37736.5625</v>
      </c>
      <c r="H110" s="275">
        <v>5</v>
      </c>
      <c r="I110" s="207">
        <f t="shared" si="10"/>
        <v>23.2225</v>
      </c>
      <c r="J110" s="214">
        <f t="shared" si="11"/>
        <v>0.15455906821963394</v>
      </c>
      <c r="K110" s="218">
        <f t="shared" si="12"/>
        <v>2.459864</v>
      </c>
      <c r="L110" s="208">
        <f t="shared" si="13"/>
        <v>13.47323001194888</v>
      </c>
      <c r="M110" s="203">
        <v>39.357824</v>
      </c>
    </row>
    <row r="111" spans="1:13" s="7" customFormat="1" ht="15">
      <c r="A111" s="193" t="s">
        <v>36</v>
      </c>
      <c r="B111" s="179">
        <v>225</v>
      </c>
      <c r="C111" s="286">
        <f>Volume!J111</f>
        <v>880.8</v>
      </c>
      <c r="D111" s="320">
        <v>111.69</v>
      </c>
      <c r="E111" s="206">
        <f t="shared" si="7"/>
        <v>25130.25</v>
      </c>
      <c r="F111" s="211">
        <f t="shared" si="8"/>
        <v>12.680517711171662</v>
      </c>
      <c r="G111" s="277">
        <f t="shared" si="9"/>
        <v>35039.25</v>
      </c>
      <c r="H111" s="275">
        <v>5</v>
      </c>
      <c r="I111" s="207">
        <f t="shared" si="10"/>
        <v>155.73</v>
      </c>
      <c r="J111" s="214">
        <f t="shared" si="11"/>
        <v>0.17680517711171662</v>
      </c>
      <c r="K111" s="218">
        <f t="shared" si="12"/>
        <v>2.0521785</v>
      </c>
      <c r="L111" s="208">
        <f t="shared" si="13"/>
        <v>11.240244564771157</v>
      </c>
      <c r="M111" s="203">
        <v>32.834856</v>
      </c>
    </row>
    <row r="112" spans="1:13" s="7" customFormat="1" ht="15">
      <c r="A112" s="193" t="s">
        <v>172</v>
      </c>
      <c r="B112" s="179">
        <v>1050</v>
      </c>
      <c r="C112" s="286">
        <f>Volume!J112</f>
        <v>261.95</v>
      </c>
      <c r="D112" s="320">
        <v>41.17</v>
      </c>
      <c r="E112" s="206">
        <f t="shared" si="7"/>
        <v>43228.5</v>
      </c>
      <c r="F112" s="211">
        <f t="shared" si="8"/>
        <v>15.716739835846539</v>
      </c>
      <c r="G112" s="277">
        <f t="shared" si="9"/>
        <v>56980.875</v>
      </c>
      <c r="H112" s="275">
        <v>5</v>
      </c>
      <c r="I112" s="207">
        <f t="shared" si="10"/>
        <v>54.2675</v>
      </c>
      <c r="J112" s="214">
        <f t="shared" si="11"/>
        <v>0.20716739835846537</v>
      </c>
      <c r="K112" s="218">
        <f t="shared" si="12"/>
        <v>1.997347125</v>
      </c>
      <c r="L112" s="208">
        <f t="shared" si="13"/>
        <v>10.939920755305907</v>
      </c>
      <c r="M112" s="203">
        <v>31.957554</v>
      </c>
    </row>
    <row r="113" spans="1:13" s="8" customFormat="1" ht="15">
      <c r="A113" s="193" t="s">
        <v>80</v>
      </c>
      <c r="B113" s="179">
        <v>1200</v>
      </c>
      <c r="C113" s="286">
        <f>Volume!J113</f>
        <v>187.65</v>
      </c>
      <c r="D113" s="320">
        <v>31.36</v>
      </c>
      <c r="E113" s="206">
        <f t="shared" si="7"/>
        <v>37632</v>
      </c>
      <c r="F113" s="211">
        <f t="shared" si="8"/>
        <v>16.711963762323474</v>
      </c>
      <c r="G113" s="277">
        <f t="shared" si="9"/>
        <v>51525.606</v>
      </c>
      <c r="H113" s="275">
        <v>6.17</v>
      </c>
      <c r="I113" s="207">
        <f t="shared" si="10"/>
        <v>42.938005</v>
      </c>
      <c r="J113" s="214">
        <f t="shared" si="11"/>
        <v>0.22881963762323473</v>
      </c>
      <c r="K113" s="218">
        <f t="shared" si="12"/>
        <v>2.7736788125</v>
      </c>
      <c r="L113" s="208">
        <f t="shared" si="13"/>
        <v>15.192064528803922</v>
      </c>
      <c r="M113" s="219">
        <v>44.378861</v>
      </c>
    </row>
    <row r="114" spans="1:13" s="8" customFormat="1" ht="15">
      <c r="A114" s="193" t="s">
        <v>274</v>
      </c>
      <c r="B114" s="179">
        <v>700</v>
      </c>
      <c r="C114" s="286">
        <f>Volume!J114</f>
        <v>259</v>
      </c>
      <c r="D114" s="320">
        <v>59.52</v>
      </c>
      <c r="E114" s="206">
        <f t="shared" si="7"/>
        <v>41664</v>
      </c>
      <c r="F114" s="211">
        <f t="shared" si="8"/>
        <v>22.98069498069498</v>
      </c>
      <c r="G114" s="277">
        <f t="shared" si="9"/>
        <v>50729</v>
      </c>
      <c r="H114" s="275">
        <v>5</v>
      </c>
      <c r="I114" s="207">
        <f t="shared" si="10"/>
        <v>72.47</v>
      </c>
      <c r="J114" s="214">
        <f t="shared" si="11"/>
        <v>0.2798069498069498</v>
      </c>
      <c r="K114" s="218">
        <f t="shared" si="12"/>
        <v>4.01060875</v>
      </c>
      <c r="L114" s="208">
        <f t="shared" si="13"/>
        <v>21.967008817025974</v>
      </c>
      <c r="M114" s="219">
        <v>64.16974</v>
      </c>
    </row>
    <row r="115" spans="1:13" s="7" customFormat="1" ht="15">
      <c r="A115" s="193" t="s">
        <v>224</v>
      </c>
      <c r="B115" s="179">
        <v>650</v>
      </c>
      <c r="C115" s="286">
        <f>Volume!J115</f>
        <v>387.1</v>
      </c>
      <c r="D115" s="320">
        <v>42.15</v>
      </c>
      <c r="E115" s="206">
        <f t="shared" si="7"/>
        <v>27397.5</v>
      </c>
      <c r="F115" s="211">
        <f t="shared" si="8"/>
        <v>10.888659261172823</v>
      </c>
      <c r="G115" s="277">
        <f t="shared" si="9"/>
        <v>39978.25</v>
      </c>
      <c r="H115" s="275">
        <v>5</v>
      </c>
      <c r="I115" s="207">
        <f t="shared" si="10"/>
        <v>61.505</v>
      </c>
      <c r="J115" s="214">
        <f t="shared" si="11"/>
        <v>0.15888659261172824</v>
      </c>
      <c r="K115" s="218">
        <f t="shared" si="12"/>
        <v>1.8793898125</v>
      </c>
      <c r="L115" s="208">
        <f t="shared" si="13"/>
        <v>10.293841946516546</v>
      </c>
      <c r="M115" s="219">
        <v>30.070237</v>
      </c>
    </row>
    <row r="116" spans="1:13" s="7" customFormat="1" ht="15">
      <c r="A116" s="193" t="s">
        <v>395</v>
      </c>
      <c r="B116" s="179">
        <v>2400</v>
      </c>
      <c r="C116" s="286">
        <f>Volume!J116</f>
        <v>104.3</v>
      </c>
      <c r="D116" s="320">
        <v>14.98</v>
      </c>
      <c r="E116" s="206">
        <f t="shared" si="7"/>
        <v>35952</v>
      </c>
      <c r="F116" s="211">
        <f t="shared" si="8"/>
        <v>14.36241610738255</v>
      </c>
      <c r="G116" s="277">
        <f t="shared" si="9"/>
        <v>48468</v>
      </c>
      <c r="H116" s="275">
        <v>5</v>
      </c>
      <c r="I116" s="207">
        <f t="shared" si="10"/>
        <v>20.195</v>
      </c>
      <c r="J116" s="214">
        <f t="shared" si="11"/>
        <v>0.19362416107382552</v>
      </c>
      <c r="K116" s="218">
        <f t="shared" si="12"/>
        <v>1.633125</v>
      </c>
      <c r="L116" s="208">
        <f t="shared" si="13"/>
        <v>8.944994017256244</v>
      </c>
      <c r="M116" s="219">
        <v>26.13</v>
      </c>
    </row>
    <row r="117" spans="1:13" s="7" customFormat="1" ht="15">
      <c r="A117" s="193" t="s">
        <v>81</v>
      </c>
      <c r="B117" s="179">
        <v>600</v>
      </c>
      <c r="C117" s="286">
        <f>Volume!J117</f>
        <v>474.2</v>
      </c>
      <c r="D117" s="320">
        <v>68.82</v>
      </c>
      <c r="E117" s="206">
        <f t="shared" si="7"/>
        <v>41291.99999999999</v>
      </c>
      <c r="F117" s="211">
        <f t="shared" si="8"/>
        <v>14.512863770560944</v>
      </c>
      <c r="G117" s="277">
        <f t="shared" si="9"/>
        <v>55517.99999999999</v>
      </c>
      <c r="H117" s="275">
        <v>5</v>
      </c>
      <c r="I117" s="207">
        <f t="shared" si="10"/>
        <v>92.52999999999999</v>
      </c>
      <c r="J117" s="214">
        <f t="shared" si="11"/>
        <v>0.19512863770560943</v>
      </c>
      <c r="K117" s="218">
        <f t="shared" si="12"/>
        <v>2.51191575</v>
      </c>
      <c r="L117" s="208">
        <f t="shared" si="13"/>
        <v>13.758329188275075</v>
      </c>
      <c r="M117" s="219">
        <v>40.190652</v>
      </c>
    </row>
    <row r="118" spans="1:13" s="7" customFormat="1" ht="15">
      <c r="A118" s="193" t="s">
        <v>225</v>
      </c>
      <c r="B118" s="179">
        <v>1400</v>
      </c>
      <c r="C118" s="286">
        <f>Volume!J118</f>
        <v>180.6</v>
      </c>
      <c r="D118" s="320">
        <v>32.86</v>
      </c>
      <c r="E118" s="206">
        <f t="shared" si="7"/>
        <v>46004</v>
      </c>
      <c r="F118" s="211">
        <f t="shared" si="8"/>
        <v>18.194905869324472</v>
      </c>
      <c r="G118" s="277">
        <f t="shared" si="9"/>
        <v>58646</v>
      </c>
      <c r="H118" s="275">
        <v>5</v>
      </c>
      <c r="I118" s="207">
        <f t="shared" si="10"/>
        <v>41.89</v>
      </c>
      <c r="J118" s="214">
        <f t="shared" si="11"/>
        <v>0.23194905869324475</v>
      </c>
      <c r="K118" s="218">
        <f t="shared" si="12"/>
        <v>5.248554375</v>
      </c>
      <c r="L118" s="208">
        <f t="shared" si="13"/>
        <v>28.74751625479929</v>
      </c>
      <c r="M118" s="219">
        <v>83.97687</v>
      </c>
    </row>
    <row r="119" spans="1:13" s="8" customFormat="1" ht="15">
      <c r="A119" s="193" t="s">
        <v>298</v>
      </c>
      <c r="B119" s="179">
        <v>1100</v>
      </c>
      <c r="C119" s="286">
        <f>Volume!J119</f>
        <v>379.15</v>
      </c>
      <c r="D119" s="320">
        <v>63.32</v>
      </c>
      <c r="E119" s="206">
        <f t="shared" si="7"/>
        <v>69652</v>
      </c>
      <c r="F119" s="211">
        <f t="shared" si="8"/>
        <v>16.700514308321246</v>
      </c>
      <c r="G119" s="277">
        <f t="shared" si="9"/>
        <v>90505.25</v>
      </c>
      <c r="H119" s="275">
        <v>5</v>
      </c>
      <c r="I119" s="207">
        <f t="shared" si="10"/>
        <v>82.2775</v>
      </c>
      <c r="J119" s="214">
        <f t="shared" si="11"/>
        <v>0.21700514308321248</v>
      </c>
      <c r="K119" s="218">
        <f t="shared" si="12"/>
        <v>3.8582565</v>
      </c>
      <c r="L119" s="208">
        <f t="shared" si="13"/>
        <v>21.13254117690931</v>
      </c>
      <c r="M119" s="219">
        <v>61.732104</v>
      </c>
    </row>
    <row r="120" spans="1:13" s="8" customFormat="1" ht="15">
      <c r="A120" s="193" t="s">
        <v>226</v>
      </c>
      <c r="B120" s="179">
        <v>1500</v>
      </c>
      <c r="C120" s="286">
        <f>Volume!J120</f>
        <v>162.45</v>
      </c>
      <c r="D120" s="320">
        <v>25.39</v>
      </c>
      <c r="E120" s="206">
        <f t="shared" si="7"/>
        <v>38085</v>
      </c>
      <c r="F120" s="211">
        <f t="shared" si="8"/>
        <v>15.629424438288705</v>
      </c>
      <c r="G120" s="277">
        <f t="shared" si="9"/>
        <v>50268.75</v>
      </c>
      <c r="H120" s="275">
        <v>5</v>
      </c>
      <c r="I120" s="207">
        <f t="shared" si="10"/>
        <v>33.5125</v>
      </c>
      <c r="J120" s="214">
        <f t="shared" si="11"/>
        <v>0.20629424438288707</v>
      </c>
      <c r="K120" s="218">
        <f t="shared" si="12"/>
        <v>3.464519875</v>
      </c>
      <c r="L120" s="208">
        <f t="shared" si="13"/>
        <v>18.975956864624784</v>
      </c>
      <c r="M120" s="219">
        <v>55.432318</v>
      </c>
    </row>
    <row r="121" spans="1:13" s="8" customFormat="1" ht="15">
      <c r="A121" s="193" t="s">
        <v>227</v>
      </c>
      <c r="B121" s="179">
        <v>800</v>
      </c>
      <c r="C121" s="286">
        <f>Volume!J121</f>
        <v>351.9</v>
      </c>
      <c r="D121" s="320">
        <v>47.27</v>
      </c>
      <c r="E121" s="206">
        <f t="shared" si="7"/>
        <v>37816</v>
      </c>
      <c r="F121" s="211">
        <f t="shared" si="8"/>
        <v>13.432793407217961</v>
      </c>
      <c r="G121" s="277">
        <f t="shared" si="9"/>
        <v>51892</v>
      </c>
      <c r="H121" s="275">
        <v>5</v>
      </c>
      <c r="I121" s="207">
        <f t="shared" si="10"/>
        <v>64.865</v>
      </c>
      <c r="J121" s="214">
        <f t="shared" si="11"/>
        <v>0.1843279340721796</v>
      </c>
      <c r="K121" s="218">
        <f t="shared" si="12"/>
        <v>1.9583809375</v>
      </c>
      <c r="L121" s="208">
        <f t="shared" si="13"/>
        <v>10.726494156568648</v>
      </c>
      <c r="M121" s="219">
        <v>31.334095</v>
      </c>
    </row>
    <row r="122" spans="1:13" s="8" customFormat="1" ht="15">
      <c r="A122" s="193" t="s">
        <v>234</v>
      </c>
      <c r="B122" s="179">
        <v>700</v>
      </c>
      <c r="C122" s="286">
        <f>Volume!J122</f>
        <v>420.9</v>
      </c>
      <c r="D122" s="320">
        <v>58.91</v>
      </c>
      <c r="E122" s="206">
        <f t="shared" si="7"/>
        <v>41237</v>
      </c>
      <c r="F122" s="211">
        <f t="shared" si="8"/>
        <v>13.996198622000474</v>
      </c>
      <c r="G122" s="277">
        <f t="shared" si="9"/>
        <v>55968.5</v>
      </c>
      <c r="H122" s="275">
        <v>5</v>
      </c>
      <c r="I122" s="207">
        <f t="shared" si="10"/>
        <v>79.955</v>
      </c>
      <c r="J122" s="214">
        <f t="shared" si="11"/>
        <v>0.18996198622000476</v>
      </c>
      <c r="K122" s="218">
        <f t="shared" si="12"/>
        <v>3.2285920625</v>
      </c>
      <c r="L122" s="208">
        <f t="shared" si="13"/>
        <v>17.683727016133794</v>
      </c>
      <c r="M122" s="219">
        <v>51.657473</v>
      </c>
    </row>
    <row r="123" spans="1:13" s="8" customFormat="1" ht="15">
      <c r="A123" s="193" t="s">
        <v>98</v>
      </c>
      <c r="B123" s="179">
        <v>550</v>
      </c>
      <c r="C123" s="286">
        <f>Volume!J123</f>
        <v>494.2</v>
      </c>
      <c r="D123" s="320">
        <v>52.5</v>
      </c>
      <c r="E123" s="206">
        <f t="shared" si="7"/>
        <v>28875</v>
      </c>
      <c r="F123" s="211">
        <f t="shared" si="8"/>
        <v>10.623229461756374</v>
      </c>
      <c r="G123" s="277">
        <f t="shared" si="9"/>
        <v>42465.5</v>
      </c>
      <c r="H123" s="275">
        <v>5</v>
      </c>
      <c r="I123" s="207">
        <f t="shared" si="10"/>
        <v>77.21</v>
      </c>
      <c r="J123" s="214">
        <f t="shared" si="11"/>
        <v>0.15623229461756374</v>
      </c>
      <c r="K123" s="218">
        <f t="shared" si="12"/>
        <v>2.1281904375</v>
      </c>
      <c r="L123" s="208">
        <f t="shared" si="13"/>
        <v>11.656579092855383</v>
      </c>
      <c r="M123" s="219">
        <v>34.051047</v>
      </c>
    </row>
    <row r="124" spans="1:13" s="8" customFormat="1" ht="15">
      <c r="A124" s="193" t="s">
        <v>149</v>
      </c>
      <c r="B124" s="179">
        <v>550</v>
      </c>
      <c r="C124" s="286">
        <f>Volume!J124</f>
        <v>668.3</v>
      </c>
      <c r="D124" s="320">
        <v>103.4</v>
      </c>
      <c r="E124" s="206">
        <f t="shared" si="7"/>
        <v>56870</v>
      </c>
      <c r="F124" s="211">
        <f t="shared" si="8"/>
        <v>15.472093371240463</v>
      </c>
      <c r="G124" s="277">
        <f t="shared" si="9"/>
        <v>75248.25</v>
      </c>
      <c r="H124" s="275">
        <v>5</v>
      </c>
      <c r="I124" s="207">
        <f t="shared" si="10"/>
        <v>136.815</v>
      </c>
      <c r="J124" s="214">
        <f t="shared" si="11"/>
        <v>0.20472093371240463</v>
      </c>
      <c r="K124" s="218">
        <f t="shared" si="12"/>
        <v>2.62415325</v>
      </c>
      <c r="L124" s="208">
        <f t="shared" si="13"/>
        <v>14.373079293754936</v>
      </c>
      <c r="M124" s="219">
        <v>41.986452</v>
      </c>
    </row>
    <row r="125" spans="1:13" s="8" customFormat="1" ht="15">
      <c r="A125" s="193" t="s">
        <v>203</v>
      </c>
      <c r="B125" s="179">
        <v>150</v>
      </c>
      <c r="C125" s="286">
        <f>Volume!J125</f>
        <v>1370.3</v>
      </c>
      <c r="D125" s="320">
        <v>146.45</v>
      </c>
      <c r="E125" s="206">
        <f t="shared" si="7"/>
        <v>21967.5</v>
      </c>
      <c r="F125" s="211">
        <f t="shared" si="8"/>
        <v>10.687440706414652</v>
      </c>
      <c r="G125" s="277">
        <f t="shared" si="9"/>
        <v>32244.75</v>
      </c>
      <c r="H125" s="275">
        <v>5</v>
      </c>
      <c r="I125" s="207">
        <f t="shared" si="10"/>
        <v>214.965</v>
      </c>
      <c r="J125" s="214">
        <f t="shared" si="11"/>
        <v>0.15687440706414654</v>
      </c>
      <c r="K125" s="218">
        <f t="shared" si="12"/>
        <v>1.562628125</v>
      </c>
      <c r="L125" s="208">
        <f t="shared" si="13"/>
        <v>8.558866730545024</v>
      </c>
      <c r="M125" s="219">
        <v>25.00205</v>
      </c>
    </row>
    <row r="126" spans="1:13" s="8" customFormat="1" ht="15">
      <c r="A126" s="193" t="s">
        <v>299</v>
      </c>
      <c r="B126" s="179">
        <v>500</v>
      </c>
      <c r="C126" s="286">
        <f>Volume!J126</f>
        <v>467.45</v>
      </c>
      <c r="D126" s="320">
        <v>194.02</v>
      </c>
      <c r="E126" s="206">
        <f t="shared" si="7"/>
        <v>97010</v>
      </c>
      <c r="F126" s="211">
        <f t="shared" si="8"/>
        <v>41.50604342710451</v>
      </c>
      <c r="G126" s="277">
        <f t="shared" si="9"/>
        <v>108696.25</v>
      </c>
      <c r="H126" s="275">
        <v>5</v>
      </c>
      <c r="I126" s="207">
        <f t="shared" si="10"/>
        <v>217.3925</v>
      </c>
      <c r="J126" s="214">
        <f t="shared" si="11"/>
        <v>0.46506043427104504</v>
      </c>
      <c r="K126" s="218">
        <f t="shared" si="12"/>
        <v>4.4539804375</v>
      </c>
      <c r="L126" s="208">
        <f t="shared" si="13"/>
        <v>24.39545556305479</v>
      </c>
      <c r="M126" s="219">
        <v>71.263687</v>
      </c>
    </row>
    <row r="127" spans="1:13" s="8" customFormat="1" ht="15">
      <c r="A127" s="193" t="s">
        <v>216</v>
      </c>
      <c r="B127" s="179">
        <v>3350</v>
      </c>
      <c r="C127" s="286">
        <f>Volume!J127</f>
        <v>71.55</v>
      </c>
      <c r="D127" s="320">
        <v>8.01</v>
      </c>
      <c r="E127" s="206">
        <f t="shared" si="7"/>
        <v>26833.5</v>
      </c>
      <c r="F127" s="211">
        <f t="shared" si="8"/>
        <v>11.19496855345912</v>
      </c>
      <c r="G127" s="277">
        <f t="shared" si="9"/>
        <v>38818.125</v>
      </c>
      <c r="H127" s="275">
        <v>5</v>
      </c>
      <c r="I127" s="207">
        <f t="shared" si="10"/>
        <v>11.5875</v>
      </c>
      <c r="J127" s="214">
        <f t="shared" si="11"/>
        <v>0.16194968553459121</v>
      </c>
      <c r="K127" s="218">
        <f t="shared" si="12"/>
        <v>1.2383084375</v>
      </c>
      <c r="L127" s="208">
        <f t="shared" si="13"/>
        <v>6.7824946436772615</v>
      </c>
      <c r="M127" s="219">
        <v>19.812935</v>
      </c>
    </row>
    <row r="128" spans="1:13" s="8" customFormat="1" ht="15">
      <c r="A128" s="193" t="s">
        <v>235</v>
      </c>
      <c r="B128" s="179">
        <v>2700</v>
      </c>
      <c r="C128" s="286">
        <f>Volume!J128</f>
        <v>114.3</v>
      </c>
      <c r="D128" s="320">
        <v>20.22</v>
      </c>
      <c r="E128" s="206">
        <f t="shared" si="7"/>
        <v>54594</v>
      </c>
      <c r="F128" s="211">
        <f t="shared" si="8"/>
        <v>17.69028871391076</v>
      </c>
      <c r="G128" s="277">
        <f t="shared" si="9"/>
        <v>70024.5</v>
      </c>
      <c r="H128" s="275">
        <v>5</v>
      </c>
      <c r="I128" s="207">
        <f t="shared" si="10"/>
        <v>25.935</v>
      </c>
      <c r="J128" s="214">
        <f t="shared" si="11"/>
        <v>0.2269028871391076</v>
      </c>
      <c r="K128" s="218">
        <f t="shared" si="12"/>
        <v>2.516185375</v>
      </c>
      <c r="L128" s="208">
        <f t="shared" si="13"/>
        <v>13.781714887520955</v>
      </c>
      <c r="M128" s="219">
        <v>40.258966</v>
      </c>
    </row>
    <row r="129" spans="1:13" s="8" customFormat="1" ht="15">
      <c r="A129" s="193" t="s">
        <v>204</v>
      </c>
      <c r="B129" s="179">
        <v>600</v>
      </c>
      <c r="C129" s="286">
        <f>Volume!J129</f>
        <v>470.35</v>
      </c>
      <c r="D129" s="320">
        <v>61.96</v>
      </c>
      <c r="E129" s="206">
        <f t="shared" si="7"/>
        <v>37176</v>
      </c>
      <c r="F129" s="211">
        <f t="shared" si="8"/>
        <v>13.17316891676411</v>
      </c>
      <c r="G129" s="277">
        <f t="shared" si="9"/>
        <v>51286.5</v>
      </c>
      <c r="H129" s="275">
        <v>5</v>
      </c>
      <c r="I129" s="207">
        <f t="shared" si="10"/>
        <v>85.4775</v>
      </c>
      <c r="J129" s="214">
        <f t="shared" si="11"/>
        <v>0.18173168916764113</v>
      </c>
      <c r="K129" s="218">
        <f t="shared" si="12"/>
        <v>2.9258460625</v>
      </c>
      <c r="L129" s="208">
        <f t="shared" si="13"/>
        <v>16.0255188821892</v>
      </c>
      <c r="M129" s="219">
        <v>46.813537</v>
      </c>
    </row>
    <row r="130" spans="1:13" s="7" customFormat="1" ht="15">
      <c r="A130" s="193" t="s">
        <v>205</v>
      </c>
      <c r="B130" s="179">
        <v>250</v>
      </c>
      <c r="C130" s="286">
        <f>Volume!J130</f>
        <v>994.45</v>
      </c>
      <c r="D130" s="320">
        <v>142</v>
      </c>
      <c r="E130" s="206">
        <f t="shared" si="7"/>
        <v>35500</v>
      </c>
      <c r="F130" s="211">
        <f t="shared" si="8"/>
        <v>14.279249836593092</v>
      </c>
      <c r="G130" s="277">
        <f t="shared" si="9"/>
        <v>47930.625</v>
      </c>
      <c r="H130" s="275">
        <v>5</v>
      </c>
      <c r="I130" s="207">
        <f t="shared" si="10"/>
        <v>191.7225</v>
      </c>
      <c r="J130" s="214">
        <f t="shared" si="11"/>
        <v>0.1927924983659309</v>
      </c>
      <c r="K130" s="218">
        <f t="shared" si="12"/>
        <v>2.6430249375</v>
      </c>
      <c r="L130" s="208">
        <f t="shared" si="13"/>
        <v>14.476443783174318</v>
      </c>
      <c r="M130" s="219">
        <v>42.288399</v>
      </c>
    </row>
    <row r="131" spans="1:13" s="7" customFormat="1" ht="15">
      <c r="A131" s="193" t="s">
        <v>37</v>
      </c>
      <c r="B131" s="179">
        <v>1600</v>
      </c>
      <c r="C131" s="286">
        <f>Volume!J131</f>
        <v>174.05</v>
      </c>
      <c r="D131" s="320">
        <v>27.01</v>
      </c>
      <c r="E131" s="206">
        <f t="shared" si="7"/>
        <v>43216</v>
      </c>
      <c r="F131" s="211">
        <f t="shared" si="8"/>
        <v>15.518529158287848</v>
      </c>
      <c r="G131" s="277">
        <f t="shared" si="9"/>
        <v>57140</v>
      </c>
      <c r="H131" s="275">
        <v>5</v>
      </c>
      <c r="I131" s="207">
        <f t="shared" si="10"/>
        <v>35.7125</v>
      </c>
      <c r="J131" s="214">
        <f t="shared" si="11"/>
        <v>0.20518529158287846</v>
      </c>
      <c r="K131" s="218">
        <f t="shared" si="12"/>
        <v>2.044305875</v>
      </c>
      <c r="L131" s="208">
        <f t="shared" si="13"/>
        <v>11.197124421778364</v>
      </c>
      <c r="M131" s="219">
        <v>32.708894</v>
      </c>
    </row>
    <row r="132" spans="1:13" s="7" customFormat="1" ht="15">
      <c r="A132" s="193" t="s">
        <v>300</v>
      </c>
      <c r="B132" s="179">
        <v>150</v>
      </c>
      <c r="C132" s="286">
        <f>Volume!J132</f>
        <v>1703.45</v>
      </c>
      <c r="D132" s="320">
        <v>248.38</v>
      </c>
      <c r="E132" s="206">
        <f aca="true" t="shared" si="14" ref="E132:E160">D132*B132</f>
        <v>37257</v>
      </c>
      <c r="F132" s="211">
        <f aca="true" t="shared" si="15" ref="F132:F160">D132/C132*100</f>
        <v>14.580997387654465</v>
      </c>
      <c r="G132" s="277">
        <f aca="true" t="shared" si="16" ref="G132:G160">(B132*C132)*H132%+E132</f>
        <v>50032.875</v>
      </c>
      <c r="H132" s="275">
        <v>5</v>
      </c>
      <c r="I132" s="207">
        <f aca="true" t="shared" si="17" ref="I132:I160">G132/B132</f>
        <v>333.5525</v>
      </c>
      <c r="J132" s="214">
        <f aca="true" t="shared" si="18" ref="J132:J160">I132/C132</f>
        <v>0.19580997387654467</v>
      </c>
      <c r="K132" s="218">
        <f aca="true" t="shared" si="19" ref="K132:K160">M132/16</f>
        <v>5.0662755625</v>
      </c>
      <c r="L132" s="208">
        <f aca="true" t="shared" si="20" ref="L132:L160">K132*SQRT(30)</f>
        <v>27.749134081184245</v>
      </c>
      <c r="M132" s="219">
        <v>81.060409</v>
      </c>
    </row>
    <row r="133" spans="1:13" s="7" customFormat="1" ht="15">
      <c r="A133" s="193" t="s">
        <v>228</v>
      </c>
      <c r="B133" s="179">
        <v>375</v>
      </c>
      <c r="C133" s="286">
        <f>Volume!J133</f>
        <v>1090.7</v>
      </c>
      <c r="D133" s="320">
        <v>132.68</v>
      </c>
      <c r="E133" s="206">
        <f t="shared" si="14"/>
        <v>49755</v>
      </c>
      <c r="F133" s="211">
        <f t="shared" si="15"/>
        <v>12.164664894104703</v>
      </c>
      <c r="G133" s="277">
        <f t="shared" si="16"/>
        <v>83866.6425</v>
      </c>
      <c r="H133" s="275">
        <v>8.34</v>
      </c>
      <c r="I133" s="207">
        <f t="shared" si="17"/>
        <v>223.64438</v>
      </c>
      <c r="J133" s="214">
        <f t="shared" si="18"/>
        <v>0.20504664894104704</v>
      </c>
      <c r="K133" s="218">
        <f t="shared" si="19"/>
        <v>3.1018835625</v>
      </c>
      <c r="L133" s="208">
        <f t="shared" si="20"/>
        <v>16.989715979357356</v>
      </c>
      <c r="M133" s="219">
        <v>49.630137</v>
      </c>
    </row>
    <row r="134" spans="1:13" s="7" customFormat="1" ht="15">
      <c r="A134" s="193" t="s">
        <v>276</v>
      </c>
      <c r="B134" s="179">
        <v>350</v>
      </c>
      <c r="C134" s="286">
        <f>Volume!J134</f>
        <v>803.4</v>
      </c>
      <c r="D134" s="320">
        <v>162.44</v>
      </c>
      <c r="E134" s="206">
        <f t="shared" si="14"/>
        <v>56854</v>
      </c>
      <c r="F134" s="211">
        <f t="shared" si="15"/>
        <v>20.219068956933032</v>
      </c>
      <c r="G134" s="277">
        <f t="shared" si="16"/>
        <v>70913.5</v>
      </c>
      <c r="H134" s="275">
        <v>5</v>
      </c>
      <c r="I134" s="207">
        <f t="shared" si="17"/>
        <v>202.61</v>
      </c>
      <c r="J134" s="214">
        <f t="shared" si="18"/>
        <v>0.2521906895693304</v>
      </c>
      <c r="K134" s="218">
        <f t="shared" si="19"/>
        <v>3.6691494375</v>
      </c>
      <c r="L134" s="208">
        <f t="shared" si="20"/>
        <v>20.096759137761417</v>
      </c>
      <c r="M134" s="219">
        <v>58.706391</v>
      </c>
    </row>
    <row r="135" spans="1:13" s="7" customFormat="1" ht="15">
      <c r="A135" s="193" t="s">
        <v>180</v>
      </c>
      <c r="B135" s="179">
        <v>1500</v>
      </c>
      <c r="C135" s="286">
        <f>Volume!J135</f>
        <v>121.25</v>
      </c>
      <c r="D135" s="320">
        <v>21.84</v>
      </c>
      <c r="E135" s="206">
        <f t="shared" si="14"/>
        <v>32760</v>
      </c>
      <c r="F135" s="211">
        <f t="shared" si="15"/>
        <v>18.01237113402062</v>
      </c>
      <c r="G135" s="277">
        <f t="shared" si="16"/>
        <v>41853.75</v>
      </c>
      <c r="H135" s="275">
        <v>5</v>
      </c>
      <c r="I135" s="207">
        <f t="shared" si="17"/>
        <v>27.9025</v>
      </c>
      <c r="J135" s="214">
        <f t="shared" si="18"/>
        <v>0.23012371134020618</v>
      </c>
      <c r="K135" s="218">
        <f t="shared" si="19"/>
        <v>3.384001375</v>
      </c>
      <c r="L135" s="208">
        <f t="shared" si="20"/>
        <v>18.534938877159988</v>
      </c>
      <c r="M135" s="219">
        <v>54.144022</v>
      </c>
    </row>
    <row r="136" spans="1:13" s="8" customFormat="1" ht="15">
      <c r="A136" s="193" t="s">
        <v>181</v>
      </c>
      <c r="B136" s="179">
        <v>850</v>
      </c>
      <c r="C136" s="286">
        <f>Volume!J136</f>
        <v>345.4</v>
      </c>
      <c r="D136" s="320">
        <v>73.88</v>
      </c>
      <c r="E136" s="206">
        <f t="shared" si="14"/>
        <v>62797.99999999999</v>
      </c>
      <c r="F136" s="211">
        <f t="shared" si="15"/>
        <v>21.389693109438333</v>
      </c>
      <c r="G136" s="277">
        <f t="shared" si="16"/>
        <v>77477.5</v>
      </c>
      <c r="H136" s="275">
        <v>5</v>
      </c>
      <c r="I136" s="207">
        <f t="shared" si="17"/>
        <v>91.15</v>
      </c>
      <c r="J136" s="214">
        <f t="shared" si="18"/>
        <v>0.26389693109438334</v>
      </c>
      <c r="K136" s="218">
        <f t="shared" si="19"/>
        <v>3.422765625</v>
      </c>
      <c r="L136" s="208">
        <f t="shared" si="20"/>
        <v>18.747259418657684</v>
      </c>
      <c r="M136" s="219">
        <v>54.76425</v>
      </c>
    </row>
    <row r="137" spans="1:13" s="7" customFormat="1" ht="15">
      <c r="A137" s="193" t="s">
        <v>150</v>
      </c>
      <c r="B137" s="179">
        <v>875</v>
      </c>
      <c r="C137" s="286">
        <f>Volume!J137</f>
        <v>469.2</v>
      </c>
      <c r="D137" s="320">
        <v>64.78</v>
      </c>
      <c r="E137" s="206">
        <f t="shared" si="14"/>
        <v>56682.5</v>
      </c>
      <c r="F137" s="211">
        <f t="shared" si="15"/>
        <v>13.806479113384484</v>
      </c>
      <c r="G137" s="277">
        <f t="shared" si="16"/>
        <v>77210</v>
      </c>
      <c r="H137" s="275">
        <v>5</v>
      </c>
      <c r="I137" s="207">
        <f t="shared" si="17"/>
        <v>88.24</v>
      </c>
      <c r="J137" s="214">
        <f t="shared" si="18"/>
        <v>0.18806479113384483</v>
      </c>
      <c r="K137" s="218">
        <f t="shared" si="19"/>
        <v>2.970833875</v>
      </c>
      <c r="L137" s="208">
        <f t="shared" si="20"/>
        <v>16.271927279379828</v>
      </c>
      <c r="M137" s="219">
        <v>47.533342</v>
      </c>
    </row>
    <row r="138" spans="1:13" s="8" customFormat="1" ht="15">
      <c r="A138" s="193" t="s">
        <v>151</v>
      </c>
      <c r="B138" s="179">
        <v>225</v>
      </c>
      <c r="C138" s="286">
        <f>Volume!J138</f>
        <v>1056.45</v>
      </c>
      <c r="D138" s="320">
        <v>109.46</v>
      </c>
      <c r="E138" s="206">
        <f t="shared" si="14"/>
        <v>24628.5</v>
      </c>
      <c r="F138" s="211">
        <f t="shared" si="15"/>
        <v>10.361115055137487</v>
      </c>
      <c r="G138" s="277">
        <f t="shared" si="16"/>
        <v>36513.5625</v>
      </c>
      <c r="H138" s="275">
        <v>5</v>
      </c>
      <c r="I138" s="207">
        <f t="shared" si="17"/>
        <v>162.2825</v>
      </c>
      <c r="J138" s="214">
        <f t="shared" si="18"/>
        <v>0.1536111505513749</v>
      </c>
      <c r="K138" s="218">
        <f t="shared" si="19"/>
        <v>1.796147375</v>
      </c>
      <c r="L138" s="208">
        <f t="shared" si="20"/>
        <v>9.837904338911907</v>
      </c>
      <c r="M138" s="219">
        <v>28.738358</v>
      </c>
    </row>
    <row r="139" spans="1:13" s="8" customFormat="1" ht="15">
      <c r="A139" s="193" t="s">
        <v>214</v>
      </c>
      <c r="B139" s="179">
        <v>125</v>
      </c>
      <c r="C139" s="286">
        <f>Volume!J139</f>
        <v>1514.4</v>
      </c>
      <c r="D139" s="320">
        <v>195.22</v>
      </c>
      <c r="E139" s="206">
        <f t="shared" si="14"/>
        <v>24402.5</v>
      </c>
      <c r="F139" s="211">
        <f t="shared" si="15"/>
        <v>12.890913893291073</v>
      </c>
      <c r="G139" s="277">
        <f t="shared" si="16"/>
        <v>33867.5</v>
      </c>
      <c r="H139" s="275">
        <v>5</v>
      </c>
      <c r="I139" s="207">
        <f t="shared" si="17"/>
        <v>270.94</v>
      </c>
      <c r="J139" s="214">
        <f t="shared" si="18"/>
        <v>0.17890913893291072</v>
      </c>
      <c r="K139" s="218">
        <f t="shared" si="19"/>
        <v>3.8444254375</v>
      </c>
      <c r="L139" s="208">
        <f t="shared" si="20"/>
        <v>21.056785327654172</v>
      </c>
      <c r="M139" s="219">
        <v>61.510807</v>
      </c>
    </row>
    <row r="140" spans="1:13" s="8" customFormat="1" ht="15">
      <c r="A140" s="193" t="s">
        <v>229</v>
      </c>
      <c r="B140" s="179">
        <v>200</v>
      </c>
      <c r="C140" s="286">
        <f>Volume!J140</f>
        <v>1001.5</v>
      </c>
      <c r="D140" s="320">
        <v>144.72</v>
      </c>
      <c r="E140" s="206">
        <f t="shared" si="14"/>
        <v>28944</v>
      </c>
      <c r="F140" s="211">
        <f t="shared" si="15"/>
        <v>14.450324513230154</v>
      </c>
      <c r="G140" s="277">
        <f t="shared" si="16"/>
        <v>38959</v>
      </c>
      <c r="H140" s="275">
        <v>5</v>
      </c>
      <c r="I140" s="207">
        <f t="shared" si="17"/>
        <v>194.795</v>
      </c>
      <c r="J140" s="214">
        <f t="shared" si="18"/>
        <v>0.19450324513230152</v>
      </c>
      <c r="K140" s="218">
        <f t="shared" si="19"/>
        <v>2.4607636875</v>
      </c>
      <c r="L140" s="208">
        <f t="shared" si="20"/>
        <v>13.478157803333435</v>
      </c>
      <c r="M140" s="219">
        <v>39.372219</v>
      </c>
    </row>
    <row r="141" spans="1:13" s="7" customFormat="1" ht="15">
      <c r="A141" s="193" t="s">
        <v>91</v>
      </c>
      <c r="B141" s="179">
        <v>3800</v>
      </c>
      <c r="C141" s="286">
        <f>Volume!J141</f>
        <v>63.9</v>
      </c>
      <c r="D141" s="320">
        <v>9.31</v>
      </c>
      <c r="E141" s="206">
        <f t="shared" si="14"/>
        <v>35378</v>
      </c>
      <c r="F141" s="211">
        <f t="shared" si="15"/>
        <v>14.569640062597811</v>
      </c>
      <c r="G141" s="277">
        <f t="shared" si="16"/>
        <v>47519</v>
      </c>
      <c r="H141" s="275">
        <v>5</v>
      </c>
      <c r="I141" s="207">
        <f t="shared" si="17"/>
        <v>12.505</v>
      </c>
      <c r="J141" s="214">
        <f t="shared" si="18"/>
        <v>0.1956964006259781</v>
      </c>
      <c r="K141" s="218">
        <f t="shared" si="19"/>
        <v>3.15655025</v>
      </c>
      <c r="L141" s="208">
        <f t="shared" si="20"/>
        <v>17.289137758235714</v>
      </c>
      <c r="M141" s="219">
        <v>50.504804</v>
      </c>
    </row>
    <row r="142" spans="1:13" s="7" customFormat="1" ht="15">
      <c r="A142" s="193" t="s">
        <v>152</v>
      </c>
      <c r="B142" s="179">
        <v>1350</v>
      </c>
      <c r="C142" s="286">
        <f>Volume!J142</f>
        <v>207.55</v>
      </c>
      <c r="D142" s="320">
        <v>22.3</v>
      </c>
      <c r="E142" s="206">
        <f t="shared" si="14"/>
        <v>30105</v>
      </c>
      <c r="F142" s="211">
        <f t="shared" si="15"/>
        <v>10.744398940014454</v>
      </c>
      <c r="G142" s="277">
        <f t="shared" si="16"/>
        <v>44114.625</v>
      </c>
      <c r="H142" s="275">
        <v>5</v>
      </c>
      <c r="I142" s="207">
        <f t="shared" si="17"/>
        <v>32.6775</v>
      </c>
      <c r="J142" s="214">
        <f t="shared" si="18"/>
        <v>0.15744398940014454</v>
      </c>
      <c r="K142" s="218">
        <f t="shared" si="19"/>
        <v>1.588664125</v>
      </c>
      <c r="L142" s="208">
        <f t="shared" si="20"/>
        <v>8.701471775617069</v>
      </c>
      <c r="M142" s="219">
        <v>25.418626</v>
      </c>
    </row>
    <row r="143" spans="1:13" s="8" customFormat="1" ht="15">
      <c r="A143" s="193" t="s">
        <v>208</v>
      </c>
      <c r="B143" s="179">
        <v>412</v>
      </c>
      <c r="C143" s="286">
        <f>Volume!J143</f>
        <v>728.2</v>
      </c>
      <c r="D143" s="320">
        <v>96.68</v>
      </c>
      <c r="E143" s="206">
        <f t="shared" si="14"/>
        <v>39832.16</v>
      </c>
      <c r="F143" s="211">
        <f t="shared" si="15"/>
        <v>13.27657237022796</v>
      </c>
      <c r="G143" s="277">
        <f t="shared" si="16"/>
        <v>54833.08</v>
      </c>
      <c r="H143" s="275">
        <v>5</v>
      </c>
      <c r="I143" s="207">
        <f t="shared" si="17"/>
        <v>133.09</v>
      </c>
      <c r="J143" s="214">
        <f t="shared" si="18"/>
        <v>0.1827657237022796</v>
      </c>
      <c r="K143" s="218">
        <f t="shared" si="19"/>
        <v>2.4501476875</v>
      </c>
      <c r="L143" s="208">
        <f t="shared" si="20"/>
        <v>13.420011576628685</v>
      </c>
      <c r="M143" s="219">
        <v>39.202363</v>
      </c>
    </row>
    <row r="144" spans="1:13" s="7" customFormat="1" ht="15">
      <c r="A144" s="193" t="s">
        <v>230</v>
      </c>
      <c r="B144" s="179">
        <v>400</v>
      </c>
      <c r="C144" s="286">
        <f>Volume!J144</f>
        <v>509.3</v>
      </c>
      <c r="D144" s="320">
        <v>62.29</v>
      </c>
      <c r="E144" s="206">
        <f t="shared" si="14"/>
        <v>24916</v>
      </c>
      <c r="F144" s="211">
        <f t="shared" si="15"/>
        <v>12.230512468093462</v>
      </c>
      <c r="G144" s="277">
        <f t="shared" si="16"/>
        <v>35102</v>
      </c>
      <c r="H144" s="275">
        <v>5</v>
      </c>
      <c r="I144" s="207">
        <f t="shared" si="17"/>
        <v>87.755</v>
      </c>
      <c r="J144" s="214">
        <f t="shared" si="18"/>
        <v>0.1723051246809346</v>
      </c>
      <c r="K144" s="218">
        <f t="shared" si="19"/>
        <v>2.229290125</v>
      </c>
      <c r="L144" s="208">
        <f t="shared" si="20"/>
        <v>12.210324886860114</v>
      </c>
      <c r="M144" s="219">
        <v>35.668642</v>
      </c>
    </row>
    <row r="145" spans="1:13" s="8" customFormat="1" ht="15">
      <c r="A145" s="193" t="s">
        <v>185</v>
      </c>
      <c r="B145" s="179">
        <v>675</v>
      </c>
      <c r="C145" s="286">
        <f>Volume!J145</f>
        <v>449.65</v>
      </c>
      <c r="D145" s="320">
        <v>47.63</v>
      </c>
      <c r="E145" s="206">
        <f t="shared" si="14"/>
        <v>32150.25</v>
      </c>
      <c r="F145" s="211">
        <f t="shared" si="15"/>
        <v>10.592683198042923</v>
      </c>
      <c r="G145" s="277">
        <f t="shared" si="16"/>
        <v>47325.9375</v>
      </c>
      <c r="H145" s="275">
        <v>5</v>
      </c>
      <c r="I145" s="207">
        <f t="shared" si="17"/>
        <v>70.1125</v>
      </c>
      <c r="J145" s="214">
        <f t="shared" si="18"/>
        <v>0.15592683198042923</v>
      </c>
      <c r="K145" s="218">
        <f t="shared" si="19"/>
        <v>2.3935184375</v>
      </c>
      <c r="L145" s="208">
        <f t="shared" si="20"/>
        <v>13.109840400232692</v>
      </c>
      <c r="M145" s="219">
        <v>38.296295</v>
      </c>
    </row>
    <row r="146" spans="1:13" s="7" customFormat="1" ht="15">
      <c r="A146" s="193" t="s">
        <v>206</v>
      </c>
      <c r="B146" s="179">
        <v>275</v>
      </c>
      <c r="C146" s="286">
        <f>Volume!J146</f>
        <v>607.35</v>
      </c>
      <c r="D146" s="320">
        <v>130.34</v>
      </c>
      <c r="E146" s="206">
        <f t="shared" si="14"/>
        <v>35843.5</v>
      </c>
      <c r="F146" s="211">
        <f t="shared" si="15"/>
        <v>21.46044290771384</v>
      </c>
      <c r="G146" s="277">
        <f t="shared" si="16"/>
        <v>44194.5625</v>
      </c>
      <c r="H146" s="275">
        <v>5</v>
      </c>
      <c r="I146" s="207">
        <f t="shared" si="17"/>
        <v>160.7075</v>
      </c>
      <c r="J146" s="214">
        <f t="shared" si="18"/>
        <v>0.2646044290771384</v>
      </c>
      <c r="K146" s="218">
        <f t="shared" si="19"/>
        <v>1.6223405</v>
      </c>
      <c r="L146" s="208">
        <f t="shared" si="20"/>
        <v>8.885924878042099</v>
      </c>
      <c r="M146" s="219">
        <v>25.957448</v>
      </c>
    </row>
    <row r="147" spans="1:13" s="7" customFormat="1" ht="15">
      <c r="A147" s="193" t="s">
        <v>118</v>
      </c>
      <c r="B147" s="179">
        <v>250</v>
      </c>
      <c r="C147" s="286">
        <f>Volume!J147</f>
        <v>1233.85</v>
      </c>
      <c r="D147" s="320">
        <v>170.58</v>
      </c>
      <c r="E147" s="206">
        <f t="shared" si="14"/>
        <v>42645</v>
      </c>
      <c r="F147" s="211">
        <f t="shared" si="15"/>
        <v>13.825019248693119</v>
      </c>
      <c r="G147" s="277">
        <f t="shared" si="16"/>
        <v>58068.125</v>
      </c>
      <c r="H147" s="275">
        <v>5</v>
      </c>
      <c r="I147" s="207">
        <f t="shared" si="17"/>
        <v>232.2725</v>
      </c>
      <c r="J147" s="214">
        <f t="shared" si="18"/>
        <v>0.18825019248693117</v>
      </c>
      <c r="K147" s="218">
        <f t="shared" si="19"/>
        <v>2.07079775</v>
      </c>
      <c r="L147" s="208">
        <f t="shared" si="20"/>
        <v>11.342226397059436</v>
      </c>
      <c r="M147" s="219">
        <v>33.132764</v>
      </c>
    </row>
    <row r="148" spans="1:13" s="7" customFormat="1" ht="15">
      <c r="A148" s="193" t="s">
        <v>231</v>
      </c>
      <c r="B148" s="179">
        <v>411</v>
      </c>
      <c r="C148" s="286">
        <f>Volume!J148</f>
        <v>842.8</v>
      </c>
      <c r="D148" s="320">
        <v>114.59</v>
      </c>
      <c r="E148" s="206">
        <f t="shared" si="14"/>
        <v>47096.49</v>
      </c>
      <c r="F148" s="211">
        <f t="shared" si="15"/>
        <v>13.596345514950167</v>
      </c>
      <c r="G148" s="277">
        <f t="shared" si="16"/>
        <v>64416.03</v>
      </c>
      <c r="H148" s="275">
        <v>5</v>
      </c>
      <c r="I148" s="207">
        <f t="shared" si="17"/>
        <v>156.73</v>
      </c>
      <c r="J148" s="214">
        <f t="shared" si="18"/>
        <v>0.18596345514950166</v>
      </c>
      <c r="K148" s="218">
        <f t="shared" si="19"/>
        <v>3.570430625</v>
      </c>
      <c r="L148" s="208">
        <f t="shared" si="20"/>
        <v>19.55605393319769</v>
      </c>
      <c r="M148" s="219">
        <v>57.12689</v>
      </c>
    </row>
    <row r="149" spans="1:13" s="7" customFormat="1" ht="15">
      <c r="A149" s="193" t="s">
        <v>301</v>
      </c>
      <c r="B149" s="179">
        <v>3850</v>
      </c>
      <c r="C149" s="286">
        <f>Volume!J149</f>
        <v>53.9</v>
      </c>
      <c r="D149" s="320">
        <v>18.4</v>
      </c>
      <c r="E149" s="206">
        <f t="shared" si="14"/>
        <v>70840</v>
      </c>
      <c r="F149" s="211">
        <f t="shared" si="15"/>
        <v>34.13729128014842</v>
      </c>
      <c r="G149" s="277">
        <f t="shared" si="16"/>
        <v>81215.75</v>
      </c>
      <c r="H149" s="275">
        <v>5</v>
      </c>
      <c r="I149" s="207">
        <f t="shared" si="17"/>
        <v>21.095</v>
      </c>
      <c r="J149" s="214">
        <f t="shared" si="18"/>
        <v>0.39137291280148423</v>
      </c>
      <c r="K149" s="218">
        <f t="shared" si="19"/>
        <v>3.0576005625</v>
      </c>
      <c r="L149" s="208">
        <f t="shared" si="20"/>
        <v>16.747167999217343</v>
      </c>
      <c r="M149" s="219">
        <v>48.921609</v>
      </c>
    </row>
    <row r="150" spans="1:13" s="7" customFormat="1" ht="15">
      <c r="A150" s="193" t="s">
        <v>302</v>
      </c>
      <c r="B150" s="179">
        <v>10450</v>
      </c>
      <c r="C150" s="286">
        <f>Volume!J150</f>
        <v>21.1</v>
      </c>
      <c r="D150" s="320">
        <v>3.14</v>
      </c>
      <c r="E150" s="206">
        <f t="shared" si="14"/>
        <v>32813</v>
      </c>
      <c r="F150" s="211">
        <f t="shared" si="15"/>
        <v>14.881516587677723</v>
      </c>
      <c r="G150" s="277">
        <f t="shared" si="16"/>
        <v>43837.75</v>
      </c>
      <c r="H150" s="275">
        <v>5</v>
      </c>
      <c r="I150" s="207">
        <f t="shared" si="17"/>
        <v>4.195</v>
      </c>
      <c r="J150" s="214">
        <f t="shared" si="18"/>
        <v>0.19881516587677725</v>
      </c>
      <c r="K150" s="218">
        <f t="shared" si="19"/>
        <v>3.3860664375</v>
      </c>
      <c r="L150" s="208">
        <f t="shared" si="20"/>
        <v>18.546249690299067</v>
      </c>
      <c r="M150" s="219">
        <v>54.177063</v>
      </c>
    </row>
    <row r="151" spans="1:13" s="8" customFormat="1" ht="15">
      <c r="A151" s="193" t="s">
        <v>173</v>
      </c>
      <c r="B151" s="179">
        <v>2950</v>
      </c>
      <c r="C151" s="286">
        <f>Volume!J151</f>
        <v>59.55</v>
      </c>
      <c r="D151" s="320">
        <v>9.11</v>
      </c>
      <c r="E151" s="206">
        <f t="shared" si="14"/>
        <v>26874.5</v>
      </c>
      <c r="F151" s="211">
        <f t="shared" si="15"/>
        <v>15.298068849706128</v>
      </c>
      <c r="G151" s="277">
        <f t="shared" si="16"/>
        <v>35658.125</v>
      </c>
      <c r="H151" s="275">
        <v>5</v>
      </c>
      <c r="I151" s="207">
        <f t="shared" si="17"/>
        <v>12.0875</v>
      </c>
      <c r="J151" s="214">
        <f t="shared" si="18"/>
        <v>0.2029806884970613</v>
      </c>
      <c r="K151" s="218">
        <f t="shared" si="19"/>
        <v>2.736723</v>
      </c>
      <c r="L151" s="208">
        <f t="shared" si="20"/>
        <v>14.989649207432107</v>
      </c>
      <c r="M151" s="219">
        <v>43.787568</v>
      </c>
    </row>
    <row r="152" spans="1:13" s="7" customFormat="1" ht="15">
      <c r="A152" s="193" t="s">
        <v>303</v>
      </c>
      <c r="B152" s="179">
        <v>200</v>
      </c>
      <c r="C152" s="286">
        <f>Volume!J152</f>
        <v>772.1</v>
      </c>
      <c r="D152" s="320">
        <v>118.38</v>
      </c>
      <c r="E152" s="206">
        <f t="shared" si="14"/>
        <v>23676</v>
      </c>
      <c r="F152" s="211">
        <f t="shared" si="15"/>
        <v>15.332210853516381</v>
      </c>
      <c r="G152" s="277">
        <f t="shared" si="16"/>
        <v>31397</v>
      </c>
      <c r="H152" s="275">
        <v>5</v>
      </c>
      <c r="I152" s="207">
        <f t="shared" si="17"/>
        <v>156.985</v>
      </c>
      <c r="J152" s="214">
        <f t="shared" si="18"/>
        <v>0.20332210853516386</v>
      </c>
      <c r="K152" s="218">
        <f t="shared" si="19"/>
        <v>2.5993168125</v>
      </c>
      <c r="L152" s="208">
        <f t="shared" si="20"/>
        <v>14.237044523086764</v>
      </c>
      <c r="M152" s="219">
        <v>41.589069</v>
      </c>
    </row>
    <row r="153" spans="1:13" s="7" customFormat="1" ht="15">
      <c r="A153" s="193" t="s">
        <v>82</v>
      </c>
      <c r="B153" s="179">
        <v>2100</v>
      </c>
      <c r="C153" s="286">
        <f>Volume!J153</f>
        <v>104</v>
      </c>
      <c r="D153" s="320">
        <v>17.3</v>
      </c>
      <c r="E153" s="206">
        <f t="shared" si="14"/>
        <v>36330</v>
      </c>
      <c r="F153" s="211">
        <f t="shared" si="15"/>
        <v>16.634615384615387</v>
      </c>
      <c r="G153" s="277">
        <f t="shared" si="16"/>
        <v>47250</v>
      </c>
      <c r="H153" s="275">
        <v>5</v>
      </c>
      <c r="I153" s="207">
        <f t="shared" si="17"/>
        <v>22.5</v>
      </c>
      <c r="J153" s="214">
        <f t="shared" si="18"/>
        <v>0.21634615384615385</v>
      </c>
      <c r="K153" s="218">
        <f t="shared" si="19"/>
        <v>3.184963</v>
      </c>
      <c r="L153" s="208">
        <f t="shared" si="20"/>
        <v>17.444760799193265</v>
      </c>
      <c r="M153" s="219">
        <v>50.959408</v>
      </c>
    </row>
    <row r="154" spans="1:13" s="8" customFormat="1" ht="15">
      <c r="A154" s="193" t="s">
        <v>153</v>
      </c>
      <c r="B154" s="179">
        <v>450</v>
      </c>
      <c r="C154" s="286">
        <f>Volume!J154</f>
        <v>490.4</v>
      </c>
      <c r="D154" s="320">
        <v>92.61</v>
      </c>
      <c r="E154" s="206">
        <f t="shared" si="14"/>
        <v>41674.5</v>
      </c>
      <c r="F154" s="211">
        <f t="shared" si="15"/>
        <v>18.88458401305057</v>
      </c>
      <c r="G154" s="277">
        <f t="shared" si="16"/>
        <v>52708.5</v>
      </c>
      <c r="H154" s="275">
        <v>5</v>
      </c>
      <c r="I154" s="207">
        <f t="shared" si="17"/>
        <v>117.13</v>
      </c>
      <c r="J154" s="214">
        <f t="shared" si="18"/>
        <v>0.23884584013050572</v>
      </c>
      <c r="K154" s="218">
        <f t="shared" si="19"/>
        <v>2.238566375</v>
      </c>
      <c r="L154" s="208">
        <f t="shared" si="20"/>
        <v>12.261133000600688</v>
      </c>
      <c r="M154" s="219">
        <v>35.817062</v>
      </c>
    </row>
    <row r="155" spans="1:13" s="7" customFormat="1" ht="15">
      <c r="A155" s="193" t="s">
        <v>154</v>
      </c>
      <c r="B155" s="179">
        <v>6900</v>
      </c>
      <c r="C155" s="286">
        <f>Volume!J155</f>
        <v>42.55</v>
      </c>
      <c r="D155" s="320">
        <v>6.07</v>
      </c>
      <c r="E155" s="206">
        <f t="shared" si="14"/>
        <v>41883</v>
      </c>
      <c r="F155" s="211">
        <f t="shared" si="15"/>
        <v>14.26556991774383</v>
      </c>
      <c r="G155" s="277">
        <f t="shared" si="16"/>
        <v>56562.75</v>
      </c>
      <c r="H155" s="275">
        <v>5</v>
      </c>
      <c r="I155" s="207">
        <f t="shared" si="17"/>
        <v>8.1975</v>
      </c>
      <c r="J155" s="214">
        <f t="shared" si="18"/>
        <v>0.19265569917743833</v>
      </c>
      <c r="K155" s="218">
        <f t="shared" si="19"/>
        <v>2.8847229375</v>
      </c>
      <c r="L155" s="208">
        <f t="shared" si="20"/>
        <v>15.800278250213154</v>
      </c>
      <c r="M155" s="219">
        <v>46.155567</v>
      </c>
    </row>
    <row r="156" spans="1:13" s="7" customFormat="1" ht="15">
      <c r="A156" s="193" t="s">
        <v>304</v>
      </c>
      <c r="B156" s="179">
        <v>1800</v>
      </c>
      <c r="C156" s="286">
        <f>Volume!J156</f>
        <v>84.75</v>
      </c>
      <c r="D156" s="320">
        <v>26.7</v>
      </c>
      <c r="E156" s="206">
        <f t="shared" si="14"/>
        <v>48060</v>
      </c>
      <c r="F156" s="211">
        <f t="shared" si="15"/>
        <v>31.50442477876106</v>
      </c>
      <c r="G156" s="277">
        <f t="shared" si="16"/>
        <v>55687.5</v>
      </c>
      <c r="H156" s="275">
        <v>5</v>
      </c>
      <c r="I156" s="207">
        <f t="shared" si="17"/>
        <v>30.9375</v>
      </c>
      <c r="J156" s="214">
        <f t="shared" si="18"/>
        <v>0.36504424778761063</v>
      </c>
      <c r="K156" s="218">
        <f t="shared" si="19"/>
        <v>3.3780660625</v>
      </c>
      <c r="L156" s="208">
        <f t="shared" si="20"/>
        <v>18.50242983173906</v>
      </c>
      <c r="M156" s="219">
        <v>54.049057</v>
      </c>
    </row>
    <row r="157" spans="1:13" s="8" customFormat="1" ht="15">
      <c r="A157" s="193" t="s">
        <v>155</v>
      </c>
      <c r="B157" s="179">
        <v>525</v>
      </c>
      <c r="C157" s="286">
        <f>Volume!J157</f>
        <v>402.3</v>
      </c>
      <c r="D157" s="320">
        <v>77.44</v>
      </c>
      <c r="E157" s="206">
        <f t="shared" si="14"/>
        <v>40656</v>
      </c>
      <c r="F157" s="211">
        <f t="shared" si="15"/>
        <v>19.249316430524484</v>
      </c>
      <c r="G157" s="277">
        <f t="shared" si="16"/>
        <v>51216.375</v>
      </c>
      <c r="H157" s="275">
        <v>5</v>
      </c>
      <c r="I157" s="207">
        <f t="shared" si="17"/>
        <v>97.555</v>
      </c>
      <c r="J157" s="214">
        <f t="shared" si="18"/>
        <v>0.24249316430524484</v>
      </c>
      <c r="K157" s="218">
        <f t="shared" si="19"/>
        <v>2.8725259375</v>
      </c>
      <c r="L157" s="208">
        <f t="shared" si="20"/>
        <v>15.733472529874248</v>
      </c>
      <c r="M157" s="219">
        <v>45.960415</v>
      </c>
    </row>
    <row r="158" spans="1:13" s="7" customFormat="1" ht="15">
      <c r="A158" s="193" t="s">
        <v>38</v>
      </c>
      <c r="B158" s="179">
        <v>600</v>
      </c>
      <c r="C158" s="286">
        <f>Volume!J158</f>
        <v>559.4</v>
      </c>
      <c r="D158" s="320">
        <v>82.99</v>
      </c>
      <c r="E158" s="206">
        <f t="shared" si="14"/>
        <v>49794</v>
      </c>
      <c r="F158" s="211">
        <f t="shared" si="15"/>
        <v>14.835538076510545</v>
      </c>
      <c r="G158" s="277">
        <f t="shared" si="16"/>
        <v>66576</v>
      </c>
      <c r="H158" s="275">
        <v>5</v>
      </c>
      <c r="I158" s="207">
        <f t="shared" si="17"/>
        <v>110.96</v>
      </c>
      <c r="J158" s="214">
        <f t="shared" si="18"/>
        <v>0.19835538076510548</v>
      </c>
      <c r="K158" s="218">
        <f t="shared" si="19"/>
        <v>2.2368231875</v>
      </c>
      <c r="L158" s="208">
        <f t="shared" si="20"/>
        <v>12.251585169443578</v>
      </c>
      <c r="M158" s="219">
        <v>35.789171</v>
      </c>
    </row>
    <row r="159" spans="1:13" s="8" customFormat="1" ht="15">
      <c r="A159" s="193" t="s">
        <v>156</v>
      </c>
      <c r="B159" s="179">
        <v>600</v>
      </c>
      <c r="C159" s="286">
        <f>Volume!J159</f>
        <v>397.85</v>
      </c>
      <c r="D159" s="320">
        <v>52.64</v>
      </c>
      <c r="E159" s="206">
        <f t="shared" si="14"/>
        <v>31584</v>
      </c>
      <c r="F159" s="211">
        <f t="shared" si="15"/>
        <v>13.231117255246952</v>
      </c>
      <c r="G159" s="277">
        <f t="shared" si="16"/>
        <v>43519.5</v>
      </c>
      <c r="H159" s="275">
        <v>5</v>
      </c>
      <c r="I159" s="207">
        <f t="shared" si="17"/>
        <v>72.5325</v>
      </c>
      <c r="J159" s="214">
        <f t="shared" si="18"/>
        <v>0.1823111725524695</v>
      </c>
      <c r="K159" s="218">
        <f t="shared" si="19"/>
        <v>2.1191735</v>
      </c>
      <c r="L159" s="208">
        <f t="shared" si="20"/>
        <v>11.607191292171741</v>
      </c>
      <c r="M159" s="219">
        <v>33.906776</v>
      </c>
    </row>
    <row r="160" spans="1:13" s="7" customFormat="1" ht="15">
      <c r="A160" s="193" t="s">
        <v>397</v>
      </c>
      <c r="B160" s="179">
        <v>700</v>
      </c>
      <c r="C160" s="286">
        <f>Volume!J160</f>
        <v>250.7</v>
      </c>
      <c r="D160" s="320">
        <v>34.12</v>
      </c>
      <c r="E160" s="206">
        <f t="shared" si="14"/>
        <v>23884</v>
      </c>
      <c r="F160" s="211">
        <f t="shared" si="15"/>
        <v>13.609892301555643</v>
      </c>
      <c r="G160" s="277">
        <f t="shared" si="16"/>
        <v>32658.5</v>
      </c>
      <c r="H160" s="275">
        <v>5</v>
      </c>
      <c r="I160" s="207">
        <f t="shared" si="17"/>
        <v>46.655</v>
      </c>
      <c r="J160" s="214">
        <f t="shared" si="18"/>
        <v>0.18609892301555644</v>
      </c>
      <c r="K160" s="218">
        <f t="shared" si="19"/>
        <v>3.3919564375</v>
      </c>
      <c r="L160" s="208">
        <f t="shared" si="20"/>
        <v>18.578510548936123</v>
      </c>
      <c r="M160" s="219">
        <v>54.271303</v>
      </c>
    </row>
    <row r="161" spans="3:13" ht="14.25">
      <c r="C161" s="2"/>
      <c r="D161" s="111"/>
      <c r="H161" s="275"/>
      <c r="M161" s="71"/>
    </row>
    <row r="162" spans="3:13" ht="14.25">
      <c r="C162" s="2"/>
      <c r="D162" s="112"/>
      <c r="F162" s="67"/>
      <c r="H162" s="275"/>
      <c r="M162" s="71"/>
    </row>
    <row r="163" spans="3:13" ht="12.75">
      <c r="C163" s="2"/>
      <c r="D163" s="113"/>
      <c r="M163" s="71"/>
    </row>
    <row r="164" spans="3:13" ht="12.75">
      <c r="C164" s="2"/>
      <c r="D164" s="113"/>
      <c r="M164" s="1"/>
    </row>
    <row r="165" spans="3:13" ht="12.75">
      <c r="C165" s="2"/>
      <c r="D165" s="113"/>
      <c r="M165" s="1"/>
    </row>
    <row r="166" spans="3:13" ht="12.75">
      <c r="C166" s="2"/>
      <c r="D166" s="113"/>
      <c r="M166" s="1"/>
    </row>
    <row r="167" spans="3:13" ht="12.75">
      <c r="C167" s="2"/>
      <c r="D167" s="113"/>
      <c r="M167" s="1"/>
    </row>
    <row r="168" spans="3:13" ht="12.75">
      <c r="C168" s="2"/>
      <c r="D168" s="113"/>
      <c r="E168" s="2"/>
      <c r="F168" s="5"/>
      <c r="M168" s="1"/>
    </row>
    <row r="169" spans="3:13" ht="12.75">
      <c r="C169" s="2"/>
      <c r="D169" s="113"/>
      <c r="M169" s="1"/>
    </row>
    <row r="170" spans="3:13" ht="12.75">
      <c r="C170" s="2"/>
      <c r="D170" s="112"/>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1:13" ht="12.75">
      <c r="A175" s="76"/>
      <c r="C175" s="2"/>
      <c r="D175" s="112"/>
      <c r="M175" s="1"/>
    </row>
    <row r="176" spans="3:13" ht="12.75">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M192" s="1"/>
    </row>
    <row r="193" spans="3:13" ht="12.75">
      <c r="C193" s="2"/>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2"/>
    </row>
    <row r="446" ht="12.75">
      <c r="M446" s="2"/>
    </row>
    <row r="447" ht="12.75">
      <c r="M447" s="2"/>
    </row>
    <row r="448" ht="12.75">
      <c r="M448" s="2"/>
    </row>
    <row r="449" ht="12.75">
      <c r="M449" s="2"/>
    </row>
    <row r="450" ht="12.75">
      <c r="M450"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2007-03-30T15:25:19Z</dcterms:modified>
  <cp:category/>
  <cp:version/>
  <cp:contentType/>
  <cp:contentStatus/>
</cp:coreProperties>
</file>