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<sst xmlns="http://schemas.openxmlformats.org/spreadsheetml/2006/main" count="1481" uniqueCount="403">
  <si>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</si>
  <si>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</si>
  <si>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</si>
  <si>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</si>
  <si>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</si>
  <si>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</si>
  <si>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</si>
  <si>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</si>
  <si>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</si>
  <si>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</si>
  <si>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</si>
  <si>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</si>
  <si>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</si>
  <si>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</si>
  <si>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</si>
  <si>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</si>
  <si>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</si>
  <si>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</si>
  <si>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</si>
  <si>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</si>
  <si>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</si>
  <si>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</si>
  <si>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</si>
  <si>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</si>
  <si>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</si>
  <si>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</si>
  <si>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</si>
  <si>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</si>
  <si>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</si>
  <si>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</si>
  <si>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</si>
  <si>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</si>
  <si>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</si>
  <si>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</si>
  <si>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</si>
  <si>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</si>
  <si>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</si>
  <si>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</si>
  <si>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</si>
  <si>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</si>
  <si>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</si>
  <si>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</si>
  <si>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</si>
  <si>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</si>
  <si>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</si>
  <si>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</si>
  <si>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</si>
  <si>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</si>
  <si>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</si>
  <si>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</si>
  <si>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</si>
  <si>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</si>
  <si>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</si>
  <si>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</si>
  <si>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</si>
  <si>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</si>
  <si>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</si>
  <si>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</si>
  <si>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</si>
  <si>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</si>
  <si>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</si>
  <si>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</si>
  <si>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</si>
  <si>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</si>
  <si>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</si>
  <si>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</si>
  <si>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</si>
  <si>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</si>
  <si>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</si>
  <si>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</si>
  <si>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</si>
  <si>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</si>
  <si>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</si>
  <si>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</si>
  <si>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</si>
  <si>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</si>
  <si>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</si>
  <si>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</si>
  <si>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</si>
  <si>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</si>
  <si>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</si>
  <si>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</si>
  <si>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</si>
  <si>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</si>
  <si>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</si>
  <si>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</si>
  <si>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</si>
  <si>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</si>
  <si>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</si>
  <si>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</si>
  <si>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</si>
  <si>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</si>
  <si>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</si>
  <si>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</si>
  <si>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</si>
  <si>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</si>
  <si>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</si>
  <si>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</si>
  <si>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</si>
  <si>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</si>
  <si>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</si>
  <si>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</si>
  <si>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</si>
  <si>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</si>
  <si>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</si>
  <si>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</si>
  <si>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</si>
  <si>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</si>
  <si>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</si>
  <si>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</si>
  <si>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</si>
  <si>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</si>
  <si>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</si>
  <si>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</si>
  <si>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</si>
  <si>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</si>
  <si>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</si>
  <si>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</si>
  <si>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</si>
  <si>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</si>
  <si>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</si>
  <si>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</si>
  <si>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</si>
  <si>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</si>
  <si>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</si>
  <si>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</si>
  <si>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</si>
  <si>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</si>
  <si>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</si>
  <si>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</si>
  <si>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</si>
  <si>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</si>
  <si>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</si>
  <si>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</si>
  <si>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</si>
  <si>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</si>
  <si>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</si>
  <si>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</si>
  <si>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</si>
  <si>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</si>
  <si>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</si>
  <si>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</si>
  <si>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</si>
  <si>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</si>
  <si>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</si>
  <si>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</si>
  <si>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</si>
  <si>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</si>
  <si>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</si>
  <si>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</si>
  <si>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</si>
  <si>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</si>
  <si>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</si>
  <si>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</si>
  <si>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</si>
  <si>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</si>
  <si>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</si>
  <si>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</si>
  <si>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</si>
  <si>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</si>
  <si>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</si>
  <si>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</si>
  <si>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</si>
  <si>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</si>
  <si>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</si>
  <si>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</si>
  <si>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</si>
  <si>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</si>
  <si>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</si>
  <si>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</si>
  <si>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</si>
  <si>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</si>
  <si>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</si>
  <si>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</si>
  <si>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</si>
  <si>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</si>
  <si>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</si>
  <si>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</si>
  <si>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</si>
  <si>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</si>
  <si>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</si>
  <si>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</si>
  <si>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</si>
  <si>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</si>
  <si>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</si>
  <si>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</si>
  <si>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</si>
  <si>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</si>
  <si>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</si>
  <si>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</si>
  <si>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</si>
  <si>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</si>
  <si>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</si>
  <si>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</si>
  <si>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</si>
  <si>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</si>
  <si>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</si>
  <si>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</si>
  <si>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</si>
  <si>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</si>
  <si>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</si>
  <si>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</si>
  <si>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</si>
  <si>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</si>
  <si>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</si>
  <si>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</si>
  <si>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</si>
  <si>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</si>
  <si>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</si>
  <si>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</si>
  <si>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</si>
  <si>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</si>
  <si>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</si>
  <si>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</si>
  <si>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</si>
  <si>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</si>
  <si>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</si>
  <si>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</si>
  <si>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</si>
  <si>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</si>
  <si>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</si>
  <si>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</si>
  <si>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</si>
  <si>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</si>
  <si>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</si>
  <si>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</si>
  <si>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</si>
  <si>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</si>
  <si>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</si>
  <si>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</si>
  <si>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</si>
  <si>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</si>
  <si>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</si>
  <si>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</si>
  <si>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</si>
  <si>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</si>
  <si>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</si>
  <si>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</si>
  <si>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Jan</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</si>
  <si>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</si>
  <si>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</si>
  <si>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</si>
  <si>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</si>
  <si>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</si>
  <si>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</si>
  <si>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</si>
  <si>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</si>
  <si>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</si>
  <si>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</si>
  <si>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</si>
  <si>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</si>
  <si>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</si>
  <si>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</si>
  <si>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</si>
  <si>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</si>
  <si>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</si>
  <si>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</si>
  <si>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</si>
  <si>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</si>
  <si>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</si>
  <si>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</si>
  <si>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</si>
  <si>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</si>
  <si>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</si>
  <si>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</si>
  <si>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</si>
  <si>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</si>
  <si>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</si>
  <si>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</si>
  <si>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</si>
  <si>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</si>
  <si>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</si>
  <si>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</si>
  <si>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</si>
  <si>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</si>
  <si>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</si>
  <si>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</si>
  <si>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</si>
  <si>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</si>
  <si>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</si>
  <si>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</si>
  <si>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</si>
  <si>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</si>
  <si>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</si>
  <si>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</si>
  <si>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</si>
  <si>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</si>
  <si>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</si>
  <si>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</si>
  <si>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</si>
  <si>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</si>
  <si>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</si>
  <si>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</si>
  <si>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</si>
  <si>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</si>
  <si>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</si>
  <si>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</si>
  <si>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</si>
  <si>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</si>
  <si>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</si>
  <si>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</si>
  <si>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</si>
  <si>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</si>
  <si>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</si>
  <si>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</si>
  <si>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</si>
  <si>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</si>
  <si>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</si>
  <si>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</si>
  <si>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</si>
  <si>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</si>
  <si>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</si>
  <si>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</si>
  <si>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</si>
  <si>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</si>
  <si>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</si>
  <si>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</si>
  <si>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</si>
  <si>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</si>
  <si>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</si>
  <si>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</si>
  <si>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</si>
  <si>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</si>
  <si>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</si>
  <si>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</si>
  <si>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</si>
  <si>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</si>
  <si>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</si>
  <si>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</si>
  <si>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</si>
  <si>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</si>
  <si>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</si>
  <si>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</si>
  <si>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</si>
  <si>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</si>
  <si>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</si>
  <si>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</si>
  <si>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</si>
  <si>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</si>
  <si>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</si>
  <si>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</si>
  <si>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</si>
  <si>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</si>
  <si>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</si>
  <si>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</si>
  <si>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</si>
  <si>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</si>
  <si>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</si>
  <si>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</si>
  <si>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</si>
  <si>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</si>
  <si>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</si>
  <si>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</si>
  <si>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</si>
  <si>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</si>
  <si>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</si>
  <si>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</si>
  <si>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</si>
  <si>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</si>
  <si>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</si>
  <si>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</si>
  <si>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</si>
  <si>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</si>
  <si>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</si>
  <si>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</si>
  <si>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</si>
  <si>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</si>
  <si>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</si>
  <si>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</si>
  <si>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</si>
  <si>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</si>
  <si>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</si>
  <si>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</si>
  <si>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</si>
  <si>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</si>
  <si>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</si>
  <si>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</si>
  <si>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</si>
  <si>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</si>
  <si>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</si>
  <si>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</si>
  <si>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</si>
  <si>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</si>
  <si>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</si>
  <si>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</si>
  <si>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</si>
  <si>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</si>
  <si>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</si>
  <si>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</si>
  <si>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</si>
  <si>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</si>
  <si>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</si>
  <si>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</si>
  <si>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</si>
  <si>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</si>
  <si>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</si>
  <si>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INTERIM DIVIDEND - 60%</t>
  </si>
  <si>
    <t>BONUS - 1:2</t>
  </si>
  <si>
    <t>2ND INTERIM DIVIDEND</t>
  </si>
  <si>
    <t>INTERIM DIVIDEND-15%</t>
  </si>
  <si>
    <t>Derivatives Info Kit for 09 Jan, 2007</t>
  </si>
  <si>
    <t>CAIRN</t>
  </si>
  <si>
    <t>INTERIM DIVIDEND</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</si>
</sst>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8">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215" fontId="12" fillId="0" borderId="0" xfId="0" applyNumberFormat="1" applyFont="1" applyAlignment="1">
      <alignment horizontal="left"/>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9" fontId="16" fillId="2" borderId="6" xfId="22"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3"/>
  <sheetViews>
    <sheetView tabSelected="1" workbookViewId="0" topLeftCell="A1">
      <pane xSplit="1" ySplit="3" topLeftCell="B149" activePane="bottomRight" state="frozen"/>
      <selection pane="topLeft" activeCell="A1" sqref="A1"/>
      <selection pane="topRight" activeCell="B1" sqref="B1"/>
      <selection pane="bottomLeft" activeCell="A4" sqref="A4"/>
      <selection pane="bottomRight" activeCell="A180" sqref="A180"/>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400</v>
      </c>
      <c r="B1" s="393"/>
      <c r="C1" s="393"/>
      <c r="D1" s="393"/>
      <c r="E1" s="393"/>
      <c r="F1" s="393"/>
      <c r="G1" s="393"/>
      <c r="H1" s="393"/>
      <c r="I1" s="393"/>
      <c r="J1" s="393"/>
      <c r="K1" s="393"/>
    </row>
    <row r="2" spans="1:11" ht="15.75" thickBot="1">
      <c r="A2" s="27"/>
      <c r="B2" s="103"/>
      <c r="C2" s="28"/>
      <c r="D2" s="389" t="s">
        <v>100</v>
      </c>
      <c r="E2" s="391"/>
      <c r="F2" s="391"/>
      <c r="G2" s="386" t="s">
        <v>103</v>
      </c>
      <c r="H2" s="387"/>
      <c r="I2" s="388"/>
      <c r="J2" s="389" t="s">
        <v>52</v>
      </c>
      <c r="K2" s="390"/>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5875.3</v>
      </c>
      <c r="D4" s="183">
        <f>Volume!M4</f>
        <v>-1.5590573609121479</v>
      </c>
      <c r="E4" s="184">
        <f>Volume!C4*100</f>
        <v>118</v>
      </c>
      <c r="F4" s="378">
        <f>'Open Int.'!D4*100</f>
        <v>15</v>
      </c>
      <c r="G4" s="379">
        <f>'Open Int.'!R4</f>
        <v>82.606718</v>
      </c>
      <c r="H4" s="379">
        <f>'Open Int.'!Z4</f>
        <v>9.375063499999996</v>
      </c>
      <c r="I4" s="380">
        <f>'Open Int.'!O4</f>
        <v>0.9957325746799431</v>
      </c>
      <c r="J4" s="186">
        <f>IF(Volume!D4=0,0,Volume!F4/Volume!D4)</f>
        <v>0</v>
      </c>
      <c r="K4" s="189">
        <f>IF('Open Int.'!E4=0,0,'Open Int.'!H4/'Open Int.'!E4)</f>
        <v>0</v>
      </c>
    </row>
    <row r="5" spans="1:11" ht="15">
      <c r="A5" s="204" t="s">
        <v>74</v>
      </c>
      <c r="B5" s="292">
        <f>Margins!B5</f>
        <v>50</v>
      </c>
      <c r="C5" s="292">
        <f>Volume!J5</f>
        <v>5356.15</v>
      </c>
      <c r="D5" s="185">
        <f>Volume!M5</f>
        <v>-0.2634862111986397</v>
      </c>
      <c r="E5" s="178">
        <f>Volume!C5*100</f>
        <v>-30</v>
      </c>
      <c r="F5" s="353">
        <f>'Open Int.'!D5*100</f>
        <v>-4</v>
      </c>
      <c r="G5" s="179">
        <f>'Open Int.'!R5</f>
        <v>18.29125225</v>
      </c>
      <c r="H5" s="179">
        <f>'Open Int.'!Z5</f>
        <v>-0.827015750000001</v>
      </c>
      <c r="I5" s="172">
        <f>'Open Int.'!O5</f>
        <v>0.9985358711566618</v>
      </c>
      <c r="J5" s="188">
        <f>IF(Volume!D5=0,0,Volume!F5/Volume!D5)</f>
        <v>0</v>
      </c>
      <c r="K5" s="190">
        <f>IF('Open Int.'!E5=0,0,'Open Int.'!H5/'Open Int.'!E5)</f>
        <v>0</v>
      </c>
    </row>
    <row r="6" spans="1:11" ht="15">
      <c r="A6" s="204" t="s">
        <v>9</v>
      </c>
      <c r="B6" s="292">
        <f>Margins!B6</f>
        <v>100</v>
      </c>
      <c r="C6" s="292">
        <f>Volume!J6</f>
        <v>3911.4</v>
      </c>
      <c r="D6" s="185">
        <f>Volume!M6</f>
        <v>-0.5593125540245081</v>
      </c>
      <c r="E6" s="178">
        <f>Volume!C6*100</f>
        <v>23</v>
      </c>
      <c r="F6" s="353">
        <f>'Open Int.'!D6*100</f>
        <v>0</v>
      </c>
      <c r="G6" s="179">
        <f>'Open Int.'!R6</f>
        <v>24709.369878</v>
      </c>
      <c r="H6" s="179">
        <f>'Open Int.'!Z6</f>
        <v>412.207402</v>
      </c>
      <c r="I6" s="172">
        <f>'Open Int.'!O6</f>
        <v>0.9207458284987028</v>
      </c>
      <c r="J6" s="188">
        <f>IF(Volume!D6=0,0,Volume!F6/Volume!D6)</f>
        <v>0.932833692072301</v>
      </c>
      <c r="K6" s="190">
        <f>IF('Open Int.'!E6=0,0,'Open Int.'!H6/'Open Int.'!E6)</f>
        <v>1.4535385344376548</v>
      </c>
    </row>
    <row r="7" spans="1:11" ht="15">
      <c r="A7" s="204" t="s">
        <v>283</v>
      </c>
      <c r="B7" s="292">
        <f>Margins!B7</f>
        <v>200</v>
      </c>
      <c r="C7" s="292">
        <f>Volume!J7</f>
        <v>1711.05</v>
      </c>
      <c r="D7" s="185">
        <f>Volume!M7</f>
        <v>0.35189583883170583</v>
      </c>
      <c r="E7" s="178">
        <f>Volume!C7*100</f>
        <v>-16</v>
      </c>
      <c r="F7" s="353">
        <f>'Open Int.'!D7*100</f>
        <v>-11</v>
      </c>
      <c r="G7" s="179">
        <f>'Open Int.'!R7</f>
        <v>60.468507</v>
      </c>
      <c r="H7" s="179">
        <f>'Open Int.'!Z7</f>
        <v>-7.017371999999995</v>
      </c>
      <c r="I7" s="172">
        <f>'Open Int.'!O7</f>
        <v>0.9886813808715337</v>
      </c>
      <c r="J7" s="188">
        <f>IF(Volume!D7=0,0,Volume!F7/Volume!D7)</f>
        <v>0</v>
      </c>
      <c r="K7" s="190">
        <f>IF('Open Int.'!E7=0,0,'Open Int.'!H7/'Open Int.'!E7)</f>
        <v>0.3333333333333333</v>
      </c>
    </row>
    <row r="8" spans="1:11" ht="15">
      <c r="A8" s="204" t="s">
        <v>134</v>
      </c>
      <c r="B8" s="292">
        <f>Margins!B8</f>
        <v>100</v>
      </c>
      <c r="C8" s="292">
        <f>Volume!J8</f>
        <v>3532.75</v>
      </c>
      <c r="D8" s="185">
        <f>Volume!M8</f>
        <v>-0.6286742988945433</v>
      </c>
      <c r="E8" s="178">
        <f>Volume!C8*100</f>
        <v>17</v>
      </c>
      <c r="F8" s="353">
        <f>'Open Int.'!D8*100</f>
        <v>1</v>
      </c>
      <c r="G8" s="179">
        <f>'Open Int.'!R8</f>
        <v>107.3956</v>
      </c>
      <c r="H8" s="179">
        <f>'Open Int.'!Z8</f>
        <v>0.49374299999999494</v>
      </c>
      <c r="I8" s="172">
        <f>'Open Int.'!O8</f>
        <v>0.9875</v>
      </c>
      <c r="J8" s="188">
        <f>IF(Volume!D8=0,0,Volume!F8/Volume!D8)</f>
        <v>0</v>
      </c>
      <c r="K8" s="190">
        <f>IF('Open Int.'!E8=0,0,'Open Int.'!H8/'Open Int.'!E8)</f>
        <v>0</v>
      </c>
    </row>
    <row r="9" spans="1:11" ht="15">
      <c r="A9" s="204" t="s">
        <v>0</v>
      </c>
      <c r="B9" s="292">
        <f>Margins!B9</f>
        <v>375</v>
      </c>
      <c r="C9" s="292">
        <f>Volume!J9</f>
        <v>1025.5</v>
      </c>
      <c r="D9" s="185">
        <f>Volume!M9</f>
        <v>-0.30622660768969917</v>
      </c>
      <c r="E9" s="178">
        <f>Volume!C9*100</f>
        <v>23</v>
      </c>
      <c r="F9" s="353">
        <f>'Open Int.'!D9*100</f>
        <v>1</v>
      </c>
      <c r="G9" s="179">
        <f>'Open Int.'!R9</f>
        <v>354.60508125</v>
      </c>
      <c r="H9" s="179">
        <f>'Open Int.'!Z9</f>
        <v>1.3795293749999473</v>
      </c>
      <c r="I9" s="172">
        <f>'Open Int.'!O9</f>
        <v>0.9945775946209738</v>
      </c>
      <c r="J9" s="188">
        <f>IF(Volume!D9=0,0,Volume!F9/Volume!D9)</f>
        <v>0.041666666666666664</v>
      </c>
      <c r="K9" s="190">
        <f>IF('Open Int.'!E9=0,0,'Open Int.'!H9/'Open Int.'!E9)</f>
        <v>0.09090909090909091</v>
      </c>
    </row>
    <row r="10" spans="1:11" ht="15">
      <c r="A10" s="204" t="s">
        <v>135</v>
      </c>
      <c r="B10" s="292">
        <f>Margins!B10</f>
        <v>4900</v>
      </c>
      <c r="C10" s="292">
        <f>Volume!J10</f>
        <v>90.3</v>
      </c>
      <c r="D10" s="185">
        <f>Volume!M10</f>
        <v>0.5008347245409047</v>
      </c>
      <c r="E10" s="178">
        <f>Volume!C10*100</f>
        <v>50</v>
      </c>
      <c r="F10" s="353">
        <f>'Open Int.'!D10*100</f>
        <v>-12</v>
      </c>
      <c r="G10" s="179">
        <f>'Open Int.'!R10</f>
        <v>31.946334</v>
      </c>
      <c r="H10" s="179">
        <f>'Open Int.'!Z10</f>
        <v>-3.935263499999998</v>
      </c>
      <c r="I10" s="172">
        <f>'Open Int.'!O10</f>
        <v>0.9847645429362881</v>
      </c>
      <c r="J10" s="188">
        <f>IF(Volume!D10=0,0,Volume!F10/Volume!D10)</f>
        <v>0</v>
      </c>
      <c r="K10" s="190">
        <f>IF('Open Int.'!E10=0,0,'Open Int.'!H10/'Open Int.'!E10)</f>
        <v>0</v>
      </c>
    </row>
    <row r="11" spans="1:11" ht="15">
      <c r="A11" s="204" t="s">
        <v>174</v>
      </c>
      <c r="B11" s="292">
        <f>Margins!B11</f>
        <v>6700</v>
      </c>
      <c r="C11" s="292">
        <f>Volume!J11</f>
        <v>67.45</v>
      </c>
      <c r="D11" s="185">
        <f>Volume!M11</f>
        <v>0.14847809948033933</v>
      </c>
      <c r="E11" s="178">
        <f>Volume!C11*100</f>
        <v>-38</v>
      </c>
      <c r="F11" s="353">
        <f>'Open Int.'!D11*100</f>
        <v>-1</v>
      </c>
      <c r="G11" s="179">
        <f>'Open Int.'!R11</f>
        <v>54.0038425</v>
      </c>
      <c r="H11" s="179">
        <f>'Open Int.'!Z11</f>
        <v>-0.5968025000000026</v>
      </c>
      <c r="I11" s="172">
        <f>'Open Int.'!O11</f>
        <v>0.99581589958159</v>
      </c>
      <c r="J11" s="188">
        <f>IF(Volume!D11=0,0,Volume!F11/Volume!D11)</f>
        <v>0</v>
      </c>
      <c r="K11" s="190">
        <f>IF('Open Int.'!E11=0,0,'Open Int.'!H11/'Open Int.'!E11)</f>
        <v>0</v>
      </c>
    </row>
    <row r="12" spans="1:11" ht="15">
      <c r="A12" s="204" t="s">
        <v>284</v>
      </c>
      <c r="B12" s="292">
        <f>Margins!B12</f>
        <v>600</v>
      </c>
      <c r="C12" s="292">
        <f>Volume!J12</f>
        <v>346.65</v>
      </c>
      <c r="D12" s="185">
        <f>Volume!M12</f>
        <v>-0.616399082568817</v>
      </c>
      <c r="E12" s="178">
        <f>Volume!C12*100</f>
        <v>467</v>
      </c>
      <c r="F12" s="353">
        <f>'Open Int.'!D12*100</f>
        <v>-10</v>
      </c>
      <c r="G12" s="179">
        <f>'Open Int.'!R12</f>
        <v>1.6431209999999998</v>
      </c>
      <c r="H12" s="179">
        <f>'Open Int.'!Z12</f>
        <v>-0.19854300000000014</v>
      </c>
      <c r="I12" s="172">
        <f>'Open Int.'!O12</f>
        <v>1</v>
      </c>
      <c r="J12" s="188">
        <f>IF(Volume!D12=0,0,Volume!F12/Volume!D12)</f>
        <v>0</v>
      </c>
      <c r="K12" s="190">
        <f>IF('Open Int.'!E12=0,0,'Open Int.'!H12/'Open Int.'!E12)</f>
        <v>0</v>
      </c>
    </row>
    <row r="13" spans="1:11" ht="15">
      <c r="A13" s="204" t="s">
        <v>75</v>
      </c>
      <c r="B13" s="292">
        <f>Margins!B13</f>
        <v>4600</v>
      </c>
      <c r="C13" s="292">
        <f>Volume!J13</f>
        <v>85.8</v>
      </c>
      <c r="D13" s="185">
        <f>Volume!M13</f>
        <v>-2.6659103800340422</v>
      </c>
      <c r="E13" s="178">
        <f>Volume!C13*100</f>
        <v>-50</v>
      </c>
      <c r="F13" s="353">
        <f>'Open Int.'!D13*100</f>
        <v>2</v>
      </c>
      <c r="G13" s="179">
        <f>'Open Int.'!R13</f>
        <v>32.797908</v>
      </c>
      <c r="H13" s="179">
        <f>'Open Int.'!Z13</f>
        <v>-0.2900759999999991</v>
      </c>
      <c r="I13" s="172">
        <f>'Open Int.'!O13</f>
        <v>0.9903730445246691</v>
      </c>
      <c r="J13" s="188">
        <f>IF(Volume!D13=0,0,Volume!F13/Volume!D13)</f>
        <v>0</v>
      </c>
      <c r="K13" s="190">
        <f>IF('Open Int.'!E13=0,0,'Open Int.'!H13/'Open Int.'!E13)</f>
        <v>0</v>
      </c>
    </row>
    <row r="14" spans="1:11" ht="15">
      <c r="A14" s="204" t="s">
        <v>88</v>
      </c>
      <c r="B14" s="292">
        <f>Margins!B14</f>
        <v>4300</v>
      </c>
      <c r="C14" s="292">
        <f>Volume!J14</f>
        <v>52.5</v>
      </c>
      <c r="D14" s="185">
        <f>Volume!M14</f>
        <v>-0.47393364928909953</v>
      </c>
      <c r="E14" s="178">
        <f>Volume!C14*100</f>
        <v>-19</v>
      </c>
      <c r="F14" s="353">
        <f>'Open Int.'!D14*100</f>
        <v>1</v>
      </c>
      <c r="G14" s="179">
        <f>'Open Int.'!R14</f>
        <v>103.506375</v>
      </c>
      <c r="H14" s="179">
        <f>'Open Int.'!Z14</f>
        <v>1.3217125000000038</v>
      </c>
      <c r="I14" s="172">
        <f>'Open Int.'!O14</f>
        <v>0.986041439476554</v>
      </c>
      <c r="J14" s="188">
        <f>IF(Volume!D14=0,0,Volume!F14/Volume!D14)</f>
        <v>0.10526315789473684</v>
      </c>
      <c r="K14" s="190">
        <f>IF('Open Int.'!E14=0,0,'Open Int.'!H14/'Open Int.'!E14)</f>
        <v>0.10183299389002037</v>
      </c>
    </row>
    <row r="15" spans="1:11" ht="15">
      <c r="A15" s="204" t="s">
        <v>136</v>
      </c>
      <c r="B15" s="292">
        <f>Margins!B15</f>
        <v>9550</v>
      </c>
      <c r="C15" s="292">
        <f>Volume!J15</f>
        <v>44.05</v>
      </c>
      <c r="D15" s="185">
        <f>Volume!M15</f>
        <v>-0.3393665158371169</v>
      </c>
      <c r="E15" s="178">
        <f>Volume!C15*100</f>
        <v>-42</v>
      </c>
      <c r="F15" s="353">
        <f>'Open Int.'!D15*100</f>
        <v>-4</v>
      </c>
      <c r="G15" s="179">
        <f>'Open Int.'!R15</f>
        <v>216.6489125</v>
      </c>
      <c r="H15" s="179">
        <f>'Open Int.'!Z15</f>
        <v>-5.929690499999992</v>
      </c>
      <c r="I15" s="172">
        <f>'Open Int.'!O15</f>
        <v>0.9829126213592233</v>
      </c>
      <c r="J15" s="188">
        <f>IF(Volume!D15=0,0,Volume!F15/Volume!D15)</f>
        <v>0.1404494382022472</v>
      </c>
      <c r="K15" s="190">
        <f>IF('Open Int.'!E15=0,0,'Open Int.'!H15/'Open Int.'!E15)</f>
        <v>0.17731277533039647</v>
      </c>
    </row>
    <row r="16" spans="1:11" ht="15">
      <c r="A16" s="204" t="s">
        <v>157</v>
      </c>
      <c r="B16" s="292">
        <f>Margins!B16</f>
        <v>350</v>
      </c>
      <c r="C16" s="292">
        <f>Volume!J16</f>
        <v>720.7</v>
      </c>
      <c r="D16" s="185">
        <f>Volume!M16</f>
        <v>0.04858749219129905</v>
      </c>
      <c r="E16" s="178">
        <f>Volume!C16*100</f>
        <v>5</v>
      </c>
      <c r="F16" s="353">
        <f>'Open Int.'!D16*100</f>
        <v>-8</v>
      </c>
      <c r="G16" s="179">
        <f>'Open Int.'!R16</f>
        <v>53.6525115</v>
      </c>
      <c r="H16" s="179">
        <f>'Open Int.'!Z16</f>
        <v>-4.5625737499999985</v>
      </c>
      <c r="I16" s="172">
        <f>'Open Int.'!O16</f>
        <v>0.998119417019276</v>
      </c>
      <c r="J16" s="188">
        <f>IF(Volume!D16=0,0,Volume!F16/Volume!D16)</f>
        <v>0</v>
      </c>
      <c r="K16" s="190">
        <f>IF('Open Int.'!E16=0,0,'Open Int.'!H16/'Open Int.'!E16)</f>
        <v>0</v>
      </c>
    </row>
    <row r="17" spans="1:11" s="8" customFormat="1" ht="15">
      <c r="A17" s="204" t="s">
        <v>193</v>
      </c>
      <c r="B17" s="292">
        <f>Margins!B17</f>
        <v>100</v>
      </c>
      <c r="C17" s="292">
        <f>Volume!J17</f>
        <v>2712.75</v>
      </c>
      <c r="D17" s="185">
        <f>Volume!M17</f>
        <v>0.0073731359790535885</v>
      </c>
      <c r="E17" s="178">
        <f>Volume!C17*100</f>
        <v>-3</v>
      </c>
      <c r="F17" s="353">
        <f>'Open Int.'!D17*100</f>
        <v>0</v>
      </c>
      <c r="G17" s="179">
        <f>'Open Int.'!R17</f>
        <v>343.75968</v>
      </c>
      <c r="H17" s="179">
        <f>'Open Int.'!Z17</f>
        <v>-0.4629150000000095</v>
      </c>
      <c r="I17" s="172">
        <f>'Open Int.'!O17</f>
        <v>0.9981060606060606</v>
      </c>
      <c r="J17" s="188">
        <f>IF(Volume!D17=0,0,Volume!F17/Volume!D17)</f>
        <v>0.3333333333333333</v>
      </c>
      <c r="K17" s="190">
        <f>IF('Open Int.'!E17=0,0,'Open Int.'!H17/'Open Int.'!E17)</f>
        <v>0.031746031746031744</v>
      </c>
    </row>
    <row r="18" spans="1:11" s="8" customFormat="1" ht="15">
      <c r="A18" s="204" t="s">
        <v>285</v>
      </c>
      <c r="B18" s="292">
        <f>Margins!B18</f>
        <v>950</v>
      </c>
      <c r="C18" s="292">
        <f>Volume!J18</f>
        <v>194.25</v>
      </c>
      <c r="D18" s="185">
        <f>Volume!M18</f>
        <v>-3.020469296055922</v>
      </c>
      <c r="E18" s="178">
        <f>Volume!C18*100</f>
        <v>3</v>
      </c>
      <c r="F18" s="353">
        <f>'Open Int.'!D18*100</f>
        <v>6</v>
      </c>
      <c r="G18" s="179">
        <f>'Open Int.'!R18</f>
        <v>49.73285625</v>
      </c>
      <c r="H18" s="179">
        <f>'Open Int.'!Z18</f>
        <v>1.8952072499999986</v>
      </c>
      <c r="I18" s="172">
        <f>'Open Int.'!O18</f>
        <v>0.9495361781076067</v>
      </c>
      <c r="J18" s="188">
        <f>IF(Volume!D18=0,0,Volume!F18/Volume!D18)</f>
        <v>0</v>
      </c>
      <c r="K18" s="190">
        <f>IF('Open Int.'!E18=0,0,'Open Int.'!H18/'Open Int.'!E18)</f>
        <v>0.04524886877828054</v>
      </c>
    </row>
    <row r="19" spans="1:11" s="8" customFormat="1" ht="15">
      <c r="A19" s="204" t="s">
        <v>286</v>
      </c>
      <c r="B19" s="292">
        <f>Margins!B19</f>
        <v>2400</v>
      </c>
      <c r="C19" s="292">
        <f>Volume!J19</f>
        <v>79.15</v>
      </c>
      <c r="D19" s="185">
        <f>Volume!M19</f>
        <v>-2.0420792079207817</v>
      </c>
      <c r="E19" s="178">
        <f>Volume!C19*100</f>
        <v>107</v>
      </c>
      <c r="F19" s="353">
        <f>'Open Int.'!D19*100</f>
        <v>10</v>
      </c>
      <c r="G19" s="179">
        <f>'Open Int.'!R19</f>
        <v>31.400388</v>
      </c>
      <c r="H19" s="179">
        <f>'Open Int.'!Z19</f>
        <v>2.254211999999999</v>
      </c>
      <c r="I19" s="172">
        <f>'Open Int.'!O19</f>
        <v>0.9401088929219601</v>
      </c>
      <c r="J19" s="188">
        <f>IF(Volume!D19=0,0,Volume!F19/Volume!D19)</f>
        <v>0.08064516129032258</v>
      </c>
      <c r="K19" s="190">
        <f>IF('Open Int.'!E19=0,0,'Open Int.'!H19/'Open Int.'!E19)</f>
        <v>0.10975609756097561</v>
      </c>
    </row>
    <row r="20" spans="1:11" ht="15">
      <c r="A20" s="204" t="s">
        <v>76</v>
      </c>
      <c r="B20" s="292">
        <f>Margins!B20</f>
        <v>1400</v>
      </c>
      <c r="C20" s="292">
        <f>Volume!J20</f>
        <v>228.5</v>
      </c>
      <c r="D20" s="185">
        <f>Volume!M20</f>
        <v>-3.76921457148873</v>
      </c>
      <c r="E20" s="178">
        <f>Volume!C20*100</f>
        <v>82</v>
      </c>
      <c r="F20" s="353">
        <f>'Open Int.'!D20*100</f>
        <v>6</v>
      </c>
      <c r="G20" s="179">
        <f>'Open Int.'!R20</f>
        <v>160.5898</v>
      </c>
      <c r="H20" s="179">
        <f>'Open Int.'!Z20</f>
        <v>3.849054999999993</v>
      </c>
      <c r="I20" s="172">
        <f>'Open Int.'!O20</f>
        <v>0.998207171314741</v>
      </c>
      <c r="J20" s="188">
        <f>IF(Volume!D20=0,0,Volume!F20/Volume!D20)</f>
        <v>0.23529411764705882</v>
      </c>
      <c r="K20" s="190">
        <f>IF('Open Int.'!E20=0,0,'Open Int.'!H20/'Open Int.'!E20)</f>
        <v>0.06</v>
      </c>
    </row>
    <row r="21" spans="1:11" ht="15">
      <c r="A21" s="204" t="s">
        <v>77</v>
      </c>
      <c r="B21" s="292">
        <f>Margins!B21</f>
        <v>3800</v>
      </c>
      <c r="C21" s="292">
        <f>Volume!J21</f>
        <v>191.3</v>
      </c>
      <c r="D21" s="185">
        <f>Volume!M21</f>
        <v>-4.206309464196283</v>
      </c>
      <c r="E21" s="178">
        <f>Volume!C21*100</f>
        <v>77</v>
      </c>
      <c r="F21" s="353">
        <f>'Open Int.'!D21*100</f>
        <v>12</v>
      </c>
      <c r="G21" s="179">
        <f>'Open Int.'!R21</f>
        <v>120.526652</v>
      </c>
      <c r="H21" s="179">
        <f>'Open Int.'!Z21</f>
        <v>8.670687999999998</v>
      </c>
      <c r="I21" s="172">
        <f>'Open Int.'!O21</f>
        <v>0.9794933655006032</v>
      </c>
      <c r="J21" s="188">
        <f>IF(Volume!D21=0,0,Volume!F21/Volume!D21)</f>
        <v>0.3888888888888889</v>
      </c>
      <c r="K21" s="190">
        <f>IF('Open Int.'!E21=0,0,'Open Int.'!H21/'Open Int.'!E21)</f>
        <v>0.2883435582822086</v>
      </c>
    </row>
    <row r="22" spans="1:11" ht="15">
      <c r="A22" s="204" t="s">
        <v>287</v>
      </c>
      <c r="B22" s="292">
        <f>Margins!B22</f>
        <v>1050</v>
      </c>
      <c r="C22" s="292">
        <f>Volume!J22</f>
        <v>222.35</v>
      </c>
      <c r="D22" s="185">
        <f>Volume!M22</f>
        <v>3.804855275443514</v>
      </c>
      <c r="E22" s="178">
        <f>Volume!C22*100</f>
        <v>194</v>
      </c>
      <c r="F22" s="353">
        <f>'Open Int.'!D22*100</f>
        <v>11</v>
      </c>
      <c r="G22" s="179">
        <f>'Open Int.'!R22</f>
        <v>31.6114995</v>
      </c>
      <c r="H22" s="179">
        <f>'Open Int.'!Z22</f>
        <v>4.1274975000000005</v>
      </c>
      <c r="I22" s="172">
        <f>'Open Int.'!O22</f>
        <v>0.9985228951255539</v>
      </c>
      <c r="J22" s="188">
        <f>IF(Volume!D22=0,0,Volume!F22/Volume!D22)</f>
        <v>0</v>
      </c>
      <c r="K22" s="190">
        <f>IF('Open Int.'!E22=0,0,'Open Int.'!H22/'Open Int.'!E22)</f>
        <v>0.14285714285714285</v>
      </c>
    </row>
    <row r="23" spans="1:11" s="8" customFormat="1" ht="15">
      <c r="A23" s="204" t="s">
        <v>34</v>
      </c>
      <c r="B23" s="292">
        <f>Margins!B23</f>
        <v>275</v>
      </c>
      <c r="C23" s="292">
        <f>Volume!J23</f>
        <v>1276.45</v>
      </c>
      <c r="D23" s="185">
        <f>Volume!M23</f>
        <v>-0.873650695037664</v>
      </c>
      <c r="E23" s="178">
        <f>Volume!C23*100</f>
        <v>46</v>
      </c>
      <c r="F23" s="353">
        <f>'Open Int.'!D23*100</f>
        <v>-8</v>
      </c>
      <c r="G23" s="179">
        <f>'Open Int.'!R23</f>
        <v>84.526519</v>
      </c>
      <c r="H23" s="179">
        <f>'Open Int.'!Z23</f>
        <v>-7.650266250000001</v>
      </c>
      <c r="I23" s="172">
        <f>'Open Int.'!O23</f>
        <v>0.9941860465116279</v>
      </c>
      <c r="J23" s="188">
        <f>IF(Volume!D23=0,0,Volume!F23/Volume!D23)</f>
        <v>0</v>
      </c>
      <c r="K23" s="190">
        <f>IF('Open Int.'!E23=0,0,'Open Int.'!H23/'Open Int.'!E23)</f>
        <v>1</v>
      </c>
    </row>
    <row r="24" spans="1:11" s="8" customFormat="1" ht="15">
      <c r="A24" s="204" t="s">
        <v>288</v>
      </c>
      <c r="B24" s="292">
        <f>Margins!B24</f>
        <v>250</v>
      </c>
      <c r="C24" s="292">
        <f>Volume!J24</f>
        <v>1143.1</v>
      </c>
      <c r="D24" s="185">
        <f>Volume!M24</f>
        <v>3.5979699111835974</v>
      </c>
      <c r="E24" s="178">
        <f>Volume!C24*100</f>
        <v>120</v>
      </c>
      <c r="F24" s="353">
        <f>'Open Int.'!D24*100</f>
        <v>2</v>
      </c>
      <c r="G24" s="179">
        <f>'Open Int.'!R24</f>
        <v>25.348242499999998</v>
      </c>
      <c r="H24" s="179">
        <f>'Open Int.'!Z24</f>
        <v>1.5148024999999947</v>
      </c>
      <c r="I24" s="172">
        <f>'Open Int.'!O24</f>
        <v>1</v>
      </c>
      <c r="J24" s="188">
        <f>IF(Volume!D24=0,0,Volume!F24/Volume!D24)</f>
        <v>0</v>
      </c>
      <c r="K24" s="190">
        <f>IF('Open Int.'!E24=0,0,'Open Int.'!H24/'Open Int.'!E24)</f>
        <v>0</v>
      </c>
    </row>
    <row r="25" spans="1:11" s="8" customFormat="1" ht="15">
      <c r="A25" s="204" t="s">
        <v>137</v>
      </c>
      <c r="B25" s="292">
        <f>Margins!B25</f>
        <v>1000</v>
      </c>
      <c r="C25" s="292">
        <f>Volume!J25</f>
        <v>358.15</v>
      </c>
      <c r="D25" s="185">
        <f>Volume!M25</f>
        <v>-0.05581135761128658</v>
      </c>
      <c r="E25" s="178">
        <f>Volume!C25*100</f>
        <v>14.000000000000002</v>
      </c>
      <c r="F25" s="353">
        <f>'Open Int.'!D25*100</f>
        <v>8</v>
      </c>
      <c r="G25" s="179">
        <f>'Open Int.'!R25</f>
        <v>155.687805</v>
      </c>
      <c r="H25" s="179">
        <f>'Open Int.'!Z25</f>
        <v>11.236919999999998</v>
      </c>
      <c r="I25" s="172">
        <f>'Open Int.'!O25</f>
        <v>0.9986197377501725</v>
      </c>
      <c r="J25" s="188">
        <f>IF(Volume!D25=0,0,Volume!F25/Volume!D25)</f>
        <v>0</v>
      </c>
      <c r="K25" s="190">
        <f>IF('Open Int.'!E25=0,0,'Open Int.'!H25/'Open Int.'!E25)</f>
        <v>0.75</v>
      </c>
    </row>
    <row r="26" spans="1:11" s="8" customFormat="1" ht="15">
      <c r="A26" s="204" t="s">
        <v>233</v>
      </c>
      <c r="B26" s="292">
        <f>Margins!B26</f>
        <v>1000</v>
      </c>
      <c r="C26" s="292">
        <f>Volume!J26</f>
        <v>623.2</v>
      </c>
      <c r="D26" s="185">
        <f>Volume!M26</f>
        <v>0.17682044687349666</v>
      </c>
      <c r="E26" s="178">
        <f>Volume!C26*100</f>
        <v>42</v>
      </c>
      <c r="F26" s="353">
        <f>'Open Int.'!D26*100</f>
        <v>0</v>
      </c>
      <c r="G26" s="179">
        <f>'Open Int.'!R26</f>
        <v>589.11096</v>
      </c>
      <c r="H26" s="179">
        <f>'Open Int.'!Z26</f>
        <v>0.9154099999999517</v>
      </c>
      <c r="I26" s="172">
        <f>'Open Int.'!O26</f>
        <v>0.9928065164498043</v>
      </c>
      <c r="J26" s="188">
        <f>IF(Volume!D26=0,0,Volume!F26/Volume!D26)</f>
        <v>0.09523809523809523</v>
      </c>
      <c r="K26" s="190">
        <f>IF('Open Int.'!E26=0,0,'Open Int.'!H26/'Open Int.'!E26)</f>
        <v>0.047619047619047616</v>
      </c>
    </row>
    <row r="27" spans="1:11" ht="15">
      <c r="A27" s="204" t="s">
        <v>1</v>
      </c>
      <c r="B27" s="292">
        <f>Margins!B27</f>
        <v>150</v>
      </c>
      <c r="C27" s="292">
        <f>Volume!J27</f>
        <v>2250.85</v>
      </c>
      <c r="D27" s="185">
        <f>Volume!M27</f>
        <v>-0.7080153513608973</v>
      </c>
      <c r="E27" s="178">
        <f>Volume!C27*100</f>
        <v>-21</v>
      </c>
      <c r="F27" s="353">
        <f>'Open Int.'!D27*100</f>
        <v>-3</v>
      </c>
      <c r="G27" s="179">
        <f>'Open Int.'!R27</f>
        <v>397.96153425</v>
      </c>
      <c r="H27" s="179">
        <f>'Open Int.'!Z27</f>
        <v>-13.106777249999993</v>
      </c>
      <c r="I27" s="172">
        <f>'Open Int.'!O27</f>
        <v>0.9954186815983711</v>
      </c>
      <c r="J27" s="188">
        <f>IF(Volume!D27=0,0,Volume!F27/Volume!D27)</f>
        <v>0</v>
      </c>
      <c r="K27" s="190">
        <f>IF('Open Int.'!E27=0,0,'Open Int.'!H27/'Open Int.'!E27)</f>
        <v>0.12878787878787878</v>
      </c>
    </row>
    <row r="28" spans="1:11" ht="15">
      <c r="A28" s="204" t="s">
        <v>158</v>
      </c>
      <c r="B28" s="292">
        <f>Margins!B28</f>
        <v>1900</v>
      </c>
      <c r="C28" s="292">
        <f>Volume!J28</f>
        <v>110.4</v>
      </c>
      <c r="D28" s="185">
        <f>Volume!M28</f>
        <v>-0.09049773755655593</v>
      </c>
      <c r="E28" s="178">
        <f>Volume!C28*100</f>
        <v>24</v>
      </c>
      <c r="F28" s="353">
        <f>'Open Int.'!D28*100</f>
        <v>0</v>
      </c>
      <c r="G28" s="179">
        <f>'Open Int.'!R28</f>
        <v>45.0984</v>
      </c>
      <c r="H28" s="179">
        <f>'Open Int.'!Z28</f>
        <v>0.23208499999999788</v>
      </c>
      <c r="I28" s="172">
        <f>'Open Int.'!O28</f>
        <v>0.9874418604651163</v>
      </c>
      <c r="J28" s="188">
        <f>IF(Volume!D28=0,0,Volume!F28/Volume!D28)</f>
        <v>0</v>
      </c>
      <c r="K28" s="190">
        <f>IF('Open Int.'!E28=0,0,'Open Int.'!H28/'Open Int.'!E28)</f>
        <v>0</v>
      </c>
    </row>
    <row r="29" spans="1:11" ht="15">
      <c r="A29" s="204" t="s">
        <v>289</v>
      </c>
      <c r="B29" s="292">
        <f>Margins!B29</f>
        <v>300</v>
      </c>
      <c r="C29" s="292">
        <f>Volume!J29</f>
        <v>736.2</v>
      </c>
      <c r="D29" s="185">
        <f>Volume!M29</f>
        <v>-3.258869908015763</v>
      </c>
      <c r="E29" s="178">
        <f>Volume!C29*100</f>
        <v>30</v>
      </c>
      <c r="F29" s="353">
        <f>'Open Int.'!D29*100</f>
        <v>3</v>
      </c>
      <c r="G29" s="179">
        <f>'Open Int.'!R29</f>
        <v>38.694672</v>
      </c>
      <c r="H29" s="179">
        <f>'Open Int.'!Z29</f>
        <v>0.043481999999997356</v>
      </c>
      <c r="I29" s="172">
        <f>'Open Int.'!O29</f>
        <v>0.9971461187214612</v>
      </c>
      <c r="J29" s="188">
        <f>IF(Volume!D29=0,0,Volume!F29/Volume!D29)</f>
        <v>0</v>
      </c>
      <c r="K29" s="190">
        <f>IF('Open Int.'!E29=0,0,'Open Int.'!H29/'Open Int.'!E29)</f>
        <v>0</v>
      </c>
    </row>
    <row r="30" spans="1:11" ht="15">
      <c r="A30" s="204" t="s">
        <v>159</v>
      </c>
      <c r="B30" s="292">
        <f>Margins!B30</f>
        <v>4500</v>
      </c>
      <c r="C30" s="292">
        <f>Volume!J30</f>
        <v>47.8</v>
      </c>
      <c r="D30" s="185">
        <f>Volume!M30</f>
        <v>-1.4432989690721707</v>
      </c>
      <c r="E30" s="178">
        <f>Volume!C30*100</f>
        <v>27</v>
      </c>
      <c r="F30" s="353">
        <f>'Open Int.'!D30*100</f>
        <v>4</v>
      </c>
      <c r="G30" s="179">
        <f>'Open Int.'!R30</f>
        <v>16.49817</v>
      </c>
      <c r="H30" s="179">
        <f>'Open Int.'!Z30</f>
        <v>0.30401999999999774</v>
      </c>
      <c r="I30" s="172">
        <f>'Open Int.'!O30</f>
        <v>0.9973924380704041</v>
      </c>
      <c r="J30" s="188">
        <f>IF(Volume!D30=0,0,Volume!F30/Volume!D30)</f>
        <v>0</v>
      </c>
      <c r="K30" s="190">
        <f>IF('Open Int.'!E30=0,0,'Open Int.'!H30/'Open Int.'!E30)</f>
        <v>0</v>
      </c>
    </row>
    <row r="31" spans="1:11" ht="15">
      <c r="A31" s="204" t="s">
        <v>2</v>
      </c>
      <c r="B31" s="292">
        <f>Margins!B31</f>
        <v>1100</v>
      </c>
      <c r="C31" s="292">
        <f>Volume!J31</f>
        <v>345.25</v>
      </c>
      <c r="D31" s="185">
        <f>Volume!M31</f>
        <v>-1.9315438147990374</v>
      </c>
      <c r="E31" s="178">
        <f>Volume!C31*100</f>
        <v>-23</v>
      </c>
      <c r="F31" s="353">
        <f>'Open Int.'!D31*100</f>
        <v>2</v>
      </c>
      <c r="G31" s="179">
        <f>'Open Int.'!R31</f>
        <v>108.5017175</v>
      </c>
      <c r="H31" s="179">
        <f>'Open Int.'!Z31</f>
        <v>-0.6267415000000085</v>
      </c>
      <c r="I31" s="172">
        <f>'Open Int.'!O31</f>
        <v>0.9831991599579979</v>
      </c>
      <c r="J31" s="188">
        <f>IF(Volume!D31=0,0,Volume!F31/Volume!D31)</f>
        <v>0</v>
      </c>
      <c r="K31" s="190">
        <f>IF('Open Int.'!E31=0,0,'Open Int.'!H31/'Open Int.'!E31)</f>
        <v>0.02564102564102564</v>
      </c>
    </row>
    <row r="32" spans="1:11" ht="15">
      <c r="A32" s="204" t="s">
        <v>401</v>
      </c>
      <c r="B32" s="292">
        <f>Margins!B32</f>
        <v>1250</v>
      </c>
      <c r="C32" s="292">
        <f>Volume!J32</f>
        <v>137.4</v>
      </c>
      <c r="D32" s="185">
        <f>Volume!M32</f>
        <v>-14.124999999999996</v>
      </c>
      <c r="E32" s="178">
        <f>Volume!C32*100</f>
        <v>0</v>
      </c>
      <c r="F32" s="353">
        <f>'Open Int.'!D32*100</f>
        <v>0</v>
      </c>
      <c r="G32" s="179">
        <f>'Open Int.'!R32</f>
        <v>62.75745</v>
      </c>
      <c r="H32" s="179">
        <f>'Open Int.'!Z32</f>
        <v>62.75745</v>
      </c>
      <c r="I32" s="172">
        <f>'Open Int.'!O32</f>
        <v>0.9789272030651341</v>
      </c>
      <c r="J32" s="188">
        <f>IF(Volume!D32=0,0,Volume!F32/Volume!D32)</f>
        <v>0.1945288753799392</v>
      </c>
      <c r="K32" s="190">
        <f>IF('Open Int.'!E32=0,0,'Open Int.'!H32/'Open Int.'!E32)</f>
        <v>0.2185929648241206</v>
      </c>
    </row>
    <row r="33" spans="1:11" ht="15">
      <c r="A33" s="204" t="s">
        <v>78</v>
      </c>
      <c r="B33" s="292">
        <f>Margins!B33</f>
        <v>1600</v>
      </c>
      <c r="C33" s="292">
        <f>Volume!J33</f>
        <v>277.5</v>
      </c>
      <c r="D33" s="185">
        <f>Volume!M33</f>
        <v>-3.0398322851153</v>
      </c>
      <c r="E33" s="178">
        <f>Volume!C33*100</f>
        <v>18</v>
      </c>
      <c r="F33" s="353">
        <f>'Open Int.'!D33*100</f>
        <v>-6</v>
      </c>
      <c r="G33" s="179">
        <f>'Open Int.'!R33</f>
        <v>27.084</v>
      </c>
      <c r="H33" s="179">
        <f>'Open Int.'!Z33</f>
        <v>-1.07808</v>
      </c>
      <c r="I33" s="172">
        <f>'Open Int.'!O33</f>
        <v>0.9885245901639345</v>
      </c>
      <c r="J33" s="188">
        <f>IF(Volume!D33=0,0,Volume!F33/Volume!D33)</f>
        <v>8.666666666666666</v>
      </c>
      <c r="K33" s="190">
        <f>IF('Open Int.'!E33=0,0,'Open Int.'!H33/'Open Int.'!E33)</f>
        <v>3.25</v>
      </c>
    </row>
    <row r="34" spans="1:11" ht="15">
      <c r="A34" s="204" t="s">
        <v>138</v>
      </c>
      <c r="B34" s="292">
        <f>Margins!B34</f>
        <v>850</v>
      </c>
      <c r="C34" s="292">
        <f>Volume!J34</f>
        <v>723.05</v>
      </c>
      <c r="D34" s="185">
        <f>Volume!M34</f>
        <v>-0.12431797776090764</v>
      </c>
      <c r="E34" s="178">
        <f>Volume!C34*100</f>
        <v>23</v>
      </c>
      <c r="F34" s="353">
        <f>'Open Int.'!D34*100</f>
        <v>-2</v>
      </c>
      <c r="G34" s="179">
        <f>'Open Int.'!R34</f>
        <v>651.222213</v>
      </c>
      <c r="H34" s="179">
        <f>'Open Int.'!Z34</f>
        <v>-10.963992749999989</v>
      </c>
      <c r="I34" s="172">
        <f>'Open Int.'!O34</f>
        <v>0.9976406191015478</v>
      </c>
      <c r="J34" s="188">
        <f>IF(Volume!D34=0,0,Volume!F34/Volume!D34)</f>
        <v>0.20155038759689922</v>
      </c>
      <c r="K34" s="190">
        <f>IF('Open Int.'!E34=0,0,'Open Int.'!H34/'Open Int.'!E34)</f>
        <v>0.2713864306784661</v>
      </c>
    </row>
    <row r="35" spans="1:11" ht="15">
      <c r="A35" s="204" t="s">
        <v>160</v>
      </c>
      <c r="B35" s="292">
        <f>Margins!B35</f>
        <v>1100</v>
      </c>
      <c r="C35" s="292">
        <f>Volume!J35</f>
        <v>311.55</v>
      </c>
      <c r="D35" s="185">
        <f>Volume!M35</f>
        <v>-0.9537434430138292</v>
      </c>
      <c r="E35" s="178">
        <f>Volume!C35*100</f>
        <v>21</v>
      </c>
      <c r="F35" s="353">
        <f>'Open Int.'!D35*100</f>
        <v>0</v>
      </c>
      <c r="G35" s="179">
        <f>'Open Int.'!R35</f>
        <v>29.541171</v>
      </c>
      <c r="H35" s="179">
        <f>'Open Int.'!Z35</f>
        <v>-0.2844600000000028</v>
      </c>
      <c r="I35" s="172">
        <f>'Open Int.'!O35</f>
        <v>0.9988399071925754</v>
      </c>
      <c r="J35" s="188">
        <f>IF(Volume!D35=0,0,Volume!F35/Volume!D35)</f>
        <v>0</v>
      </c>
      <c r="K35" s="190">
        <f>IF('Open Int.'!E35=0,0,'Open Int.'!H35/'Open Int.'!E35)</f>
        <v>0</v>
      </c>
    </row>
    <row r="36" spans="1:11" ht="15">
      <c r="A36" s="204" t="s">
        <v>161</v>
      </c>
      <c r="B36" s="292">
        <f>Margins!B36</f>
        <v>6950</v>
      </c>
      <c r="C36" s="292">
        <f>Volume!J36</f>
        <v>36.65</v>
      </c>
      <c r="D36" s="185">
        <f>Volume!M36</f>
        <v>-2.6560424966799467</v>
      </c>
      <c r="E36" s="178">
        <f>Volume!C36*100</f>
        <v>-40</v>
      </c>
      <c r="F36" s="353">
        <f>'Open Int.'!D36*100</f>
        <v>-2</v>
      </c>
      <c r="G36" s="179">
        <f>'Open Int.'!R36</f>
        <v>17.9801235</v>
      </c>
      <c r="H36" s="179">
        <f>'Open Int.'!Z36</f>
        <v>-0.5165684999999982</v>
      </c>
      <c r="I36" s="172">
        <f>'Open Int.'!O36</f>
        <v>0.9817158931082982</v>
      </c>
      <c r="J36" s="188">
        <f>IF(Volume!D36=0,0,Volume!F36/Volume!D36)</f>
        <v>0</v>
      </c>
      <c r="K36" s="190">
        <f>IF('Open Int.'!E36=0,0,'Open Int.'!H36/'Open Int.'!E36)</f>
        <v>0.054945054945054944</v>
      </c>
    </row>
    <row r="37" spans="1:11" ht="15">
      <c r="A37" s="204" t="s">
        <v>3</v>
      </c>
      <c r="B37" s="292">
        <f>Margins!B37</f>
        <v>1250</v>
      </c>
      <c r="C37" s="292">
        <f>Volume!J37</f>
        <v>244.1</v>
      </c>
      <c r="D37" s="185">
        <f>Volume!M37</f>
        <v>-1.393657846899623</v>
      </c>
      <c r="E37" s="178">
        <f>Volume!C37*100</f>
        <v>45</v>
      </c>
      <c r="F37" s="353">
        <f>'Open Int.'!D37*100</f>
        <v>9</v>
      </c>
      <c r="G37" s="179">
        <f>'Open Int.'!R37</f>
        <v>75.54895</v>
      </c>
      <c r="H37" s="179">
        <f>'Open Int.'!Z37</f>
        <v>5.059087500000004</v>
      </c>
      <c r="I37" s="172">
        <f>'Open Int.'!O37</f>
        <v>0.9939418416801292</v>
      </c>
      <c r="J37" s="188">
        <f>IF(Volume!D37=0,0,Volume!F37/Volume!D37)</f>
        <v>0</v>
      </c>
      <c r="K37" s="190">
        <f>IF('Open Int.'!E37=0,0,'Open Int.'!H37/'Open Int.'!E37)</f>
        <v>0.08888888888888889</v>
      </c>
    </row>
    <row r="38" spans="1:11" ht="15">
      <c r="A38" s="204" t="s">
        <v>219</v>
      </c>
      <c r="B38" s="292">
        <f>Margins!B38</f>
        <v>525</v>
      </c>
      <c r="C38" s="292">
        <f>Volume!J38</f>
        <v>377.7</v>
      </c>
      <c r="D38" s="185">
        <f>Volume!M38</f>
        <v>0.5457207506987918</v>
      </c>
      <c r="E38" s="178">
        <f>Volume!C38*100</f>
        <v>-4</v>
      </c>
      <c r="F38" s="353">
        <f>'Open Int.'!D38*100</f>
        <v>-1</v>
      </c>
      <c r="G38" s="179">
        <f>'Open Int.'!R38</f>
        <v>38.80584225</v>
      </c>
      <c r="H38" s="179">
        <f>'Open Int.'!Z38</f>
        <v>-0.2824185000000057</v>
      </c>
      <c r="I38" s="172">
        <f>'Open Int.'!O38</f>
        <v>0.99795605518651</v>
      </c>
      <c r="J38" s="188">
        <f>IF(Volume!D38=0,0,Volume!F38/Volume!D38)</f>
        <v>0</v>
      </c>
      <c r="K38" s="190">
        <f>IF('Open Int.'!E38=0,0,'Open Int.'!H38/'Open Int.'!E38)</f>
        <v>0.05555555555555555</v>
      </c>
    </row>
    <row r="39" spans="1:11" ht="15">
      <c r="A39" s="204" t="s">
        <v>162</v>
      </c>
      <c r="B39" s="292">
        <f>Margins!B39</f>
        <v>1200</v>
      </c>
      <c r="C39" s="292">
        <f>Volume!J39</f>
        <v>324.15</v>
      </c>
      <c r="D39" s="185">
        <f>Volume!M39</f>
        <v>-5.136084284460056</v>
      </c>
      <c r="E39" s="178">
        <f>Volume!C39*100</f>
        <v>153</v>
      </c>
      <c r="F39" s="353">
        <f>'Open Int.'!D39*100</f>
        <v>19</v>
      </c>
      <c r="G39" s="179">
        <f>'Open Int.'!R39</f>
        <v>17.037324</v>
      </c>
      <c r="H39" s="179">
        <f>'Open Int.'!Z39</f>
        <v>2.5629120000000025</v>
      </c>
      <c r="I39" s="172">
        <f>'Open Int.'!O39</f>
        <v>0.997716894977169</v>
      </c>
      <c r="J39" s="188">
        <f>IF(Volume!D39=0,0,Volume!F39/Volume!D39)</f>
        <v>0</v>
      </c>
      <c r="K39" s="190">
        <f>IF('Open Int.'!E39=0,0,'Open Int.'!H39/'Open Int.'!E39)</f>
        <v>0</v>
      </c>
    </row>
    <row r="40" spans="1:11" ht="15">
      <c r="A40" s="204" t="s">
        <v>290</v>
      </c>
      <c r="B40" s="292">
        <f>Margins!B40</f>
        <v>1000</v>
      </c>
      <c r="C40" s="292">
        <f>Volume!J40</f>
        <v>212.85</v>
      </c>
      <c r="D40" s="185">
        <f>Volume!M40</f>
        <v>-2.4518790100824908</v>
      </c>
      <c r="E40" s="178">
        <f>Volume!C40*100</f>
        <v>51</v>
      </c>
      <c r="F40" s="353">
        <f>'Open Int.'!D40*100</f>
        <v>3</v>
      </c>
      <c r="G40" s="179">
        <f>'Open Int.'!R40</f>
        <v>15.19749</v>
      </c>
      <c r="H40" s="179">
        <f>'Open Int.'!Z40</f>
        <v>0.11987000000000059</v>
      </c>
      <c r="I40" s="172">
        <f>'Open Int.'!O40</f>
        <v>0.9873949579831933</v>
      </c>
      <c r="J40" s="188">
        <f>IF(Volume!D40=0,0,Volume!F40/Volume!D40)</f>
        <v>0</v>
      </c>
      <c r="K40" s="190">
        <f>IF('Open Int.'!E40=0,0,'Open Int.'!H40/'Open Int.'!E40)</f>
        <v>0</v>
      </c>
    </row>
    <row r="41" spans="1:11" ht="15">
      <c r="A41" s="204" t="s">
        <v>183</v>
      </c>
      <c r="B41" s="292">
        <f>Margins!B41</f>
        <v>1900</v>
      </c>
      <c r="C41" s="292">
        <f>Volume!J41</f>
        <v>262.6</v>
      </c>
      <c r="D41" s="185">
        <f>Volume!M41</f>
        <v>-1.3894104393541076</v>
      </c>
      <c r="E41" s="178">
        <f>Volume!C41*100</f>
        <v>-17</v>
      </c>
      <c r="F41" s="353">
        <f>'Open Int.'!D41*100</f>
        <v>1</v>
      </c>
      <c r="G41" s="179">
        <f>'Open Int.'!R41</f>
        <v>70.94926800000002</v>
      </c>
      <c r="H41" s="179">
        <f>'Open Int.'!Z41</f>
        <v>-0.2913079999999866</v>
      </c>
      <c r="I41" s="172">
        <f>'Open Int.'!O41</f>
        <v>0.9950773558368495</v>
      </c>
      <c r="J41" s="188">
        <f>IF(Volume!D41=0,0,Volume!F41/Volume!D41)</f>
        <v>0</v>
      </c>
      <c r="K41" s="190">
        <f>IF('Open Int.'!E41=0,0,'Open Int.'!H41/'Open Int.'!E41)</f>
        <v>0</v>
      </c>
    </row>
    <row r="42" spans="1:11" ht="15">
      <c r="A42" s="204" t="s">
        <v>220</v>
      </c>
      <c r="B42" s="292">
        <f>Margins!B42</f>
        <v>1800</v>
      </c>
      <c r="C42" s="292">
        <f>Volume!J42</f>
        <v>151.65</v>
      </c>
      <c r="D42" s="185">
        <f>Volume!M42</f>
        <v>0.06598482349059341</v>
      </c>
      <c r="E42" s="178">
        <f>Volume!C42*100</f>
        <v>2</v>
      </c>
      <c r="F42" s="353">
        <f>'Open Int.'!D42*100</f>
        <v>6</v>
      </c>
      <c r="G42" s="179">
        <f>'Open Int.'!R42</f>
        <v>64.066059</v>
      </c>
      <c r="H42" s="179">
        <f>'Open Int.'!Z42</f>
        <v>3.370283999999998</v>
      </c>
      <c r="I42" s="172">
        <f>'Open Int.'!O42</f>
        <v>0.9676182360460162</v>
      </c>
      <c r="J42" s="188">
        <f>IF(Volume!D42=0,0,Volume!F42/Volume!D42)</f>
        <v>0</v>
      </c>
      <c r="K42" s="190">
        <f>IF('Open Int.'!E42=0,0,'Open Int.'!H42/'Open Int.'!E42)</f>
        <v>0.024242424242424242</v>
      </c>
    </row>
    <row r="43" spans="1:11" ht="15">
      <c r="A43" s="204" t="s">
        <v>163</v>
      </c>
      <c r="B43" s="292">
        <f>Margins!B43</f>
        <v>250</v>
      </c>
      <c r="C43" s="292">
        <f>Volume!J43</f>
        <v>2972.75</v>
      </c>
      <c r="D43" s="185">
        <f>Volume!M43</f>
        <v>-2.601444883115184</v>
      </c>
      <c r="E43" s="178">
        <f>Volume!C43*100</f>
        <v>30</v>
      </c>
      <c r="F43" s="353">
        <f>'Open Int.'!D43*100</f>
        <v>-1</v>
      </c>
      <c r="G43" s="179">
        <f>'Open Int.'!R43</f>
        <v>257.96038125</v>
      </c>
      <c r="H43" s="179">
        <f>'Open Int.'!Z43</f>
        <v>-8.492313749999994</v>
      </c>
      <c r="I43" s="172">
        <f>'Open Int.'!O43</f>
        <v>0.9884759435321233</v>
      </c>
      <c r="J43" s="188">
        <f>IF(Volume!D43=0,0,Volume!F43/Volume!D43)</f>
        <v>0</v>
      </c>
      <c r="K43" s="190">
        <f>IF('Open Int.'!E43=0,0,'Open Int.'!H43/'Open Int.'!E43)</f>
        <v>0</v>
      </c>
    </row>
    <row r="44" spans="1:11" ht="15">
      <c r="A44" s="204" t="s">
        <v>194</v>
      </c>
      <c r="B44" s="292">
        <f>Margins!B44</f>
        <v>400</v>
      </c>
      <c r="C44" s="292">
        <f>Volume!J44</f>
        <v>798.15</v>
      </c>
      <c r="D44" s="185">
        <f>Volume!M44</f>
        <v>-1.7298694902733398</v>
      </c>
      <c r="E44" s="178">
        <f>Volume!C44*100</f>
        <v>-21</v>
      </c>
      <c r="F44" s="353">
        <f>'Open Int.'!D44*100</f>
        <v>1</v>
      </c>
      <c r="G44" s="179">
        <f>'Open Int.'!R44</f>
        <v>219.17199</v>
      </c>
      <c r="H44" s="179">
        <f>'Open Int.'!Z44</f>
        <v>-1.4865060000000199</v>
      </c>
      <c r="I44" s="172">
        <f>'Open Int.'!O44</f>
        <v>0.9954843408594319</v>
      </c>
      <c r="J44" s="188">
        <f>IF(Volume!D44=0,0,Volume!F44/Volume!D44)</f>
        <v>0</v>
      </c>
      <c r="K44" s="190">
        <f>IF('Open Int.'!E44=0,0,'Open Int.'!H44/'Open Int.'!E44)</f>
        <v>0.03278688524590164</v>
      </c>
    </row>
    <row r="45" spans="1:11" ht="15">
      <c r="A45" s="204" t="s">
        <v>221</v>
      </c>
      <c r="B45" s="292">
        <f>Margins!B45</f>
        <v>4800</v>
      </c>
      <c r="C45" s="292">
        <f>Volume!J45</f>
        <v>110.6</v>
      </c>
      <c r="D45" s="185">
        <f>Volume!M45</f>
        <v>-0.5395683453237486</v>
      </c>
      <c r="E45" s="178">
        <f>Volume!C45*100</f>
        <v>-35</v>
      </c>
      <c r="F45" s="353">
        <f>'Open Int.'!D45*100</f>
        <v>0</v>
      </c>
      <c r="G45" s="179">
        <f>'Open Int.'!R45</f>
        <v>80.481408</v>
      </c>
      <c r="H45" s="179">
        <f>'Open Int.'!Z45</f>
        <v>-0.6501119999999929</v>
      </c>
      <c r="I45" s="172">
        <f>'Open Int.'!O45</f>
        <v>0.9920844327176781</v>
      </c>
      <c r="J45" s="188">
        <f>IF(Volume!D45=0,0,Volume!F45/Volume!D45)</f>
        <v>0</v>
      </c>
      <c r="K45" s="190">
        <f>IF('Open Int.'!E45=0,0,'Open Int.'!H45/'Open Int.'!E45)</f>
        <v>0</v>
      </c>
    </row>
    <row r="46" spans="1:11" ht="15">
      <c r="A46" s="204" t="s">
        <v>164</v>
      </c>
      <c r="B46" s="292">
        <f>Margins!B46</f>
        <v>5650</v>
      </c>
      <c r="C46" s="292">
        <f>Volume!J46</f>
        <v>55.55</v>
      </c>
      <c r="D46" s="185">
        <f>Volume!M46</f>
        <v>2.2079116835326507</v>
      </c>
      <c r="E46" s="178">
        <f>Volume!C46*100</f>
        <v>179</v>
      </c>
      <c r="F46" s="353">
        <f>'Open Int.'!D46*100</f>
        <v>1</v>
      </c>
      <c r="G46" s="179">
        <f>'Open Int.'!R46</f>
        <v>124.789742</v>
      </c>
      <c r="H46" s="179">
        <f>'Open Int.'!Z46</f>
        <v>4.937393749999998</v>
      </c>
      <c r="I46" s="172">
        <f>'Open Int.'!O46</f>
        <v>0.9904426559356136</v>
      </c>
      <c r="J46" s="188">
        <f>IF(Volume!D46=0,0,Volume!F46/Volume!D46)</f>
        <v>0</v>
      </c>
      <c r="K46" s="190">
        <f>IF('Open Int.'!E46=0,0,'Open Int.'!H46/'Open Int.'!E46)</f>
        <v>0</v>
      </c>
    </row>
    <row r="47" spans="1:11" ht="15">
      <c r="A47" s="204" t="s">
        <v>165</v>
      </c>
      <c r="B47" s="292">
        <f>Margins!B47</f>
        <v>1300</v>
      </c>
      <c r="C47" s="292">
        <f>Volume!J47</f>
        <v>226.8</v>
      </c>
      <c r="D47" s="185">
        <f>Volume!M47</f>
        <v>1.024498886414259</v>
      </c>
      <c r="E47" s="178">
        <f>Volume!C47*100</f>
        <v>28.000000000000004</v>
      </c>
      <c r="F47" s="353">
        <f>'Open Int.'!D47*100</f>
        <v>-5</v>
      </c>
      <c r="G47" s="179">
        <f>'Open Int.'!R47</f>
        <v>15.803424</v>
      </c>
      <c r="H47" s="179">
        <f>'Open Int.'!Z47</f>
        <v>-0.656915999999999</v>
      </c>
      <c r="I47" s="172">
        <f>'Open Int.'!O47</f>
        <v>0.9981343283582089</v>
      </c>
      <c r="J47" s="188">
        <f>IF(Volume!D47=0,0,Volume!F47/Volume!D47)</f>
        <v>0</v>
      </c>
      <c r="K47" s="190">
        <f>IF('Open Int.'!E47=0,0,'Open Int.'!H47/'Open Int.'!E47)</f>
        <v>0.2</v>
      </c>
    </row>
    <row r="48" spans="1:11" ht="15">
      <c r="A48" s="204" t="s">
        <v>89</v>
      </c>
      <c r="B48" s="292">
        <f>Margins!B48</f>
        <v>1500</v>
      </c>
      <c r="C48" s="292">
        <f>Volume!J48</f>
        <v>284.95</v>
      </c>
      <c r="D48" s="185">
        <f>Volume!M48</f>
        <v>3.6747316718209806</v>
      </c>
      <c r="E48" s="178">
        <f>Volume!C48*100</f>
        <v>-28.999999999999996</v>
      </c>
      <c r="F48" s="353">
        <f>'Open Int.'!D48*100</f>
        <v>2</v>
      </c>
      <c r="G48" s="179">
        <f>'Open Int.'!R48</f>
        <v>140.8365375</v>
      </c>
      <c r="H48" s="179">
        <f>'Open Int.'!Z48</f>
        <v>8.125214999999997</v>
      </c>
      <c r="I48" s="172">
        <f>'Open Int.'!O48</f>
        <v>0.9887708649468893</v>
      </c>
      <c r="J48" s="188">
        <f>IF(Volume!D48=0,0,Volume!F48/Volume!D48)</f>
        <v>0.08823529411764706</v>
      </c>
      <c r="K48" s="190">
        <f>IF('Open Int.'!E48=0,0,'Open Int.'!H48/'Open Int.'!E48)</f>
        <v>0.13924050632911392</v>
      </c>
    </row>
    <row r="49" spans="1:11" ht="15">
      <c r="A49" s="204" t="s">
        <v>291</v>
      </c>
      <c r="B49" s="292">
        <f>Margins!B49</f>
        <v>1000</v>
      </c>
      <c r="C49" s="292">
        <f>Volume!J49</f>
        <v>194.2</v>
      </c>
      <c r="D49" s="185">
        <f>Volume!M49</f>
        <v>-2.215508559919439</v>
      </c>
      <c r="E49" s="178">
        <f>Volume!C49*100</f>
        <v>-8</v>
      </c>
      <c r="F49" s="353">
        <f>'Open Int.'!D49*100</f>
        <v>-1</v>
      </c>
      <c r="G49" s="179">
        <f>'Open Int.'!R49</f>
        <v>37.22814</v>
      </c>
      <c r="H49" s="179">
        <f>'Open Int.'!Z49</f>
        <v>-1.2804000000000002</v>
      </c>
      <c r="I49" s="172">
        <f>'Open Int.'!O49</f>
        <v>0.9441836202399583</v>
      </c>
      <c r="J49" s="188">
        <f>IF(Volume!D49=0,0,Volume!F49/Volume!D49)</f>
        <v>0</v>
      </c>
      <c r="K49" s="190">
        <f>IF('Open Int.'!E49=0,0,'Open Int.'!H49/'Open Int.'!E49)</f>
        <v>0</v>
      </c>
    </row>
    <row r="50" spans="1:11" ht="15">
      <c r="A50" s="204" t="s">
        <v>273</v>
      </c>
      <c r="B50" s="292">
        <f>Margins!B50</f>
        <v>1350</v>
      </c>
      <c r="C50" s="292">
        <f>Volume!J50</f>
        <v>228.05</v>
      </c>
      <c r="D50" s="185">
        <f>Volume!M50</f>
        <v>2.2187359928283357</v>
      </c>
      <c r="E50" s="178">
        <f>Volume!C50*100</f>
        <v>60</v>
      </c>
      <c r="F50" s="353">
        <f>'Open Int.'!D50*100</f>
        <v>-4</v>
      </c>
      <c r="G50" s="179">
        <f>'Open Int.'!R50</f>
        <v>56.456058</v>
      </c>
      <c r="H50" s="179">
        <f>'Open Int.'!Z50</f>
        <v>-0.6218459999999979</v>
      </c>
      <c r="I50" s="172">
        <f>'Open Int.'!O50</f>
        <v>0.998061076102763</v>
      </c>
      <c r="J50" s="188">
        <f>IF(Volume!D50=0,0,Volume!F50/Volume!D50)</f>
        <v>0.12195121951219512</v>
      </c>
      <c r="K50" s="190">
        <f>IF('Open Int.'!E50=0,0,'Open Int.'!H50/'Open Int.'!E50)</f>
        <v>0.13147410358565736</v>
      </c>
    </row>
    <row r="51" spans="1:11" ht="15">
      <c r="A51" s="204" t="s">
        <v>222</v>
      </c>
      <c r="B51" s="292">
        <f>Margins!B51</f>
        <v>300</v>
      </c>
      <c r="C51" s="292">
        <f>Volume!J51</f>
        <v>1156.7</v>
      </c>
      <c r="D51" s="185">
        <f>Volume!M51</f>
        <v>0.5694909359648701</v>
      </c>
      <c r="E51" s="178">
        <f>Volume!C51*100</f>
        <v>62</v>
      </c>
      <c r="F51" s="353">
        <f>'Open Int.'!D51*100</f>
        <v>-1</v>
      </c>
      <c r="G51" s="179">
        <f>'Open Int.'!R51</f>
        <v>75.266469</v>
      </c>
      <c r="H51" s="179">
        <f>'Open Int.'!Z51</f>
        <v>-0.5399175000000156</v>
      </c>
      <c r="I51" s="172">
        <f>'Open Int.'!O51</f>
        <v>0.9995389580451821</v>
      </c>
      <c r="J51" s="188">
        <f>IF(Volume!D51=0,0,Volume!F51/Volume!D51)</f>
        <v>0</v>
      </c>
      <c r="K51" s="190">
        <f>IF('Open Int.'!E51=0,0,'Open Int.'!H51/'Open Int.'!E51)</f>
        <v>0</v>
      </c>
    </row>
    <row r="52" spans="1:11" ht="15">
      <c r="A52" s="204" t="s">
        <v>234</v>
      </c>
      <c r="B52" s="292">
        <f>Margins!B52</f>
        <v>1000</v>
      </c>
      <c r="C52" s="292">
        <f>Volume!J52</f>
        <v>353.65</v>
      </c>
      <c r="D52" s="185">
        <f>Volume!M52</f>
        <v>-1.2702400893355699</v>
      </c>
      <c r="E52" s="178">
        <f>Volume!C52*100</f>
        <v>14.000000000000002</v>
      </c>
      <c r="F52" s="353">
        <f>'Open Int.'!D52*100</f>
        <v>1</v>
      </c>
      <c r="G52" s="179">
        <f>'Open Int.'!R52</f>
        <v>272.628785</v>
      </c>
      <c r="H52" s="179">
        <f>'Open Int.'!Z52</f>
        <v>-0.8210950000000139</v>
      </c>
      <c r="I52" s="172">
        <f>'Open Int.'!O52</f>
        <v>0.9922168893501102</v>
      </c>
      <c r="J52" s="188">
        <f>IF(Volume!D52=0,0,Volume!F52/Volume!D52)</f>
        <v>0.03571428571428571</v>
      </c>
      <c r="K52" s="190">
        <f>IF('Open Int.'!E52=0,0,'Open Int.'!H52/'Open Int.'!E52)</f>
        <v>0.07936507936507936</v>
      </c>
    </row>
    <row r="53" spans="1:11" ht="15">
      <c r="A53" s="204" t="s">
        <v>166</v>
      </c>
      <c r="B53" s="292">
        <f>Margins!B53</f>
        <v>2950</v>
      </c>
      <c r="C53" s="292">
        <f>Volume!J53</f>
        <v>105</v>
      </c>
      <c r="D53" s="185">
        <f>Volume!M53</f>
        <v>-0.6622516556291418</v>
      </c>
      <c r="E53" s="178">
        <f>Volume!C53*100</f>
        <v>-38</v>
      </c>
      <c r="F53" s="353">
        <f>'Open Int.'!D53*100</f>
        <v>1</v>
      </c>
      <c r="G53" s="179">
        <f>'Open Int.'!R53</f>
        <v>52.34775</v>
      </c>
      <c r="H53" s="179">
        <f>'Open Int.'!Z53</f>
        <v>0.14991899999999703</v>
      </c>
      <c r="I53" s="172">
        <f>'Open Int.'!O53</f>
        <v>0.991715976331361</v>
      </c>
      <c r="J53" s="188">
        <f>IF(Volume!D53=0,0,Volume!F53/Volume!D53)</f>
        <v>0.25</v>
      </c>
      <c r="K53" s="190">
        <f>IF('Open Int.'!E53=0,0,'Open Int.'!H53/'Open Int.'!E53)</f>
        <v>0.044444444444444446</v>
      </c>
    </row>
    <row r="54" spans="1:11" ht="15">
      <c r="A54" s="204" t="s">
        <v>223</v>
      </c>
      <c r="B54" s="292">
        <f>Margins!B54</f>
        <v>175</v>
      </c>
      <c r="C54" s="292">
        <f>Volume!J54</f>
        <v>2821.9</v>
      </c>
      <c r="D54" s="185">
        <f>Volume!M54</f>
        <v>0.1135275126831615</v>
      </c>
      <c r="E54" s="178">
        <f>Volume!C54*100</f>
        <v>-5</v>
      </c>
      <c r="F54" s="353">
        <f>'Open Int.'!D54*100</f>
        <v>-1</v>
      </c>
      <c r="G54" s="179">
        <f>'Open Int.'!R54</f>
        <v>200.44661175</v>
      </c>
      <c r="H54" s="179">
        <f>'Open Int.'!Z54</f>
        <v>-0.8578954999999837</v>
      </c>
      <c r="I54" s="172">
        <f>'Open Int.'!O54</f>
        <v>0.9933481152993349</v>
      </c>
      <c r="J54" s="188">
        <f>IF(Volume!D54=0,0,Volume!F54/Volume!D54)</f>
        <v>0</v>
      </c>
      <c r="K54" s="190">
        <f>IF('Open Int.'!E54=0,0,'Open Int.'!H54/'Open Int.'!E54)</f>
        <v>0</v>
      </c>
    </row>
    <row r="55" spans="1:11" ht="15">
      <c r="A55" s="204" t="s">
        <v>292</v>
      </c>
      <c r="B55" s="292">
        <f>Margins!B55</f>
        <v>1500</v>
      </c>
      <c r="C55" s="292">
        <f>Volume!J55</f>
        <v>149.5</v>
      </c>
      <c r="D55" s="185">
        <f>Volume!M55</f>
        <v>-2.095612311722324</v>
      </c>
      <c r="E55" s="178">
        <f>Volume!C55*100</f>
        <v>-4</v>
      </c>
      <c r="F55" s="353">
        <f>'Open Int.'!D55*100</f>
        <v>1</v>
      </c>
      <c r="G55" s="179">
        <f>'Open Int.'!R55</f>
        <v>102.12345</v>
      </c>
      <c r="H55" s="179">
        <f>'Open Int.'!Z55</f>
        <v>-0.2618999999999829</v>
      </c>
      <c r="I55" s="172">
        <f>'Open Int.'!O55</f>
        <v>0.9903381642512077</v>
      </c>
      <c r="J55" s="188">
        <f>IF(Volume!D55=0,0,Volume!F55/Volume!D55)</f>
        <v>0.04477611940298507</v>
      </c>
      <c r="K55" s="190">
        <f>IF('Open Int.'!E55=0,0,'Open Int.'!H55/'Open Int.'!E55)</f>
        <v>0.08176100628930817</v>
      </c>
    </row>
    <row r="56" spans="1:11" ht="15">
      <c r="A56" s="204" t="s">
        <v>293</v>
      </c>
      <c r="B56" s="292">
        <f>Margins!B56</f>
        <v>1400</v>
      </c>
      <c r="C56" s="292">
        <f>Volume!J56</f>
        <v>153.25</v>
      </c>
      <c r="D56" s="185">
        <f>Volume!M56</f>
        <v>-2.1392081736909287</v>
      </c>
      <c r="E56" s="178">
        <f>Volume!C56*100</f>
        <v>-37</v>
      </c>
      <c r="F56" s="353">
        <f>'Open Int.'!D56*100</f>
        <v>3</v>
      </c>
      <c r="G56" s="179">
        <f>'Open Int.'!R56</f>
        <v>11.84316</v>
      </c>
      <c r="H56" s="179">
        <f>'Open Int.'!Z56</f>
        <v>0.13574399999999898</v>
      </c>
      <c r="I56" s="172">
        <f>'Open Int.'!O56</f>
        <v>0.9927536231884058</v>
      </c>
      <c r="J56" s="188">
        <f>IF(Volume!D56=0,0,Volume!F56/Volume!D56)</f>
        <v>2</v>
      </c>
      <c r="K56" s="190">
        <f>IF('Open Int.'!E56=0,0,'Open Int.'!H56/'Open Int.'!E56)</f>
        <v>1</v>
      </c>
    </row>
    <row r="57" spans="1:11" ht="15">
      <c r="A57" s="204" t="s">
        <v>195</v>
      </c>
      <c r="B57" s="292">
        <f>Margins!B57</f>
        <v>2062</v>
      </c>
      <c r="C57" s="292">
        <f>Volume!J57</f>
        <v>139.1</v>
      </c>
      <c r="D57" s="185">
        <f>Volume!M57</f>
        <v>1.7184643510054802</v>
      </c>
      <c r="E57" s="178">
        <f>Volume!C57*100</f>
        <v>40</v>
      </c>
      <c r="F57" s="353">
        <f>'Open Int.'!D57*100</f>
        <v>-1</v>
      </c>
      <c r="G57" s="179">
        <f>'Open Int.'!R57</f>
        <v>119.51964413999998</v>
      </c>
      <c r="H57" s="179">
        <f>'Open Int.'!Z57</f>
        <v>1.1732676899999888</v>
      </c>
      <c r="I57" s="172">
        <f>'Open Int.'!O57</f>
        <v>0.990160787137029</v>
      </c>
      <c r="J57" s="188">
        <f>IF(Volume!D57=0,0,Volume!F57/Volume!D57)</f>
        <v>0.03333333333333333</v>
      </c>
      <c r="K57" s="190">
        <f>IF('Open Int.'!E57=0,0,'Open Int.'!H57/'Open Int.'!E57)</f>
        <v>0.24242424242424243</v>
      </c>
    </row>
    <row r="58" spans="1:11" ht="15">
      <c r="A58" s="204" t="s">
        <v>294</v>
      </c>
      <c r="B58" s="292">
        <f>Margins!B58</f>
        <v>1400</v>
      </c>
      <c r="C58" s="292">
        <f>Volume!J58</f>
        <v>155.55</v>
      </c>
      <c r="D58" s="185">
        <f>Volume!M58</f>
        <v>-1.98487712665405</v>
      </c>
      <c r="E58" s="178">
        <f>Volume!C58*100</f>
        <v>-40</v>
      </c>
      <c r="F58" s="353">
        <f>'Open Int.'!D58*100</f>
        <v>6</v>
      </c>
      <c r="G58" s="179">
        <f>'Open Int.'!R58</f>
        <v>105.42245700000001</v>
      </c>
      <c r="H58" s="179">
        <f>'Open Int.'!Z58</f>
        <v>4.219467000000023</v>
      </c>
      <c r="I58" s="172">
        <f>'Open Int.'!O58</f>
        <v>0.9958686221854989</v>
      </c>
      <c r="J58" s="188">
        <f>IF(Volume!D58=0,0,Volume!F58/Volume!D58)</f>
        <v>0.04</v>
      </c>
      <c r="K58" s="190">
        <f>IF('Open Int.'!E58=0,0,'Open Int.'!H58/'Open Int.'!E58)</f>
        <v>0.0425531914893617</v>
      </c>
    </row>
    <row r="59" spans="1:11" ht="15">
      <c r="A59" s="204" t="s">
        <v>197</v>
      </c>
      <c r="B59" s="292">
        <f>Margins!B59</f>
        <v>650</v>
      </c>
      <c r="C59" s="292">
        <f>Volume!J59</f>
        <v>600.05</v>
      </c>
      <c r="D59" s="185">
        <f>Volume!M59</f>
        <v>-0.17467975378473935</v>
      </c>
      <c r="E59" s="178">
        <f>Volume!C59*100</f>
        <v>7.000000000000001</v>
      </c>
      <c r="F59" s="353">
        <f>'Open Int.'!D59*100</f>
        <v>-3</v>
      </c>
      <c r="G59" s="179">
        <f>'Open Int.'!R59</f>
        <v>155.58396425</v>
      </c>
      <c r="H59" s="179">
        <f>'Open Int.'!Z59</f>
        <v>-5.0389722500000005</v>
      </c>
      <c r="I59" s="172">
        <f>'Open Int.'!O59</f>
        <v>0.9854600150413637</v>
      </c>
      <c r="J59" s="188">
        <f>IF(Volume!D59=0,0,Volume!F59/Volume!D59)</f>
        <v>0</v>
      </c>
      <c r="K59" s="190">
        <f>IF('Open Int.'!E59=0,0,'Open Int.'!H59/'Open Int.'!E59)</f>
        <v>0</v>
      </c>
    </row>
    <row r="60" spans="1:11" ht="15">
      <c r="A60" s="204" t="s">
        <v>4</v>
      </c>
      <c r="B60" s="292">
        <f>Margins!B60</f>
        <v>300</v>
      </c>
      <c r="C60" s="292">
        <f>Volume!J60</f>
        <v>1562.4</v>
      </c>
      <c r="D60" s="185">
        <f>Volume!M60</f>
        <v>-2.046957775618311</v>
      </c>
      <c r="E60" s="178">
        <f>Volume!C60*100</f>
        <v>41</v>
      </c>
      <c r="F60" s="353">
        <f>'Open Int.'!D60*100</f>
        <v>0</v>
      </c>
      <c r="G60" s="179">
        <f>'Open Int.'!R60</f>
        <v>164.192616</v>
      </c>
      <c r="H60" s="179">
        <f>'Open Int.'!Z60</f>
        <v>-3.3354855000000043</v>
      </c>
      <c r="I60" s="172">
        <f>'Open Int.'!O60</f>
        <v>0.9977162432200971</v>
      </c>
      <c r="J60" s="188">
        <f>IF(Volume!D60=0,0,Volume!F60/Volume!D60)</f>
        <v>0</v>
      </c>
      <c r="K60" s="190">
        <f>IF('Open Int.'!E60=0,0,'Open Int.'!H60/'Open Int.'!E60)</f>
        <v>0</v>
      </c>
    </row>
    <row r="61" spans="1:11" ht="15">
      <c r="A61" s="204" t="s">
        <v>79</v>
      </c>
      <c r="B61" s="292">
        <f>Margins!B61</f>
        <v>400</v>
      </c>
      <c r="C61" s="292">
        <f>Volume!J61</f>
        <v>1013.9</v>
      </c>
      <c r="D61" s="185">
        <f>Volume!M61</f>
        <v>-1.0781013707985823</v>
      </c>
      <c r="E61" s="178">
        <f>Volume!C61*100</f>
        <v>54</v>
      </c>
      <c r="F61" s="353">
        <f>'Open Int.'!D61*100</f>
        <v>6</v>
      </c>
      <c r="G61" s="179">
        <f>'Open Int.'!R61</f>
        <v>138.29596</v>
      </c>
      <c r="H61" s="179">
        <f>'Open Int.'!Z61</f>
        <v>6.938367999999997</v>
      </c>
      <c r="I61" s="172">
        <f>'Open Int.'!O61</f>
        <v>0.9868035190615836</v>
      </c>
      <c r="J61" s="188">
        <f>IF(Volume!D61=0,0,Volume!F61/Volume!D61)</f>
        <v>0</v>
      </c>
      <c r="K61" s="190">
        <f>IF('Open Int.'!E61=0,0,'Open Int.'!H61/'Open Int.'!E61)</f>
        <v>0</v>
      </c>
    </row>
    <row r="62" spans="1:11" ht="15">
      <c r="A62" s="204" t="s">
        <v>196</v>
      </c>
      <c r="B62" s="292">
        <f>Margins!B62</f>
        <v>400</v>
      </c>
      <c r="C62" s="292">
        <f>Volume!J62</f>
        <v>730.3</v>
      </c>
      <c r="D62" s="185">
        <f>Volume!M62</f>
        <v>-0.46340466130572316</v>
      </c>
      <c r="E62" s="178">
        <f>Volume!C62*100</f>
        <v>-32</v>
      </c>
      <c r="F62" s="353">
        <f>'Open Int.'!D62*100</f>
        <v>1</v>
      </c>
      <c r="G62" s="179">
        <f>'Open Int.'!R62</f>
        <v>106.85749599999998</v>
      </c>
      <c r="H62" s="179">
        <f>'Open Int.'!Z62</f>
        <v>0.2949079999999782</v>
      </c>
      <c r="I62" s="172">
        <f>'Open Int.'!O62</f>
        <v>0.9928922908693275</v>
      </c>
      <c r="J62" s="188">
        <f>IF(Volume!D62=0,0,Volume!F62/Volume!D62)</f>
        <v>0</v>
      </c>
      <c r="K62" s="190">
        <f>IF('Open Int.'!E62=0,0,'Open Int.'!H62/'Open Int.'!E62)</f>
        <v>0.05555555555555555</v>
      </c>
    </row>
    <row r="63" spans="1:11" ht="15">
      <c r="A63" s="204" t="s">
        <v>5</v>
      </c>
      <c r="B63" s="292">
        <f>Margins!B63</f>
        <v>1595</v>
      </c>
      <c r="C63" s="292">
        <f>Volume!J63</f>
        <v>165.45</v>
      </c>
      <c r="D63" s="185">
        <f>Volume!M63</f>
        <v>-0.9577970667464967</v>
      </c>
      <c r="E63" s="178">
        <f>Volume!C63*100</f>
        <v>-34</v>
      </c>
      <c r="F63" s="353">
        <f>'Open Int.'!D63*100</f>
        <v>0</v>
      </c>
      <c r="G63" s="179">
        <f>'Open Int.'!R63</f>
        <v>887.735211</v>
      </c>
      <c r="H63" s="179">
        <f>'Open Int.'!Z63</f>
        <v>-6.8263926500000025</v>
      </c>
      <c r="I63" s="172">
        <f>'Open Int.'!O63</f>
        <v>0.9955112960760999</v>
      </c>
      <c r="J63" s="188">
        <f>IF(Volume!D63=0,0,Volume!F63/Volume!D63)</f>
        <v>0.15548780487804878</v>
      </c>
      <c r="K63" s="190">
        <f>IF('Open Int.'!E63=0,0,'Open Int.'!H63/'Open Int.'!E63)</f>
        <v>0.15816528272044286</v>
      </c>
    </row>
    <row r="64" spans="1:11" ht="15">
      <c r="A64" s="204" t="s">
        <v>198</v>
      </c>
      <c r="B64" s="292">
        <f>Margins!B64</f>
        <v>1000</v>
      </c>
      <c r="C64" s="292">
        <f>Volume!J64</f>
        <v>209.85</v>
      </c>
      <c r="D64" s="185">
        <f>Volume!M64</f>
        <v>-0.11899095668729176</v>
      </c>
      <c r="E64" s="178">
        <f>Volume!C64*100</f>
        <v>23</v>
      </c>
      <c r="F64" s="353">
        <f>'Open Int.'!D64*100</f>
        <v>0</v>
      </c>
      <c r="G64" s="179">
        <f>'Open Int.'!R64</f>
        <v>488.32095</v>
      </c>
      <c r="H64" s="179">
        <f>'Open Int.'!Z64</f>
        <v>5.679229999999961</v>
      </c>
      <c r="I64" s="172">
        <f>'Open Int.'!O64</f>
        <v>0.9776966050709067</v>
      </c>
      <c r="J64" s="188">
        <f>IF(Volume!D64=0,0,Volume!F64/Volume!D64)</f>
        <v>0.16967509025270758</v>
      </c>
      <c r="K64" s="190">
        <f>IF('Open Int.'!E64=0,0,'Open Int.'!H64/'Open Int.'!E64)</f>
        <v>0.17488514548238898</v>
      </c>
    </row>
    <row r="65" spans="1:11" ht="15">
      <c r="A65" s="204" t="s">
        <v>199</v>
      </c>
      <c r="B65" s="292">
        <f>Margins!B65</f>
        <v>1300</v>
      </c>
      <c r="C65" s="292">
        <f>Volume!J65</f>
        <v>288.75</v>
      </c>
      <c r="D65" s="185">
        <f>Volume!M65</f>
        <v>-1.4505119453924915</v>
      </c>
      <c r="E65" s="178">
        <f>Volume!C65*100</f>
        <v>-4</v>
      </c>
      <c r="F65" s="353">
        <f>'Open Int.'!D65*100</f>
        <v>0</v>
      </c>
      <c r="G65" s="179">
        <f>'Open Int.'!R65</f>
        <v>112.1995875</v>
      </c>
      <c r="H65" s="179">
        <f>'Open Int.'!Z65</f>
        <v>-0.8134424999999936</v>
      </c>
      <c r="I65" s="172">
        <f>'Open Int.'!O65</f>
        <v>0.9799263967882235</v>
      </c>
      <c r="J65" s="188">
        <f>IF(Volume!D65=0,0,Volume!F65/Volume!D65)</f>
        <v>0.2857142857142857</v>
      </c>
      <c r="K65" s="190">
        <f>IF('Open Int.'!E65=0,0,'Open Int.'!H65/'Open Int.'!E65)</f>
        <v>0.07692307692307693</v>
      </c>
    </row>
    <row r="66" spans="1:11" ht="15">
      <c r="A66" s="204" t="s">
        <v>295</v>
      </c>
      <c r="B66" s="292">
        <f>Margins!B66</f>
        <v>300</v>
      </c>
      <c r="C66" s="292">
        <f>Volume!J66</f>
        <v>735.7</v>
      </c>
      <c r="D66" s="185">
        <f>Volume!M66</f>
        <v>-1.0823529411764645</v>
      </c>
      <c r="E66" s="178">
        <f>Volume!C66*100</f>
        <v>-61</v>
      </c>
      <c r="F66" s="353">
        <f>'Open Int.'!D66*100</f>
        <v>-14.000000000000002</v>
      </c>
      <c r="G66" s="179">
        <f>'Open Int.'!R66</f>
        <v>41.979042</v>
      </c>
      <c r="H66" s="179">
        <f>'Open Int.'!Z66</f>
        <v>-7.398520500000004</v>
      </c>
      <c r="I66" s="172">
        <f>'Open Int.'!O66</f>
        <v>0.9989484752891693</v>
      </c>
      <c r="J66" s="188">
        <f>IF(Volume!D66=0,0,Volume!F66/Volume!D66)</f>
        <v>0</v>
      </c>
      <c r="K66" s="190">
        <f>IF('Open Int.'!E66=0,0,'Open Int.'!H66/'Open Int.'!E66)</f>
        <v>0</v>
      </c>
    </row>
    <row r="67" spans="1:11" ht="15">
      <c r="A67" s="204" t="s">
        <v>43</v>
      </c>
      <c r="B67" s="292">
        <f>Margins!B67</f>
        <v>300</v>
      </c>
      <c r="C67" s="292">
        <f>Volume!J67</f>
        <v>1950.85</v>
      </c>
      <c r="D67" s="185">
        <f>Volume!M67</f>
        <v>0.24922918807810424</v>
      </c>
      <c r="E67" s="178">
        <f>Volume!C67*100</f>
        <v>-31</v>
      </c>
      <c r="F67" s="353">
        <f>'Open Int.'!D67*100</f>
        <v>-5</v>
      </c>
      <c r="G67" s="179">
        <f>'Open Int.'!R67</f>
        <v>78.3656445</v>
      </c>
      <c r="H67" s="179">
        <f>'Open Int.'!Z67</f>
        <v>-3.3663554999999974</v>
      </c>
      <c r="I67" s="172">
        <f>'Open Int.'!O67</f>
        <v>0.970873786407767</v>
      </c>
      <c r="J67" s="188">
        <f>IF(Volume!D67=0,0,Volume!F67/Volume!D67)</f>
        <v>0</v>
      </c>
      <c r="K67" s="190">
        <f>IF('Open Int.'!E67=0,0,'Open Int.'!H67/'Open Int.'!E67)</f>
        <v>0.8421052631578947</v>
      </c>
    </row>
    <row r="68" spans="1:11" ht="15">
      <c r="A68" s="204" t="s">
        <v>200</v>
      </c>
      <c r="B68" s="292">
        <f>Margins!B68</f>
        <v>700</v>
      </c>
      <c r="C68" s="292">
        <f>Volume!J68</f>
        <v>912.35</v>
      </c>
      <c r="D68" s="185">
        <f>Volume!M68</f>
        <v>0.667549376586127</v>
      </c>
      <c r="E68" s="178">
        <f>Volume!C68*100</f>
        <v>66</v>
      </c>
      <c r="F68" s="353">
        <f>'Open Int.'!D68*100</f>
        <v>10</v>
      </c>
      <c r="G68" s="179">
        <f>'Open Int.'!R68</f>
        <v>603.2002025</v>
      </c>
      <c r="H68" s="179">
        <f>'Open Int.'!Z68</f>
        <v>55.95813650000002</v>
      </c>
      <c r="I68" s="172">
        <f>'Open Int.'!O68</f>
        <v>0.9915299100052938</v>
      </c>
      <c r="J68" s="188">
        <f>IF(Volume!D68=0,0,Volume!F68/Volume!D68)</f>
        <v>0.06349206349206349</v>
      </c>
      <c r="K68" s="190">
        <f>IF('Open Int.'!E68=0,0,'Open Int.'!H68/'Open Int.'!E68)</f>
        <v>0.21973094170403587</v>
      </c>
    </row>
    <row r="69" spans="1:11" ht="15">
      <c r="A69" s="204" t="s">
        <v>141</v>
      </c>
      <c r="B69" s="292">
        <f>Margins!B69</f>
        <v>4800</v>
      </c>
      <c r="C69" s="292">
        <f>Volume!J69</f>
        <v>75.25</v>
      </c>
      <c r="D69" s="185">
        <f>Volume!M69</f>
        <v>-2.018229166666663</v>
      </c>
      <c r="E69" s="178">
        <f>Volume!C69*100</f>
        <v>-22</v>
      </c>
      <c r="F69" s="353">
        <f>'Open Int.'!D69*100</f>
        <v>0</v>
      </c>
      <c r="G69" s="179">
        <f>'Open Int.'!R69</f>
        <v>114.1392</v>
      </c>
      <c r="H69" s="179">
        <f>'Open Int.'!Z69</f>
        <v>-1.7980799999999988</v>
      </c>
      <c r="I69" s="172">
        <f>'Open Int.'!O69</f>
        <v>0.9816455696202532</v>
      </c>
      <c r="J69" s="188">
        <f>IF(Volume!D69=0,0,Volume!F69/Volume!D69)</f>
        <v>0.23636363636363636</v>
      </c>
      <c r="K69" s="190">
        <f>IF('Open Int.'!E69=0,0,'Open Int.'!H69/'Open Int.'!E69)</f>
        <v>0.17761557177615572</v>
      </c>
    </row>
    <row r="70" spans="1:11" ht="15">
      <c r="A70" s="204" t="s">
        <v>184</v>
      </c>
      <c r="B70" s="292">
        <f>Margins!B70</f>
        <v>5900</v>
      </c>
      <c r="C70" s="292">
        <f>Volume!J70</f>
        <v>75.5</v>
      </c>
      <c r="D70" s="185">
        <f>Volume!M70</f>
        <v>-1.6927083333333297</v>
      </c>
      <c r="E70" s="178">
        <f>Volume!C70*100</f>
        <v>8</v>
      </c>
      <c r="F70" s="353">
        <f>'Open Int.'!D70*100</f>
        <v>2</v>
      </c>
      <c r="G70" s="179">
        <f>'Open Int.'!R70</f>
        <v>106.952545</v>
      </c>
      <c r="H70" s="179">
        <f>'Open Int.'!Z70</f>
        <v>0.6505930000000006</v>
      </c>
      <c r="I70" s="172">
        <f>'Open Int.'!O70</f>
        <v>0.9837567680133278</v>
      </c>
      <c r="J70" s="188">
        <f>IF(Volume!D70=0,0,Volume!F70/Volume!D70)</f>
        <v>0.23333333333333334</v>
      </c>
      <c r="K70" s="190">
        <f>IF('Open Int.'!E70=0,0,'Open Int.'!H70/'Open Int.'!E70)</f>
        <v>0.07086614173228346</v>
      </c>
    </row>
    <row r="71" spans="1:11" ht="15">
      <c r="A71" s="204" t="s">
        <v>175</v>
      </c>
      <c r="B71" s="292">
        <f>Margins!B71</f>
        <v>31500</v>
      </c>
      <c r="C71" s="292">
        <f>Volume!J71</f>
        <v>13.5</v>
      </c>
      <c r="D71" s="185">
        <f>Volume!M71</f>
        <v>-3.9145907473309656</v>
      </c>
      <c r="E71" s="178">
        <f>Volume!C71*100</f>
        <v>-68</v>
      </c>
      <c r="F71" s="353">
        <f>'Open Int.'!D71*100</f>
        <v>-10</v>
      </c>
      <c r="G71" s="179">
        <f>'Open Int.'!R71</f>
        <v>154.19565</v>
      </c>
      <c r="H71" s="179">
        <f>'Open Int.'!Z71</f>
        <v>-22.65732</v>
      </c>
      <c r="I71" s="172">
        <f>'Open Int.'!O71</f>
        <v>0.9467733039161611</v>
      </c>
      <c r="J71" s="188">
        <f>IF(Volume!D71=0,0,Volume!F71/Volume!D71)</f>
        <v>0.10810810810810811</v>
      </c>
      <c r="K71" s="190">
        <f>IF('Open Int.'!E71=0,0,'Open Int.'!H71/'Open Int.'!E71)</f>
        <v>0.24665391969407266</v>
      </c>
    </row>
    <row r="72" spans="1:11" ht="15">
      <c r="A72" s="204" t="s">
        <v>142</v>
      </c>
      <c r="B72" s="292">
        <f>Margins!B72</f>
        <v>1750</v>
      </c>
      <c r="C72" s="292">
        <f>Volume!J72</f>
        <v>153.5</v>
      </c>
      <c r="D72" s="185">
        <f>Volume!M72</f>
        <v>0.95363367313383</v>
      </c>
      <c r="E72" s="178">
        <f>Volume!C72*100</f>
        <v>122</v>
      </c>
      <c r="F72" s="353">
        <f>'Open Int.'!D72*100</f>
        <v>0</v>
      </c>
      <c r="G72" s="179">
        <f>'Open Int.'!R72</f>
        <v>161.1481375</v>
      </c>
      <c r="H72" s="179">
        <f>'Open Int.'!Z72</f>
        <v>1.3625937499999736</v>
      </c>
      <c r="I72" s="172">
        <f>'Open Int.'!O72</f>
        <v>0.9948324720786798</v>
      </c>
      <c r="J72" s="188">
        <f>IF(Volume!D72=0,0,Volume!F72/Volume!D72)</f>
        <v>0</v>
      </c>
      <c r="K72" s="190">
        <f>IF('Open Int.'!E72=0,0,'Open Int.'!H72/'Open Int.'!E72)</f>
        <v>0.05357142857142857</v>
      </c>
    </row>
    <row r="73" spans="1:11" ht="15">
      <c r="A73" s="204" t="s">
        <v>176</v>
      </c>
      <c r="B73" s="292">
        <f>Margins!B73</f>
        <v>1450</v>
      </c>
      <c r="C73" s="292">
        <f>Volume!J73</f>
        <v>228.95</v>
      </c>
      <c r="D73" s="185">
        <f>Volume!M73</f>
        <v>0.02184359982524375</v>
      </c>
      <c r="E73" s="178">
        <f>Volume!C73*100</f>
        <v>33</v>
      </c>
      <c r="F73" s="353">
        <f>'Open Int.'!D73*100</f>
        <v>-3</v>
      </c>
      <c r="G73" s="179">
        <f>'Open Int.'!R73</f>
        <v>412.61483475</v>
      </c>
      <c r="H73" s="179">
        <f>'Open Int.'!Z73</f>
        <v>-7.2117997500000115</v>
      </c>
      <c r="I73" s="172">
        <f>'Open Int.'!O73</f>
        <v>0.9953334942473248</v>
      </c>
      <c r="J73" s="188">
        <f>IF(Volume!D73=0,0,Volume!F73/Volume!D73)</f>
        <v>0.09852216748768473</v>
      </c>
      <c r="K73" s="190">
        <f>IF('Open Int.'!E73=0,0,'Open Int.'!H73/'Open Int.'!E73)</f>
        <v>0.11983471074380166</v>
      </c>
    </row>
    <row r="74" spans="1:11" ht="15">
      <c r="A74" s="204" t="s">
        <v>167</v>
      </c>
      <c r="B74" s="292">
        <f>Margins!B74</f>
        <v>7700</v>
      </c>
      <c r="C74" s="292">
        <f>Volume!J74</f>
        <v>52.2</v>
      </c>
      <c r="D74" s="185">
        <f>Volume!M74</f>
        <v>-2.8837209302325526</v>
      </c>
      <c r="E74" s="178">
        <f>Volume!C74*100</f>
        <v>-28.999999999999996</v>
      </c>
      <c r="F74" s="353">
        <f>'Open Int.'!D74*100</f>
        <v>-1</v>
      </c>
      <c r="G74" s="179">
        <f>'Open Int.'!R74</f>
        <v>110.33253</v>
      </c>
      <c r="H74" s="179">
        <f>'Open Int.'!Z74</f>
        <v>-4.186682499999989</v>
      </c>
      <c r="I74" s="172">
        <f>'Open Int.'!O74</f>
        <v>0.9930783242258652</v>
      </c>
      <c r="J74" s="188">
        <f>IF(Volume!D74=0,0,Volume!F74/Volume!D74)</f>
        <v>0.5333333333333333</v>
      </c>
      <c r="K74" s="190">
        <f>IF('Open Int.'!E74=0,0,'Open Int.'!H74/'Open Int.'!E74)</f>
        <v>0.25</v>
      </c>
    </row>
    <row r="75" spans="1:11" ht="15">
      <c r="A75" s="204" t="s">
        <v>201</v>
      </c>
      <c r="B75" s="292">
        <f>Margins!B75</f>
        <v>200</v>
      </c>
      <c r="C75" s="292">
        <f>Volume!J75</f>
        <v>2190.1</v>
      </c>
      <c r="D75" s="185">
        <f>Volume!M75</f>
        <v>-0.7027566195139645</v>
      </c>
      <c r="E75" s="178">
        <f>Volume!C75*100</f>
        <v>-20</v>
      </c>
      <c r="F75" s="353">
        <f>'Open Int.'!D75*100</f>
        <v>5</v>
      </c>
      <c r="G75" s="179">
        <f>'Open Int.'!R75</f>
        <v>1365.702558</v>
      </c>
      <c r="H75" s="179">
        <f>'Open Int.'!Z75</f>
        <v>97.12966200000005</v>
      </c>
      <c r="I75" s="172">
        <f>'Open Int.'!O75</f>
        <v>0.9844125853940152</v>
      </c>
      <c r="J75" s="188">
        <f>IF(Volume!D75=0,0,Volume!F75/Volume!D75)</f>
        <v>0.05701592002961866</v>
      </c>
      <c r="K75" s="190">
        <f>IF('Open Int.'!E75=0,0,'Open Int.'!H75/'Open Int.'!E75)</f>
        <v>0.1211092246745897</v>
      </c>
    </row>
    <row r="76" spans="1:11" ht="15">
      <c r="A76" s="204" t="s">
        <v>143</v>
      </c>
      <c r="B76" s="292">
        <f>Margins!B76</f>
        <v>2950</v>
      </c>
      <c r="C76" s="292">
        <f>Volume!J76</f>
        <v>109.85</v>
      </c>
      <c r="D76" s="185">
        <f>Volume!M76</f>
        <v>-3.724802804557406</v>
      </c>
      <c r="E76" s="178">
        <f>Volume!C76*100</f>
        <v>-56.00000000000001</v>
      </c>
      <c r="F76" s="353">
        <f>'Open Int.'!D76*100</f>
        <v>-2</v>
      </c>
      <c r="G76" s="179">
        <f>'Open Int.'!R76</f>
        <v>12.6382425</v>
      </c>
      <c r="H76" s="179">
        <f>'Open Int.'!Z76</f>
        <v>-0.6909194999999997</v>
      </c>
      <c r="I76" s="172">
        <f>'Open Int.'!O76</f>
        <v>0.9871794871794872</v>
      </c>
      <c r="J76" s="188">
        <f>IF(Volume!D76=0,0,Volume!F76/Volume!D76)</f>
        <v>0</v>
      </c>
      <c r="K76" s="190">
        <f>IF('Open Int.'!E76=0,0,'Open Int.'!H76/'Open Int.'!E76)</f>
        <v>0</v>
      </c>
    </row>
    <row r="77" spans="1:11" ht="15">
      <c r="A77" s="204" t="s">
        <v>90</v>
      </c>
      <c r="B77" s="292">
        <f>Margins!B77</f>
        <v>600</v>
      </c>
      <c r="C77" s="292">
        <f>Volume!J77</f>
        <v>467.1</v>
      </c>
      <c r="D77" s="185">
        <f>Volume!M77</f>
        <v>-0.07487431810888136</v>
      </c>
      <c r="E77" s="178">
        <f>Volume!C77*100</f>
        <v>-6</v>
      </c>
      <c r="F77" s="353">
        <f>'Open Int.'!D77*100</f>
        <v>-1</v>
      </c>
      <c r="G77" s="179">
        <f>'Open Int.'!R77</f>
        <v>62.610084</v>
      </c>
      <c r="H77" s="179">
        <f>'Open Int.'!Z77</f>
        <v>-0.6639479999999978</v>
      </c>
      <c r="I77" s="172">
        <f>'Open Int.'!O77</f>
        <v>0.9982094897045658</v>
      </c>
      <c r="J77" s="188">
        <f>IF(Volume!D77=0,0,Volume!F77/Volume!D77)</f>
        <v>0</v>
      </c>
      <c r="K77" s="190">
        <f>IF('Open Int.'!E77=0,0,'Open Int.'!H77/'Open Int.'!E77)</f>
        <v>0</v>
      </c>
    </row>
    <row r="78" spans="1:11" ht="15">
      <c r="A78" s="204" t="s">
        <v>35</v>
      </c>
      <c r="B78" s="292">
        <f>Margins!B78</f>
        <v>1100</v>
      </c>
      <c r="C78" s="292">
        <f>Volume!J78</f>
        <v>284.9</v>
      </c>
      <c r="D78" s="185">
        <f>Volume!M78</f>
        <v>-0.9388038942976514</v>
      </c>
      <c r="E78" s="178">
        <f>Volume!C78*100</f>
        <v>-15</v>
      </c>
      <c r="F78" s="353">
        <f>'Open Int.'!D78*100</f>
        <v>-1</v>
      </c>
      <c r="G78" s="179">
        <f>'Open Int.'!R78</f>
        <v>342.19054099999994</v>
      </c>
      <c r="H78" s="179">
        <f>'Open Int.'!Z78</f>
        <v>-6.185091000000114</v>
      </c>
      <c r="I78" s="172">
        <f>'Open Int.'!O78</f>
        <v>0.9977104130414873</v>
      </c>
      <c r="J78" s="188">
        <f>IF(Volume!D78=0,0,Volume!F78/Volume!D78)</f>
        <v>0.14285714285714285</v>
      </c>
      <c r="K78" s="190">
        <f>IF('Open Int.'!E78=0,0,'Open Int.'!H78/'Open Int.'!E78)</f>
        <v>0.06070287539936102</v>
      </c>
    </row>
    <row r="79" spans="1:11" ht="15">
      <c r="A79" s="204" t="s">
        <v>6</v>
      </c>
      <c r="B79" s="292">
        <f>Margins!B79</f>
        <v>1125</v>
      </c>
      <c r="C79" s="292">
        <f>Volume!J79</f>
        <v>162.05</v>
      </c>
      <c r="D79" s="185">
        <f>Volume!M79</f>
        <v>-0.39950829748001065</v>
      </c>
      <c r="E79" s="178">
        <f>Volume!C79*100</f>
        <v>16</v>
      </c>
      <c r="F79" s="353">
        <f>'Open Int.'!D79*100</f>
        <v>2</v>
      </c>
      <c r="G79" s="179">
        <f>'Open Int.'!R79</f>
        <v>404.50110750000005</v>
      </c>
      <c r="H79" s="179">
        <f>'Open Int.'!Z79</f>
        <v>9.597701250000114</v>
      </c>
      <c r="I79" s="172">
        <f>'Open Int.'!O79</f>
        <v>0.9727330088336037</v>
      </c>
      <c r="J79" s="188">
        <f>IF(Volume!D79=0,0,Volume!F79/Volume!D79)</f>
        <v>0.11884550084889643</v>
      </c>
      <c r="K79" s="190">
        <f>IF('Open Int.'!E79=0,0,'Open Int.'!H79/'Open Int.'!E79)</f>
        <v>0.22484783387039026</v>
      </c>
    </row>
    <row r="80" spans="1:11" ht="15">
      <c r="A80" s="204" t="s">
        <v>177</v>
      </c>
      <c r="B80" s="292">
        <f>Margins!B80</f>
        <v>1000</v>
      </c>
      <c r="C80" s="292">
        <f>Volume!J80</f>
        <v>396.95</v>
      </c>
      <c r="D80" s="185">
        <f>Volume!M80</f>
        <v>-1.2070681931309164</v>
      </c>
      <c r="E80" s="178">
        <f>Volume!C80*100</f>
        <v>42</v>
      </c>
      <c r="F80" s="353">
        <f>'Open Int.'!D80*100</f>
        <v>-3</v>
      </c>
      <c r="G80" s="179">
        <f>'Open Int.'!R80</f>
        <v>428.269355</v>
      </c>
      <c r="H80" s="179">
        <f>'Open Int.'!Z80</f>
        <v>-14.35352499999999</v>
      </c>
      <c r="I80" s="172">
        <f>'Open Int.'!O80</f>
        <v>0.9924923533228288</v>
      </c>
      <c r="J80" s="188">
        <f>IF(Volume!D80=0,0,Volume!F80/Volume!D80)</f>
        <v>0.05286343612334802</v>
      </c>
      <c r="K80" s="190">
        <f>IF('Open Int.'!E80=0,0,'Open Int.'!H80/'Open Int.'!E80)</f>
        <v>0.10183875530410184</v>
      </c>
    </row>
    <row r="81" spans="1:11" ht="15">
      <c r="A81" s="204" t="s">
        <v>168</v>
      </c>
      <c r="B81" s="292">
        <f>Margins!B81</f>
        <v>600</v>
      </c>
      <c r="C81" s="292">
        <f>Volume!J81</f>
        <v>677</v>
      </c>
      <c r="D81" s="185">
        <f>Volume!M81</f>
        <v>1.2033784288810754</v>
      </c>
      <c r="E81" s="178">
        <f>Volume!C81*100</f>
        <v>34</v>
      </c>
      <c r="F81" s="353">
        <f>'Open Int.'!D81*100</f>
        <v>-1</v>
      </c>
      <c r="G81" s="179">
        <f>'Open Int.'!R81</f>
        <v>8.48958</v>
      </c>
      <c r="H81" s="179">
        <f>'Open Int.'!Z81</f>
        <v>-0.01946399999999926</v>
      </c>
      <c r="I81" s="172">
        <f>'Open Int.'!O81</f>
        <v>0.9952153110047847</v>
      </c>
      <c r="J81" s="188">
        <f>IF(Volume!D81=0,0,Volume!F81/Volume!D81)</f>
        <v>0</v>
      </c>
      <c r="K81" s="190">
        <f>IF('Open Int.'!E81=0,0,'Open Int.'!H81/'Open Int.'!E81)</f>
        <v>0</v>
      </c>
    </row>
    <row r="82" spans="1:11" ht="15">
      <c r="A82" s="204" t="s">
        <v>132</v>
      </c>
      <c r="B82" s="292">
        <f>Margins!B82</f>
        <v>400</v>
      </c>
      <c r="C82" s="292">
        <f>Volume!J82</f>
        <v>629.05</v>
      </c>
      <c r="D82" s="185">
        <f>Volume!M82</f>
        <v>2.1682637648205145</v>
      </c>
      <c r="E82" s="178">
        <f>Volume!C82*100</f>
        <v>80</v>
      </c>
      <c r="F82" s="353">
        <f>'Open Int.'!D82*100</f>
        <v>-3</v>
      </c>
      <c r="G82" s="179">
        <f>'Open Int.'!R82</f>
        <v>155.299864</v>
      </c>
      <c r="H82" s="179">
        <f>'Open Int.'!Z82</f>
        <v>-1.8021479999999883</v>
      </c>
      <c r="I82" s="172">
        <f>'Open Int.'!O82</f>
        <v>0.9938431626701232</v>
      </c>
      <c r="J82" s="188">
        <f>IF(Volume!D82=0,0,Volume!F82/Volume!D82)</f>
        <v>0</v>
      </c>
      <c r="K82" s="190">
        <f>IF('Open Int.'!E82=0,0,'Open Int.'!H82/'Open Int.'!E82)</f>
        <v>0.0547945205479452</v>
      </c>
    </row>
    <row r="83" spans="1:11" ht="15">
      <c r="A83" s="204" t="s">
        <v>144</v>
      </c>
      <c r="B83" s="292">
        <f>Margins!B83</f>
        <v>250</v>
      </c>
      <c r="C83" s="292">
        <f>Volume!J83</f>
        <v>2165.5</v>
      </c>
      <c r="D83" s="185">
        <f>Volume!M83</f>
        <v>-0.13604187322741212</v>
      </c>
      <c r="E83" s="178">
        <f>Volume!C83*100</f>
        <v>-36</v>
      </c>
      <c r="F83" s="353">
        <f>'Open Int.'!D83*100</f>
        <v>1</v>
      </c>
      <c r="G83" s="179">
        <f>'Open Int.'!R83</f>
        <v>53.7044</v>
      </c>
      <c r="H83" s="179">
        <f>'Open Int.'!Z83</f>
        <v>0.6857975000000067</v>
      </c>
      <c r="I83" s="172">
        <f>'Open Int.'!O83</f>
        <v>0.998991935483871</v>
      </c>
      <c r="J83" s="188">
        <f>IF(Volume!D83=0,0,Volume!F83/Volume!D83)</f>
        <v>0</v>
      </c>
      <c r="K83" s="190">
        <f>IF('Open Int.'!E83=0,0,'Open Int.'!H83/'Open Int.'!E83)</f>
        <v>0</v>
      </c>
    </row>
    <row r="84" spans="1:11" ht="15">
      <c r="A84" s="204" t="s">
        <v>296</v>
      </c>
      <c r="B84" s="292">
        <f>Margins!B84</f>
        <v>300</v>
      </c>
      <c r="C84" s="292">
        <f>Volume!J84</f>
        <v>690.9</v>
      </c>
      <c r="D84" s="185">
        <f>Volume!M84</f>
        <v>0.8539522662579407</v>
      </c>
      <c r="E84" s="178">
        <f>Volume!C84*100</f>
        <v>39</v>
      </c>
      <c r="F84" s="353">
        <f>'Open Int.'!D84*100</f>
        <v>-4</v>
      </c>
      <c r="G84" s="179">
        <f>'Open Int.'!R84</f>
        <v>91.675521</v>
      </c>
      <c r="H84" s="179">
        <f>'Open Int.'!Z84</f>
        <v>-3.7245419999999854</v>
      </c>
      <c r="I84" s="172">
        <f>'Open Int.'!O84</f>
        <v>0.9993217273343884</v>
      </c>
      <c r="J84" s="188">
        <f>IF(Volume!D84=0,0,Volume!F84/Volume!D84)</f>
        <v>0</v>
      </c>
      <c r="K84" s="190">
        <f>IF('Open Int.'!E84=0,0,'Open Int.'!H84/'Open Int.'!E84)</f>
        <v>0.21428571428571427</v>
      </c>
    </row>
    <row r="85" spans="1:11" ht="15">
      <c r="A85" s="204" t="s">
        <v>133</v>
      </c>
      <c r="B85" s="292">
        <f>Margins!B85</f>
        <v>12500</v>
      </c>
      <c r="C85" s="292">
        <f>Volume!J85</f>
        <v>31.45</v>
      </c>
      <c r="D85" s="185">
        <f>Volume!M85</f>
        <v>-2.024922118380069</v>
      </c>
      <c r="E85" s="178">
        <f>Volume!C85*100</f>
        <v>-38</v>
      </c>
      <c r="F85" s="353">
        <f>'Open Int.'!D85*100</f>
        <v>-1</v>
      </c>
      <c r="G85" s="179">
        <f>'Open Int.'!R85</f>
        <v>85.38675</v>
      </c>
      <c r="H85" s="179">
        <f>'Open Int.'!Z85</f>
        <v>-1.6443749999999966</v>
      </c>
      <c r="I85" s="172">
        <f>'Open Int.'!O85</f>
        <v>0.9811233885819521</v>
      </c>
      <c r="J85" s="188">
        <f>IF(Volume!D85=0,0,Volume!F85/Volume!D85)</f>
        <v>0.06930693069306931</v>
      </c>
      <c r="K85" s="190">
        <f>IF('Open Int.'!E85=0,0,'Open Int.'!H85/'Open Int.'!E85)</f>
        <v>0.08064516129032258</v>
      </c>
    </row>
    <row r="86" spans="1:11" ht="15">
      <c r="A86" s="204" t="s">
        <v>169</v>
      </c>
      <c r="B86" s="292">
        <f>Margins!B86</f>
        <v>4000</v>
      </c>
      <c r="C86" s="292">
        <f>Volume!J86</f>
        <v>116.2</v>
      </c>
      <c r="D86" s="185">
        <f>Volume!M86</f>
        <v>-1.6504443504020336</v>
      </c>
      <c r="E86" s="178">
        <f>Volume!C86*100</f>
        <v>-25</v>
      </c>
      <c r="F86" s="353">
        <f>'Open Int.'!D86*100</f>
        <v>1</v>
      </c>
      <c r="G86" s="179">
        <f>'Open Int.'!R86</f>
        <v>83.52456</v>
      </c>
      <c r="H86" s="179">
        <f>'Open Int.'!Z86</f>
        <v>-0.36194000000000415</v>
      </c>
      <c r="I86" s="172">
        <f>'Open Int.'!O86</f>
        <v>0.996661101836394</v>
      </c>
      <c r="J86" s="188">
        <f>IF(Volume!D86=0,0,Volume!F86/Volume!D86)</f>
        <v>0</v>
      </c>
      <c r="K86" s="190">
        <f>IF('Open Int.'!E86=0,0,'Open Int.'!H86/'Open Int.'!E86)</f>
        <v>0</v>
      </c>
    </row>
    <row r="87" spans="1:11" ht="15">
      <c r="A87" s="204" t="s">
        <v>297</v>
      </c>
      <c r="B87" s="292">
        <f>Margins!B87</f>
        <v>550</v>
      </c>
      <c r="C87" s="292">
        <f>Volume!J87</f>
        <v>408.1</v>
      </c>
      <c r="D87" s="185">
        <f>Volume!M87</f>
        <v>4.9504950495049505</v>
      </c>
      <c r="E87" s="178">
        <f>Volume!C87*100</f>
        <v>124</v>
      </c>
      <c r="F87" s="353">
        <f>'Open Int.'!D87*100</f>
        <v>1</v>
      </c>
      <c r="G87" s="179">
        <f>'Open Int.'!R87</f>
        <v>82.15053</v>
      </c>
      <c r="H87" s="179">
        <f>'Open Int.'!Z87</f>
        <v>4.409693750000002</v>
      </c>
      <c r="I87" s="172">
        <f>'Open Int.'!O87</f>
        <v>0.9989071038251366</v>
      </c>
      <c r="J87" s="188">
        <f>IF(Volume!D87=0,0,Volume!F87/Volume!D87)</f>
        <v>0</v>
      </c>
      <c r="K87" s="190">
        <f>IF('Open Int.'!E87=0,0,'Open Int.'!H87/'Open Int.'!E87)</f>
        <v>0</v>
      </c>
    </row>
    <row r="88" spans="1:11" ht="15">
      <c r="A88" s="204" t="s">
        <v>298</v>
      </c>
      <c r="B88" s="292">
        <f>Margins!B88</f>
        <v>550</v>
      </c>
      <c r="C88" s="292">
        <f>Volume!J88</f>
        <v>406.45</v>
      </c>
      <c r="D88" s="185">
        <f>Volume!M88</f>
        <v>-2.4012486492976346</v>
      </c>
      <c r="E88" s="178">
        <f>Volume!C88*100</f>
        <v>-11</v>
      </c>
      <c r="F88" s="353">
        <f>'Open Int.'!D88*100</f>
        <v>-2</v>
      </c>
      <c r="G88" s="179">
        <f>'Open Int.'!R88</f>
        <v>27.093957</v>
      </c>
      <c r="H88" s="179">
        <f>'Open Int.'!Z88</f>
        <v>-1.1017902500000005</v>
      </c>
      <c r="I88" s="172">
        <f>'Open Int.'!O88</f>
        <v>0.9958745874587459</v>
      </c>
      <c r="J88" s="188">
        <f>IF(Volume!D88=0,0,Volume!F88/Volume!D88)</f>
        <v>0</v>
      </c>
      <c r="K88" s="190">
        <f>IF('Open Int.'!E88=0,0,'Open Int.'!H88/'Open Int.'!E88)</f>
        <v>0</v>
      </c>
    </row>
    <row r="89" spans="1:11" ht="15">
      <c r="A89" s="204" t="s">
        <v>178</v>
      </c>
      <c r="B89" s="292">
        <f>Margins!B89</f>
        <v>2500</v>
      </c>
      <c r="C89" s="292">
        <f>Volume!J89</f>
        <v>145.55</v>
      </c>
      <c r="D89" s="185">
        <f>Volume!M89</f>
        <v>-1.120923913043463</v>
      </c>
      <c r="E89" s="178">
        <f>Volume!C89*100</f>
        <v>-12</v>
      </c>
      <c r="F89" s="353">
        <f>'Open Int.'!D89*100</f>
        <v>-1</v>
      </c>
      <c r="G89" s="179">
        <f>'Open Int.'!R89</f>
        <v>98.97400000000002</v>
      </c>
      <c r="H89" s="179">
        <f>'Open Int.'!Z89</f>
        <v>-2.336399999999969</v>
      </c>
      <c r="I89" s="172">
        <f>'Open Int.'!O89</f>
        <v>0.9977941176470588</v>
      </c>
      <c r="J89" s="188">
        <f>IF(Volume!D89=0,0,Volume!F89/Volume!D89)</f>
        <v>0</v>
      </c>
      <c r="K89" s="190">
        <f>IF('Open Int.'!E89=0,0,'Open Int.'!H89/'Open Int.'!E89)</f>
        <v>0.23529411764705882</v>
      </c>
    </row>
    <row r="90" spans="1:11" ht="15">
      <c r="A90" s="204" t="s">
        <v>145</v>
      </c>
      <c r="B90" s="292">
        <f>Margins!B90</f>
        <v>1700</v>
      </c>
      <c r="C90" s="292">
        <f>Volume!J90</f>
        <v>158.3</v>
      </c>
      <c r="D90" s="185">
        <f>Volume!M90</f>
        <v>-1.5241057542768202</v>
      </c>
      <c r="E90" s="178">
        <f>Volume!C90*100</f>
        <v>-7.000000000000001</v>
      </c>
      <c r="F90" s="353">
        <f>'Open Int.'!D90*100</f>
        <v>1</v>
      </c>
      <c r="G90" s="179">
        <f>'Open Int.'!R90</f>
        <v>33.127441</v>
      </c>
      <c r="H90" s="179">
        <f>'Open Int.'!Z90</f>
        <v>-0.266764000000002</v>
      </c>
      <c r="I90" s="172">
        <f>'Open Int.'!O90</f>
        <v>0.9967506092607636</v>
      </c>
      <c r="J90" s="188">
        <f>IF(Volume!D90=0,0,Volume!F90/Volume!D90)</f>
        <v>0</v>
      </c>
      <c r="K90" s="190">
        <f>IF('Open Int.'!E90=0,0,'Open Int.'!H90/'Open Int.'!E90)</f>
        <v>0</v>
      </c>
    </row>
    <row r="91" spans="1:11" ht="15">
      <c r="A91" s="204" t="s">
        <v>274</v>
      </c>
      <c r="B91" s="292">
        <f>Margins!B91</f>
        <v>850</v>
      </c>
      <c r="C91" s="292">
        <f>Volume!J91</f>
        <v>245.5</v>
      </c>
      <c r="D91" s="185">
        <f>Volume!M91</f>
        <v>-0.8881711748082312</v>
      </c>
      <c r="E91" s="178">
        <f>Volume!C91*100</f>
        <v>4</v>
      </c>
      <c r="F91" s="353">
        <f>'Open Int.'!D91*100</f>
        <v>0</v>
      </c>
      <c r="G91" s="179">
        <f>'Open Int.'!R91</f>
        <v>173.5132625</v>
      </c>
      <c r="H91" s="179">
        <f>'Open Int.'!Z91</f>
        <v>-1.3864690000000053</v>
      </c>
      <c r="I91" s="172">
        <f>'Open Int.'!O91</f>
        <v>0.9962717979555021</v>
      </c>
      <c r="J91" s="188">
        <f>IF(Volume!D91=0,0,Volume!F91/Volume!D91)</f>
        <v>0.029411764705882353</v>
      </c>
      <c r="K91" s="190">
        <f>IF('Open Int.'!E91=0,0,'Open Int.'!H91/'Open Int.'!E91)</f>
        <v>0.05747126436781609</v>
      </c>
    </row>
    <row r="92" spans="1:11" ht="15">
      <c r="A92" s="204" t="s">
        <v>210</v>
      </c>
      <c r="B92" s="292">
        <f>Margins!B92</f>
        <v>200</v>
      </c>
      <c r="C92" s="292">
        <f>Volume!J92</f>
        <v>1430.95</v>
      </c>
      <c r="D92" s="185">
        <f>Volume!M92</f>
        <v>-2.1037148525689267</v>
      </c>
      <c r="E92" s="178">
        <f>Volume!C92*100</f>
        <v>3</v>
      </c>
      <c r="F92" s="353">
        <f>'Open Int.'!D92*100</f>
        <v>0</v>
      </c>
      <c r="G92" s="179">
        <f>'Open Int.'!R92</f>
        <v>203.938994</v>
      </c>
      <c r="H92" s="179">
        <f>'Open Int.'!Z92</f>
        <v>-3.7978099999999984</v>
      </c>
      <c r="I92" s="172">
        <f>'Open Int.'!O92</f>
        <v>0.9957900645523435</v>
      </c>
      <c r="J92" s="188">
        <f>IF(Volume!D92=0,0,Volume!F92/Volume!D92)</f>
        <v>0.15</v>
      </c>
      <c r="K92" s="190">
        <f>IF('Open Int.'!E92=0,0,'Open Int.'!H92/'Open Int.'!E92)</f>
        <v>0.10943396226415095</v>
      </c>
    </row>
    <row r="93" spans="1:11" ht="15">
      <c r="A93" s="204" t="s">
        <v>299</v>
      </c>
      <c r="B93" s="292">
        <f>Margins!B93</f>
        <v>350</v>
      </c>
      <c r="C93" s="292">
        <f>Volume!J93</f>
        <v>576.9</v>
      </c>
      <c r="D93" s="185">
        <f>Volume!M93</f>
        <v>-1.7791776623818927</v>
      </c>
      <c r="E93" s="178">
        <f>Volume!C93*100</f>
        <v>90</v>
      </c>
      <c r="F93" s="353">
        <f>'Open Int.'!D93*100</f>
        <v>37</v>
      </c>
      <c r="G93" s="179">
        <f>'Open Int.'!R93</f>
        <v>17.0618175</v>
      </c>
      <c r="H93" s="179">
        <f>'Open Int.'!Z93</f>
        <v>4.439666000000001</v>
      </c>
      <c r="I93" s="172">
        <f>'Open Int.'!O93</f>
        <v>1</v>
      </c>
      <c r="J93" s="188">
        <f>IF(Volume!D93=0,0,Volume!F93/Volume!D93)</f>
        <v>0</v>
      </c>
      <c r="K93" s="190">
        <f>IF('Open Int.'!E93=0,0,'Open Int.'!H93/'Open Int.'!E93)</f>
        <v>0</v>
      </c>
    </row>
    <row r="94" spans="1:11" ht="15">
      <c r="A94" s="204" t="s">
        <v>7</v>
      </c>
      <c r="B94" s="292">
        <f>Margins!B94</f>
        <v>650</v>
      </c>
      <c r="C94" s="292">
        <f>Volume!J94</f>
        <v>891.8</v>
      </c>
      <c r="D94" s="185">
        <f>Volume!M94</f>
        <v>-0.7512102832340994</v>
      </c>
      <c r="E94" s="178">
        <f>Volume!C94*100</f>
        <v>5</v>
      </c>
      <c r="F94" s="353">
        <f>'Open Int.'!D94*100</f>
        <v>-1</v>
      </c>
      <c r="G94" s="179">
        <f>'Open Int.'!R94</f>
        <v>236.679261</v>
      </c>
      <c r="H94" s="179">
        <f>'Open Int.'!Z94</f>
        <v>-2.609096749999992</v>
      </c>
      <c r="I94" s="172">
        <f>'Open Int.'!O94</f>
        <v>0.9933872152828802</v>
      </c>
      <c r="J94" s="188">
        <f>IF(Volume!D94=0,0,Volume!F94/Volume!D94)</f>
        <v>0.15</v>
      </c>
      <c r="K94" s="190">
        <f>IF('Open Int.'!E94=0,0,'Open Int.'!H94/'Open Int.'!E94)</f>
        <v>0.2809917355371901</v>
      </c>
    </row>
    <row r="95" spans="1:11" ht="15">
      <c r="A95" s="204" t="s">
        <v>170</v>
      </c>
      <c r="B95" s="292">
        <f>Margins!B95</f>
        <v>1200</v>
      </c>
      <c r="C95" s="292">
        <f>Volume!J95</f>
        <v>475.75</v>
      </c>
      <c r="D95" s="185">
        <f>Volume!M95</f>
        <v>-0.010508617065996505</v>
      </c>
      <c r="E95" s="178">
        <f>Volume!C95*100</f>
        <v>-28.999999999999996</v>
      </c>
      <c r="F95" s="353">
        <f>'Open Int.'!D95*100</f>
        <v>-1</v>
      </c>
      <c r="G95" s="179">
        <f>'Open Int.'!R95</f>
        <v>129.48012</v>
      </c>
      <c r="H95" s="179">
        <f>'Open Int.'!Z95</f>
        <v>-1.4410080000000107</v>
      </c>
      <c r="I95" s="172">
        <f>'Open Int.'!O95</f>
        <v>1</v>
      </c>
      <c r="J95" s="188">
        <f>IF(Volume!D95=0,0,Volume!F95/Volume!D95)</f>
        <v>0</v>
      </c>
      <c r="K95" s="190">
        <f>IF('Open Int.'!E95=0,0,'Open Int.'!H95/'Open Int.'!E95)</f>
        <v>0</v>
      </c>
    </row>
    <row r="96" spans="1:11" ht="15">
      <c r="A96" s="204" t="s">
        <v>224</v>
      </c>
      <c r="B96" s="292">
        <f>Margins!B96</f>
        <v>400</v>
      </c>
      <c r="C96" s="292">
        <f>Volume!J96</f>
        <v>886.45</v>
      </c>
      <c r="D96" s="185">
        <f>Volume!M96</f>
        <v>-1.2806949161980064</v>
      </c>
      <c r="E96" s="178">
        <f>Volume!C96*100</f>
        <v>8</v>
      </c>
      <c r="F96" s="353">
        <f>'Open Int.'!D96*100</f>
        <v>-3</v>
      </c>
      <c r="G96" s="179">
        <f>'Open Int.'!R96</f>
        <v>222.428034</v>
      </c>
      <c r="H96" s="179">
        <f>'Open Int.'!Z96</f>
        <v>-7.087986000000001</v>
      </c>
      <c r="I96" s="172">
        <f>'Open Int.'!O96</f>
        <v>0.9909134385461502</v>
      </c>
      <c r="J96" s="188">
        <f>IF(Volume!D96=0,0,Volume!F96/Volume!D96)</f>
        <v>0.11607142857142858</v>
      </c>
      <c r="K96" s="190">
        <f>IF('Open Int.'!E96=0,0,'Open Int.'!H96/'Open Int.'!E96)</f>
        <v>0.17791411042944785</v>
      </c>
    </row>
    <row r="97" spans="1:11" ht="15">
      <c r="A97" s="204" t="s">
        <v>207</v>
      </c>
      <c r="B97" s="292">
        <f>Margins!B97</f>
        <v>1250</v>
      </c>
      <c r="C97" s="292">
        <f>Volume!J97</f>
        <v>215.45</v>
      </c>
      <c r="D97" s="185">
        <f>Volume!M97</f>
        <v>-0.04639294827187322</v>
      </c>
      <c r="E97" s="178">
        <f>Volume!C97*100</f>
        <v>-30</v>
      </c>
      <c r="F97" s="353">
        <f>'Open Int.'!D97*100</f>
        <v>0</v>
      </c>
      <c r="G97" s="179">
        <f>'Open Int.'!R97</f>
        <v>120.46348125</v>
      </c>
      <c r="H97" s="179">
        <f>'Open Int.'!Z97</f>
        <v>0.024918749999997658</v>
      </c>
      <c r="I97" s="172">
        <f>'Open Int.'!O97</f>
        <v>0.9910574558461882</v>
      </c>
      <c r="J97" s="188">
        <f>IF(Volume!D97=0,0,Volume!F97/Volume!D97)</f>
        <v>0.06896551724137931</v>
      </c>
      <c r="K97" s="190">
        <f>IF('Open Int.'!E97=0,0,'Open Int.'!H97/'Open Int.'!E97)</f>
        <v>0.056555269922879174</v>
      </c>
    </row>
    <row r="98" spans="1:11" ht="15">
      <c r="A98" s="204" t="s">
        <v>300</v>
      </c>
      <c r="B98" s="292">
        <f>Margins!B98</f>
        <v>250</v>
      </c>
      <c r="C98" s="292">
        <f>Volume!J98</f>
        <v>828.9</v>
      </c>
      <c r="D98" s="185">
        <f>Volume!M98</f>
        <v>-1.268536716097907</v>
      </c>
      <c r="E98" s="178">
        <f>Volume!C98*100</f>
        <v>-15</v>
      </c>
      <c r="F98" s="353">
        <f>'Open Int.'!D98*100</f>
        <v>1</v>
      </c>
      <c r="G98" s="179">
        <f>'Open Int.'!R98</f>
        <v>36.30582</v>
      </c>
      <c r="H98" s="179">
        <f>'Open Int.'!Z98</f>
        <v>0.01627124999999552</v>
      </c>
      <c r="I98" s="172">
        <f>'Open Int.'!O98</f>
        <v>0.997716894977169</v>
      </c>
      <c r="J98" s="188">
        <f>IF(Volume!D98=0,0,Volume!F98/Volume!D98)</f>
        <v>0</v>
      </c>
      <c r="K98" s="190">
        <f>IF('Open Int.'!E98=0,0,'Open Int.'!H98/'Open Int.'!E98)</f>
        <v>0</v>
      </c>
    </row>
    <row r="99" spans="1:11" ht="15">
      <c r="A99" s="204" t="s">
        <v>280</v>
      </c>
      <c r="B99" s="292">
        <f>Margins!B99</f>
        <v>1600</v>
      </c>
      <c r="C99" s="292">
        <f>Volume!J99</f>
        <v>282.45</v>
      </c>
      <c r="D99" s="185">
        <f>Volume!M99</f>
        <v>-2.7376033057851203</v>
      </c>
      <c r="E99" s="178">
        <f>Volume!C99*100</f>
        <v>-13</v>
      </c>
      <c r="F99" s="353">
        <f>'Open Int.'!D99*100</f>
        <v>1</v>
      </c>
      <c r="G99" s="179">
        <f>'Open Int.'!R99</f>
        <v>305.407536</v>
      </c>
      <c r="H99" s="179">
        <f>'Open Int.'!Z99</f>
        <v>-3.43867199999994</v>
      </c>
      <c r="I99" s="172">
        <f>'Open Int.'!O99</f>
        <v>0.9850547499260136</v>
      </c>
      <c r="J99" s="188">
        <f>IF(Volume!D99=0,0,Volume!F99/Volume!D99)</f>
        <v>0.011904761904761904</v>
      </c>
      <c r="K99" s="190">
        <f>IF('Open Int.'!E99=0,0,'Open Int.'!H99/'Open Int.'!E99)</f>
        <v>0.09865470852017937</v>
      </c>
    </row>
    <row r="100" spans="1:11" ht="15">
      <c r="A100" s="204" t="s">
        <v>146</v>
      </c>
      <c r="B100" s="292">
        <f>Margins!B100</f>
        <v>8900</v>
      </c>
      <c r="C100" s="292">
        <f>Volume!J100</f>
        <v>40.35</v>
      </c>
      <c r="D100" s="185">
        <f>Volume!M100</f>
        <v>-1.1029411764705779</v>
      </c>
      <c r="E100" s="178">
        <f>Volume!C100*100</f>
        <v>40</v>
      </c>
      <c r="F100" s="353">
        <f>'Open Int.'!D100*100</f>
        <v>0</v>
      </c>
      <c r="G100" s="179">
        <f>'Open Int.'!R100</f>
        <v>27.0413595</v>
      </c>
      <c r="H100" s="179">
        <f>'Open Int.'!Z100</f>
        <v>-0.1926405000000031</v>
      </c>
      <c r="I100" s="172">
        <f>'Open Int.'!O100</f>
        <v>0.9840637450199203</v>
      </c>
      <c r="J100" s="188">
        <f>IF(Volume!D100=0,0,Volume!F100/Volume!D100)</f>
        <v>0</v>
      </c>
      <c r="K100" s="190">
        <f>IF('Open Int.'!E100=0,0,'Open Int.'!H100/'Open Int.'!E100)</f>
        <v>0</v>
      </c>
    </row>
    <row r="101" spans="1:11" ht="15">
      <c r="A101" s="204" t="s">
        <v>8</v>
      </c>
      <c r="B101" s="292">
        <f>Margins!B101</f>
        <v>1600</v>
      </c>
      <c r="C101" s="292">
        <f>Volume!J101</f>
        <v>154.6</v>
      </c>
      <c r="D101" s="185">
        <f>Volume!M101</f>
        <v>-2.0278833967047003</v>
      </c>
      <c r="E101" s="178">
        <f>Volume!C101*100</f>
        <v>-55.00000000000001</v>
      </c>
      <c r="F101" s="353">
        <f>'Open Int.'!D101*100</f>
        <v>-3</v>
      </c>
      <c r="G101" s="179">
        <f>'Open Int.'!R101</f>
        <v>424.2224</v>
      </c>
      <c r="H101" s="179">
        <f>'Open Int.'!Z101</f>
        <v>-15.72399999999999</v>
      </c>
      <c r="I101" s="172">
        <f>'Open Int.'!O101</f>
        <v>0.9431486880466472</v>
      </c>
      <c r="J101" s="188">
        <f>IF(Volume!D101=0,0,Volume!F101/Volume!D101)</f>
        <v>0.1774891774891775</v>
      </c>
      <c r="K101" s="190">
        <f>IF('Open Int.'!E101=0,0,'Open Int.'!H101/'Open Int.'!E101)</f>
        <v>0.2111913357400722</v>
      </c>
    </row>
    <row r="102" spans="1:11" ht="15">
      <c r="A102" s="204" t="s">
        <v>301</v>
      </c>
      <c r="B102" s="292">
        <f>Margins!B102</f>
        <v>1000</v>
      </c>
      <c r="C102" s="292">
        <f>Volume!J102</f>
        <v>220.25</v>
      </c>
      <c r="D102" s="185">
        <f>Volume!M102</f>
        <v>-2.0458083166555454</v>
      </c>
      <c r="E102" s="178">
        <f>Volume!C102*100</f>
        <v>-50</v>
      </c>
      <c r="F102" s="353">
        <f>'Open Int.'!D102*100</f>
        <v>0</v>
      </c>
      <c r="G102" s="179">
        <f>'Open Int.'!R102</f>
        <v>38.2354</v>
      </c>
      <c r="H102" s="179">
        <f>'Open Int.'!Z102</f>
        <v>-0.955955000000003</v>
      </c>
      <c r="I102" s="172">
        <f>'Open Int.'!O102</f>
        <v>0.9982718894009217</v>
      </c>
      <c r="J102" s="188">
        <f>IF(Volume!D102=0,0,Volume!F102/Volume!D102)</f>
        <v>0</v>
      </c>
      <c r="K102" s="190">
        <f>IF('Open Int.'!E102=0,0,'Open Int.'!H102/'Open Int.'!E102)</f>
        <v>0.14285714285714285</v>
      </c>
    </row>
    <row r="103" spans="1:11" ht="15">
      <c r="A103" s="204" t="s">
        <v>179</v>
      </c>
      <c r="B103" s="292">
        <f>Margins!B103</f>
        <v>28000</v>
      </c>
      <c r="C103" s="292">
        <f>Volume!J103</f>
        <v>15.5</v>
      </c>
      <c r="D103" s="185">
        <f>Volume!M103</f>
        <v>-1.8987341772151944</v>
      </c>
      <c r="E103" s="178">
        <f>Volume!C103*100</f>
        <v>-39</v>
      </c>
      <c r="F103" s="353">
        <f>'Open Int.'!D103*100</f>
        <v>0</v>
      </c>
      <c r="G103" s="179">
        <f>'Open Int.'!R103</f>
        <v>78.771</v>
      </c>
      <c r="H103" s="179">
        <f>'Open Int.'!Z103</f>
        <v>-1.1706800000000044</v>
      </c>
      <c r="I103" s="172">
        <f>'Open Int.'!O103</f>
        <v>0.9730027548209367</v>
      </c>
      <c r="J103" s="188">
        <f>IF(Volume!D103=0,0,Volume!F103/Volume!D103)</f>
        <v>0.18518518518518517</v>
      </c>
      <c r="K103" s="190">
        <f>IF('Open Int.'!E103=0,0,'Open Int.'!H103/'Open Int.'!E103)</f>
        <v>0.3153153153153153</v>
      </c>
    </row>
    <row r="104" spans="1:11" ht="15">
      <c r="A104" s="204" t="s">
        <v>202</v>
      </c>
      <c r="B104" s="292">
        <f>Margins!B104</f>
        <v>1150</v>
      </c>
      <c r="C104" s="292">
        <f>Volume!J104</f>
        <v>207.35</v>
      </c>
      <c r="D104" s="185">
        <f>Volume!M104</f>
        <v>-1.2383900928792542</v>
      </c>
      <c r="E104" s="178">
        <f>Volume!C104*100</f>
        <v>-3</v>
      </c>
      <c r="F104" s="353">
        <f>'Open Int.'!D104*100</f>
        <v>0</v>
      </c>
      <c r="G104" s="179">
        <f>'Open Int.'!R104</f>
        <v>72.75185775</v>
      </c>
      <c r="H104" s="179">
        <f>'Open Int.'!Z104</f>
        <v>-0.9122490000000028</v>
      </c>
      <c r="I104" s="172">
        <f>'Open Int.'!O104</f>
        <v>0.967551622418879</v>
      </c>
      <c r="J104" s="188">
        <f>IF(Volume!D104=0,0,Volume!F104/Volume!D104)</f>
        <v>0</v>
      </c>
      <c r="K104" s="190">
        <f>IF('Open Int.'!E104=0,0,'Open Int.'!H104/'Open Int.'!E104)</f>
        <v>0.125</v>
      </c>
    </row>
    <row r="105" spans="1:11" ht="15">
      <c r="A105" s="204" t="s">
        <v>171</v>
      </c>
      <c r="B105" s="292">
        <f>Margins!B105</f>
        <v>2200</v>
      </c>
      <c r="C105" s="292">
        <f>Volume!J105</f>
        <v>298</v>
      </c>
      <c r="D105" s="185">
        <f>Volume!M105</f>
        <v>-0.4842210719652659</v>
      </c>
      <c r="E105" s="178">
        <f>Volume!C105*100</f>
        <v>-10</v>
      </c>
      <c r="F105" s="353">
        <f>'Open Int.'!D105*100</f>
        <v>-4</v>
      </c>
      <c r="G105" s="179">
        <f>'Open Int.'!R105</f>
        <v>131.64448</v>
      </c>
      <c r="H105" s="179">
        <f>'Open Int.'!Z105</f>
        <v>-5.647356000000002</v>
      </c>
      <c r="I105" s="172">
        <f>'Open Int.'!O105</f>
        <v>0.9925298804780877</v>
      </c>
      <c r="J105" s="188">
        <f>IF(Volume!D105=0,0,Volume!F105/Volume!D105)</f>
        <v>0.28</v>
      </c>
      <c r="K105" s="190">
        <f>IF('Open Int.'!E105=0,0,'Open Int.'!H105/'Open Int.'!E105)</f>
        <v>0.3125</v>
      </c>
    </row>
    <row r="106" spans="1:11" ht="15">
      <c r="A106" s="204" t="s">
        <v>147</v>
      </c>
      <c r="B106" s="292">
        <f>Margins!B106</f>
        <v>5900</v>
      </c>
      <c r="C106" s="292">
        <f>Volume!J106</f>
        <v>57.15</v>
      </c>
      <c r="D106" s="185">
        <f>Volume!M106</f>
        <v>-0.3487358326068053</v>
      </c>
      <c r="E106" s="178">
        <f>Volume!C106*100</f>
        <v>-27</v>
      </c>
      <c r="F106" s="353">
        <f>'Open Int.'!D106*100</f>
        <v>-1</v>
      </c>
      <c r="G106" s="179">
        <f>'Open Int.'!R106</f>
        <v>25.895808</v>
      </c>
      <c r="H106" s="179">
        <f>'Open Int.'!Z106</f>
        <v>-0.3274795000000026</v>
      </c>
      <c r="I106" s="172">
        <f>'Open Int.'!O106</f>
        <v>0.9830729166666666</v>
      </c>
      <c r="J106" s="188">
        <f>IF(Volume!D106=0,0,Volume!F106/Volume!D106)</f>
        <v>0</v>
      </c>
      <c r="K106" s="190">
        <f>IF('Open Int.'!E106=0,0,'Open Int.'!H106/'Open Int.'!E106)</f>
        <v>0</v>
      </c>
    </row>
    <row r="107" spans="1:11" ht="15">
      <c r="A107" s="204" t="s">
        <v>148</v>
      </c>
      <c r="B107" s="292">
        <f>Margins!B107</f>
        <v>2090</v>
      </c>
      <c r="C107" s="292">
        <f>Volume!J107</f>
        <v>244.5</v>
      </c>
      <c r="D107" s="185">
        <f>Volume!M107</f>
        <v>-3.0531324345757294</v>
      </c>
      <c r="E107" s="178">
        <f>Volume!C107*100</f>
        <v>-24</v>
      </c>
      <c r="F107" s="353">
        <f>'Open Int.'!D107*100</f>
        <v>3</v>
      </c>
      <c r="G107" s="179">
        <f>'Open Int.'!R107</f>
        <v>18.39618</v>
      </c>
      <c r="H107" s="179">
        <f>'Open Int.'!Z107</f>
        <v>0.05316960000000037</v>
      </c>
      <c r="I107" s="172">
        <f>'Open Int.'!O107</f>
        <v>0.9944444444444445</v>
      </c>
      <c r="J107" s="188">
        <f>IF(Volume!D107=0,0,Volume!F107/Volume!D107)</f>
        <v>0</v>
      </c>
      <c r="K107" s="190">
        <f>IF('Open Int.'!E107=0,0,'Open Int.'!H107/'Open Int.'!E107)</f>
        <v>0</v>
      </c>
    </row>
    <row r="108" spans="1:11" ht="15">
      <c r="A108" s="204" t="s">
        <v>122</v>
      </c>
      <c r="B108" s="292">
        <f>Margins!B108</f>
        <v>3250</v>
      </c>
      <c r="C108" s="292">
        <f>Volume!J108</f>
        <v>135.15</v>
      </c>
      <c r="D108" s="185">
        <f>Volume!M108</f>
        <v>-1.2783053323593865</v>
      </c>
      <c r="E108" s="178">
        <f>Volume!C108*100</f>
        <v>-21</v>
      </c>
      <c r="F108" s="353">
        <f>'Open Int.'!D108*100</f>
        <v>1</v>
      </c>
      <c r="G108" s="179">
        <f>'Open Int.'!R108</f>
        <v>339.267045</v>
      </c>
      <c r="H108" s="179">
        <f>'Open Int.'!Z108</f>
        <v>0.5011499999999955</v>
      </c>
      <c r="I108" s="172">
        <f>'Open Int.'!O108</f>
        <v>0.9864060072501295</v>
      </c>
      <c r="J108" s="188">
        <f>IF(Volume!D108=0,0,Volume!F108/Volume!D108)</f>
        <v>0.13004484304932734</v>
      </c>
      <c r="K108" s="190">
        <f>IF('Open Int.'!E108=0,0,'Open Int.'!H108/'Open Int.'!E108)</f>
        <v>0.19745762711864406</v>
      </c>
    </row>
    <row r="109" spans="1:11" ht="15">
      <c r="A109" s="204" t="s">
        <v>36</v>
      </c>
      <c r="B109" s="292">
        <f>Margins!B109</f>
        <v>450</v>
      </c>
      <c r="C109" s="292">
        <f>Volume!J109</f>
        <v>916.45</v>
      </c>
      <c r="D109" s="185">
        <f>Volume!M109</f>
        <v>0.5816824891620554</v>
      </c>
      <c r="E109" s="178">
        <f>Volume!C109*100</f>
        <v>2</v>
      </c>
      <c r="F109" s="353">
        <f>'Open Int.'!D109*100</f>
        <v>3</v>
      </c>
      <c r="G109" s="179">
        <f>'Open Int.'!R109</f>
        <v>754.90277625</v>
      </c>
      <c r="H109" s="179">
        <f>'Open Int.'!Z109</f>
        <v>29.909832749999964</v>
      </c>
      <c r="I109" s="172">
        <f>'Open Int.'!O109</f>
        <v>0.9925157060912319</v>
      </c>
      <c r="J109" s="188">
        <f>IF(Volume!D109=0,0,Volume!F109/Volume!D109)</f>
        <v>0.18930041152263374</v>
      </c>
      <c r="K109" s="190">
        <f>IF('Open Int.'!E109=0,0,'Open Int.'!H109/'Open Int.'!E109)</f>
        <v>0.2</v>
      </c>
    </row>
    <row r="110" spans="1:11" ht="15">
      <c r="A110" s="204" t="s">
        <v>172</v>
      </c>
      <c r="B110" s="292">
        <f>Margins!B110</f>
        <v>1050</v>
      </c>
      <c r="C110" s="292">
        <f>Volume!J110</f>
        <v>199.3</v>
      </c>
      <c r="D110" s="185">
        <f>Volume!M110</f>
        <v>-0.07520681875155541</v>
      </c>
      <c r="E110" s="178">
        <f>Volume!C110*100</f>
        <v>69</v>
      </c>
      <c r="F110" s="353">
        <f>'Open Int.'!D110*100</f>
        <v>1</v>
      </c>
      <c r="G110" s="179">
        <f>'Open Int.'!R110</f>
        <v>69.8317305</v>
      </c>
      <c r="H110" s="179">
        <f>'Open Int.'!Z110</f>
        <v>0.4919407500000119</v>
      </c>
      <c r="I110" s="172">
        <f>'Open Int.'!O110</f>
        <v>0.9907102187593647</v>
      </c>
      <c r="J110" s="188">
        <f>IF(Volume!D110=0,0,Volume!F110/Volume!D110)</f>
        <v>0</v>
      </c>
      <c r="K110" s="190">
        <f>IF('Open Int.'!E110=0,0,'Open Int.'!H110/'Open Int.'!E110)</f>
        <v>0.01</v>
      </c>
    </row>
    <row r="111" spans="1:11" ht="15">
      <c r="A111" s="204" t="s">
        <v>80</v>
      </c>
      <c r="B111" s="292">
        <f>Margins!B111</f>
        <v>1200</v>
      </c>
      <c r="C111" s="292">
        <f>Volume!J111</f>
        <v>222.6</v>
      </c>
      <c r="D111" s="185">
        <f>Volume!M111</f>
        <v>-3.069888961463101</v>
      </c>
      <c r="E111" s="178">
        <f>Volume!C111*100</f>
        <v>4</v>
      </c>
      <c r="F111" s="353">
        <f>'Open Int.'!D111*100</f>
        <v>2</v>
      </c>
      <c r="G111" s="179">
        <f>'Open Int.'!R111</f>
        <v>47.093256</v>
      </c>
      <c r="H111" s="179">
        <f>'Open Int.'!Z111</f>
        <v>-0.38917800000000113</v>
      </c>
      <c r="I111" s="172">
        <f>'Open Int.'!O111</f>
        <v>0.9954622802041974</v>
      </c>
      <c r="J111" s="188">
        <f>IF(Volume!D111=0,0,Volume!F111/Volume!D111)</f>
        <v>0</v>
      </c>
      <c r="K111" s="190">
        <f>IF('Open Int.'!E111=0,0,'Open Int.'!H111/'Open Int.'!E111)</f>
        <v>0.2</v>
      </c>
    </row>
    <row r="112" spans="1:11" ht="15">
      <c r="A112" s="204" t="s">
        <v>276</v>
      </c>
      <c r="B112" s="292">
        <f>Margins!B112</f>
        <v>700</v>
      </c>
      <c r="C112" s="292">
        <f>Volume!J112</f>
        <v>432.75</v>
      </c>
      <c r="D112" s="185">
        <f>Volume!M112</f>
        <v>-1.8262250453720534</v>
      </c>
      <c r="E112" s="178">
        <f>Volume!C112*100</f>
        <v>-14.000000000000002</v>
      </c>
      <c r="F112" s="353">
        <f>'Open Int.'!D112*100</f>
        <v>0</v>
      </c>
      <c r="G112" s="179">
        <f>'Open Int.'!R112</f>
        <v>297.532935</v>
      </c>
      <c r="H112" s="179">
        <f>'Open Int.'!Z112</f>
        <v>-5.627264999999966</v>
      </c>
      <c r="I112" s="172">
        <f>'Open Int.'!O112</f>
        <v>0.9902260232131949</v>
      </c>
      <c r="J112" s="188">
        <f>IF(Volume!D112=0,0,Volume!F112/Volume!D112)</f>
        <v>0</v>
      </c>
      <c r="K112" s="190">
        <f>IF('Open Int.'!E112=0,0,'Open Int.'!H112/'Open Int.'!E112)</f>
        <v>0.00847457627118644</v>
      </c>
    </row>
    <row r="113" spans="1:11" ht="15">
      <c r="A113" s="204" t="s">
        <v>225</v>
      </c>
      <c r="B113" s="292">
        <f>Margins!B113</f>
        <v>650</v>
      </c>
      <c r="C113" s="292">
        <f>Volume!J113</f>
        <v>399.9</v>
      </c>
      <c r="D113" s="185">
        <f>Volume!M113</f>
        <v>0.15026296018030702</v>
      </c>
      <c r="E113" s="178">
        <f>Volume!C113*100</f>
        <v>19</v>
      </c>
      <c r="F113" s="353">
        <f>'Open Int.'!D113*100</f>
        <v>-1</v>
      </c>
      <c r="G113" s="179">
        <f>'Open Int.'!R113</f>
        <v>23.1602085</v>
      </c>
      <c r="H113" s="179">
        <f>'Open Int.'!Z113</f>
        <v>-0.22479600000000133</v>
      </c>
      <c r="I113" s="172">
        <f>'Open Int.'!O113</f>
        <v>1</v>
      </c>
      <c r="J113" s="188">
        <f>IF(Volume!D113=0,0,Volume!F113/Volume!D113)</f>
        <v>0</v>
      </c>
      <c r="K113" s="190">
        <f>IF('Open Int.'!E113=0,0,'Open Int.'!H113/'Open Int.'!E113)</f>
        <v>0</v>
      </c>
    </row>
    <row r="114" spans="1:11" ht="15">
      <c r="A114" s="204" t="s">
        <v>81</v>
      </c>
      <c r="B114" s="292">
        <f>Margins!B114</f>
        <v>1200</v>
      </c>
      <c r="C114" s="292">
        <f>Volume!J114</f>
        <v>496.15</v>
      </c>
      <c r="D114" s="185">
        <f>Volume!M114</f>
        <v>-2.86805011746281</v>
      </c>
      <c r="E114" s="178">
        <f>Volume!C114*100</f>
        <v>16</v>
      </c>
      <c r="F114" s="353">
        <f>'Open Int.'!D114*100</f>
        <v>5</v>
      </c>
      <c r="G114" s="179">
        <f>'Open Int.'!R114</f>
        <v>214.991718</v>
      </c>
      <c r="H114" s="179">
        <f>'Open Int.'!Z114</f>
        <v>4.194773999999995</v>
      </c>
      <c r="I114" s="172">
        <f>'Open Int.'!O114</f>
        <v>0.9972306840210468</v>
      </c>
      <c r="J114" s="188">
        <f>IF(Volume!D114=0,0,Volume!F114/Volume!D114)</f>
        <v>0</v>
      </c>
      <c r="K114" s="190">
        <f>IF('Open Int.'!E114=0,0,'Open Int.'!H114/'Open Int.'!E114)</f>
        <v>0</v>
      </c>
    </row>
    <row r="115" spans="1:11" ht="15">
      <c r="A115" s="204" t="s">
        <v>226</v>
      </c>
      <c r="B115" s="292">
        <f>Margins!B115</f>
        <v>2800</v>
      </c>
      <c r="C115" s="292">
        <f>Volume!J115</f>
        <v>185.9</v>
      </c>
      <c r="D115" s="185">
        <f>Volume!M115</f>
        <v>-4.347826086956516</v>
      </c>
      <c r="E115" s="178">
        <f>Volume!C115*100</f>
        <v>13</v>
      </c>
      <c r="F115" s="353">
        <f>'Open Int.'!D115*100</f>
        <v>-3</v>
      </c>
      <c r="G115" s="179">
        <f>'Open Int.'!R115</f>
        <v>187.491304</v>
      </c>
      <c r="H115" s="179">
        <f>'Open Int.'!Z115</f>
        <v>-9.991617999999988</v>
      </c>
      <c r="I115" s="172">
        <f>'Open Int.'!O115</f>
        <v>0.9827873403664631</v>
      </c>
      <c r="J115" s="188">
        <f>IF(Volume!D115=0,0,Volume!F115/Volume!D115)</f>
        <v>0.18475073313782991</v>
      </c>
      <c r="K115" s="190">
        <f>IF('Open Int.'!E115=0,0,'Open Int.'!H115/'Open Int.'!E115)</f>
        <v>0.360377358490566</v>
      </c>
    </row>
    <row r="116" spans="1:11" ht="15">
      <c r="A116" s="204" t="s">
        <v>302</v>
      </c>
      <c r="B116" s="292">
        <f>Margins!B116</f>
        <v>1100</v>
      </c>
      <c r="C116" s="292">
        <f>Volume!J116</f>
        <v>226.65</v>
      </c>
      <c r="D116" s="185">
        <f>Volume!M116</f>
        <v>-1.755526657997392</v>
      </c>
      <c r="E116" s="178">
        <f>Volume!C116*100</f>
        <v>75</v>
      </c>
      <c r="F116" s="353">
        <f>'Open Int.'!D116*100</f>
        <v>3</v>
      </c>
      <c r="G116" s="179">
        <f>'Open Int.'!R116</f>
        <v>53.602725</v>
      </c>
      <c r="H116" s="179">
        <f>'Open Int.'!Z116</f>
        <v>0.8439419999999984</v>
      </c>
      <c r="I116" s="172">
        <f>'Open Int.'!O116</f>
        <v>0.9976744186046511</v>
      </c>
      <c r="J116" s="188">
        <f>IF(Volume!D116=0,0,Volume!F116/Volume!D116)</f>
        <v>0</v>
      </c>
      <c r="K116" s="190">
        <f>IF('Open Int.'!E116=0,0,'Open Int.'!H116/'Open Int.'!E116)</f>
        <v>0</v>
      </c>
    </row>
    <row r="117" spans="1:11" ht="15">
      <c r="A117" s="204" t="s">
        <v>227</v>
      </c>
      <c r="B117" s="292">
        <f>Margins!B117</f>
        <v>300</v>
      </c>
      <c r="C117" s="292">
        <f>Volume!J117</f>
        <v>1013.8</v>
      </c>
      <c r="D117" s="185">
        <f>Volume!M117</f>
        <v>1.5424679487179465</v>
      </c>
      <c r="E117" s="178">
        <f>Volume!C117*100</f>
        <v>124</v>
      </c>
      <c r="F117" s="353">
        <f>'Open Int.'!D117*100</f>
        <v>2</v>
      </c>
      <c r="G117" s="179">
        <f>'Open Int.'!R117</f>
        <v>310.67901</v>
      </c>
      <c r="H117" s="179">
        <f>'Open Int.'!Z117</f>
        <v>10.050786000000016</v>
      </c>
      <c r="I117" s="172">
        <f>'Open Int.'!O117</f>
        <v>0.9974547234459129</v>
      </c>
      <c r="J117" s="188">
        <f>IF(Volume!D117=0,0,Volume!F117/Volume!D117)</f>
        <v>0</v>
      </c>
      <c r="K117" s="190">
        <f>IF('Open Int.'!E117=0,0,'Open Int.'!H117/'Open Int.'!E117)</f>
        <v>0.375</v>
      </c>
    </row>
    <row r="118" spans="1:11" ht="15">
      <c r="A118" s="204" t="s">
        <v>228</v>
      </c>
      <c r="B118" s="292">
        <f>Margins!B118</f>
        <v>800</v>
      </c>
      <c r="C118" s="292">
        <f>Volume!J118</f>
        <v>416.8</v>
      </c>
      <c r="D118" s="185">
        <f>Volume!M118</f>
        <v>-0.4775549188156638</v>
      </c>
      <c r="E118" s="178">
        <f>Volume!C118*100</f>
        <v>-19</v>
      </c>
      <c r="F118" s="353">
        <f>'Open Int.'!D118*100</f>
        <v>-10</v>
      </c>
      <c r="G118" s="179">
        <f>'Open Int.'!R118</f>
        <v>246.478848</v>
      </c>
      <c r="H118" s="179">
        <f>'Open Int.'!Z118</f>
        <v>-3.326976000000002</v>
      </c>
      <c r="I118" s="172">
        <f>'Open Int.'!O118</f>
        <v>0.9864718614718615</v>
      </c>
      <c r="J118" s="188">
        <f>IF(Volume!D118=0,0,Volume!F118/Volume!D118)</f>
        <v>3.1490384615384617</v>
      </c>
      <c r="K118" s="190">
        <f>IF('Open Int.'!E118=0,0,'Open Int.'!H118/'Open Int.'!E118)</f>
        <v>1.3835051546391752</v>
      </c>
    </row>
    <row r="119" spans="1:11" ht="15">
      <c r="A119" s="204" t="s">
        <v>235</v>
      </c>
      <c r="B119" s="292">
        <f>Margins!B119</f>
        <v>700</v>
      </c>
      <c r="C119" s="292">
        <f>Volume!J119</f>
        <v>422.8</v>
      </c>
      <c r="D119" s="185">
        <f>Volume!M119</f>
        <v>-3.005276439550348</v>
      </c>
      <c r="E119" s="178">
        <f>Volume!C119*100</f>
        <v>119</v>
      </c>
      <c r="F119" s="353">
        <f>'Open Int.'!D119*100</f>
        <v>15</v>
      </c>
      <c r="G119" s="179">
        <f>'Open Int.'!R119</f>
        <v>788.703804</v>
      </c>
      <c r="H119" s="179">
        <f>'Open Int.'!Z119</f>
        <v>82.17528900000002</v>
      </c>
      <c r="I119" s="172">
        <f>'Open Int.'!O119</f>
        <v>0.9880295695898533</v>
      </c>
      <c r="J119" s="188">
        <f>IF(Volume!D119=0,0,Volume!F119/Volume!D119)</f>
        <v>0.06088560885608856</v>
      </c>
      <c r="K119" s="190">
        <f>IF('Open Int.'!E119=0,0,'Open Int.'!H119/'Open Int.'!E119)</f>
        <v>0.09292929292929293</v>
      </c>
    </row>
    <row r="120" spans="1:11" ht="15">
      <c r="A120" s="204" t="s">
        <v>98</v>
      </c>
      <c r="B120" s="292">
        <f>Margins!B120</f>
        <v>550</v>
      </c>
      <c r="C120" s="292">
        <f>Volume!J120</f>
        <v>515.45</v>
      </c>
      <c r="D120" s="185">
        <f>Volume!M120</f>
        <v>-1.3587216534302764</v>
      </c>
      <c r="E120" s="178">
        <f>Volume!C120*100</f>
        <v>7.000000000000001</v>
      </c>
      <c r="F120" s="353">
        <f>'Open Int.'!D120*100</f>
        <v>-1</v>
      </c>
      <c r="G120" s="179">
        <f>'Open Int.'!R120</f>
        <v>241.766668</v>
      </c>
      <c r="H120" s="179">
        <f>'Open Int.'!Z120</f>
        <v>-4.537274499999995</v>
      </c>
      <c r="I120" s="172">
        <f>'Open Int.'!O120</f>
        <v>0.9978893058161351</v>
      </c>
      <c r="J120" s="188">
        <f>IF(Volume!D120=0,0,Volume!F120/Volume!D120)</f>
        <v>0.1111111111111111</v>
      </c>
      <c r="K120" s="190">
        <f>IF('Open Int.'!E120=0,0,'Open Int.'!H120/'Open Int.'!E120)</f>
        <v>0.037383177570093455</v>
      </c>
    </row>
    <row r="121" spans="1:11" ht="15">
      <c r="A121" s="204" t="s">
        <v>149</v>
      </c>
      <c r="B121" s="292">
        <f>Margins!B121</f>
        <v>550</v>
      </c>
      <c r="C121" s="292">
        <f>Volume!J121</f>
        <v>628.75</v>
      </c>
      <c r="D121" s="185">
        <f>Volume!M121</f>
        <v>-2.0333437207852847</v>
      </c>
      <c r="E121" s="178">
        <f>Volume!C121*100</f>
        <v>4</v>
      </c>
      <c r="F121" s="353">
        <f>'Open Int.'!D121*100</f>
        <v>-2</v>
      </c>
      <c r="G121" s="179">
        <f>'Open Int.'!R121</f>
        <v>437.76404375</v>
      </c>
      <c r="H121" s="179">
        <f>'Open Int.'!Z121</f>
        <v>-16.745880250000027</v>
      </c>
      <c r="I121" s="172">
        <f>'Open Int.'!O121</f>
        <v>0.9870447902677937</v>
      </c>
      <c r="J121" s="188">
        <f>IF(Volume!D121=0,0,Volume!F121/Volume!D121)</f>
        <v>0.2621951219512195</v>
      </c>
      <c r="K121" s="190">
        <f>IF('Open Int.'!E121=0,0,'Open Int.'!H121/'Open Int.'!E121)</f>
        <v>0.22456813819577734</v>
      </c>
    </row>
    <row r="122" spans="1:11" ht="15">
      <c r="A122" s="204" t="s">
        <v>203</v>
      </c>
      <c r="B122" s="292">
        <f>Margins!B122</f>
        <v>300</v>
      </c>
      <c r="C122" s="292">
        <f>Volume!J122</f>
        <v>1278.3</v>
      </c>
      <c r="D122" s="185">
        <f>Volume!M122</f>
        <v>0.11356071582410193</v>
      </c>
      <c r="E122" s="178">
        <f>Volume!C122*100</f>
        <v>-10</v>
      </c>
      <c r="F122" s="353">
        <f>'Open Int.'!D122*100</f>
        <v>-1</v>
      </c>
      <c r="G122" s="179">
        <f>'Open Int.'!R122</f>
        <v>2148.617772</v>
      </c>
      <c r="H122" s="179">
        <f>'Open Int.'!Z122</f>
        <v>7.340322000000015</v>
      </c>
      <c r="I122" s="172">
        <f>'Open Int.'!O122</f>
        <v>0.9964125080316985</v>
      </c>
      <c r="J122" s="188">
        <f>IF(Volume!D122=0,0,Volume!F122/Volume!D122)</f>
        <v>0.38072289156626504</v>
      </c>
      <c r="K122" s="190">
        <f>IF('Open Int.'!E122=0,0,'Open Int.'!H122/'Open Int.'!E122)</f>
        <v>0.17261715014344917</v>
      </c>
    </row>
    <row r="123" spans="1:11" ht="15">
      <c r="A123" s="204" t="s">
        <v>303</v>
      </c>
      <c r="B123" s="292">
        <f>Margins!B123</f>
        <v>500</v>
      </c>
      <c r="C123" s="292">
        <f>Volume!J123</f>
        <v>427.7</v>
      </c>
      <c r="D123" s="185">
        <f>Volume!M123</f>
        <v>-2.027259191387017</v>
      </c>
      <c r="E123" s="178">
        <f>Volume!C123*100</f>
        <v>-32</v>
      </c>
      <c r="F123" s="353">
        <f>'Open Int.'!D123*100</f>
        <v>3</v>
      </c>
      <c r="G123" s="179">
        <f>'Open Int.'!R123</f>
        <v>8.63954</v>
      </c>
      <c r="H123" s="179">
        <f>'Open Int.'!Z123</f>
        <v>0.10498750000000001</v>
      </c>
      <c r="I123" s="172">
        <f>'Open Int.'!O123</f>
        <v>0.9900990099009901</v>
      </c>
      <c r="J123" s="188">
        <f>IF(Volume!D123=0,0,Volume!F123/Volume!D123)</f>
        <v>0</v>
      </c>
      <c r="K123" s="190">
        <f>IF('Open Int.'!E123=0,0,'Open Int.'!H123/'Open Int.'!E123)</f>
        <v>0</v>
      </c>
    </row>
    <row r="124" spans="1:11" ht="15">
      <c r="A124" s="204" t="s">
        <v>217</v>
      </c>
      <c r="B124" s="292">
        <f>Margins!B124</f>
        <v>3350</v>
      </c>
      <c r="C124" s="292">
        <f>Volume!J124</f>
        <v>62.25</v>
      </c>
      <c r="D124" s="185">
        <f>Volume!M124</f>
        <v>0.4842615012106492</v>
      </c>
      <c r="E124" s="178">
        <f>Volume!C124*100</f>
        <v>-44</v>
      </c>
      <c r="F124" s="353">
        <f>'Open Int.'!D124*100</f>
        <v>0</v>
      </c>
      <c r="G124" s="179">
        <f>'Open Int.'!R124</f>
        <v>234.813225</v>
      </c>
      <c r="H124" s="179">
        <f>'Open Int.'!Z124</f>
        <v>2.044772999999992</v>
      </c>
      <c r="I124" s="172">
        <f>'Open Int.'!O124</f>
        <v>0.9429840142095914</v>
      </c>
      <c r="J124" s="188">
        <f>IF(Volume!D124=0,0,Volume!F124/Volume!D124)</f>
        <v>0.2</v>
      </c>
      <c r="K124" s="190">
        <f>IF('Open Int.'!E124=0,0,'Open Int.'!H124/'Open Int.'!E124)</f>
        <v>0.3326293558606125</v>
      </c>
    </row>
    <row r="125" spans="1:11" ht="15">
      <c r="A125" s="204" t="s">
        <v>236</v>
      </c>
      <c r="B125" s="292">
        <f>Margins!B125</f>
        <v>2700</v>
      </c>
      <c r="C125" s="292">
        <f>Volume!J125</f>
        <v>84.8</v>
      </c>
      <c r="D125" s="185">
        <f>Volume!M125</f>
        <v>-1.5098722415795554</v>
      </c>
      <c r="E125" s="178">
        <f>Volume!C125*100</f>
        <v>-11</v>
      </c>
      <c r="F125" s="353">
        <f>'Open Int.'!D125*100</f>
        <v>-1</v>
      </c>
      <c r="G125" s="179">
        <f>'Open Int.'!R125</f>
        <v>203.591232</v>
      </c>
      <c r="H125" s="179">
        <f>'Open Int.'!Z125</f>
        <v>-2.7956339999999784</v>
      </c>
      <c r="I125" s="172">
        <f>'Open Int.'!O125</f>
        <v>0.9706477732793523</v>
      </c>
      <c r="J125" s="188">
        <f>IF(Volume!D125=0,0,Volume!F125/Volume!D125)</f>
        <v>0.18442622950819673</v>
      </c>
      <c r="K125" s="190">
        <f>IF('Open Int.'!E125=0,0,'Open Int.'!H125/'Open Int.'!E125)</f>
        <v>0.13557858376511225</v>
      </c>
    </row>
    <row r="126" spans="1:11" ht="15">
      <c r="A126" s="204" t="s">
        <v>204</v>
      </c>
      <c r="B126" s="292">
        <f>Margins!B126</f>
        <v>600</v>
      </c>
      <c r="C126" s="292">
        <f>Volume!J126</f>
        <v>467.7</v>
      </c>
      <c r="D126" s="185">
        <f>Volume!M126</f>
        <v>-3.8149100257069435</v>
      </c>
      <c r="E126" s="178">
        <f>Volume!C126*100</f>
        <v>44</v>
      </c>
      <c r="F126" s="353">
        <f>'Open Int.'!D126*100</f>
        <v>9</v>
      </c>
      <c r="G126" s="179">
        <f>'Open Int.'!R126</f>
        <v>411.192486</v>
      </c>
      <c r="H126" s="179">
        <f>'Open Int.'!Z126</f>
        <v>29.904410999999982</v>
      </c>
      <c r="I126" s="172">
        <f>'Open Int.'!O126</f>
        <v>0.9838258377124138</v>
      </c>
      <c r="J126" s="188">
        <f>IF(Volume!D126=0,0,Volume!F126/Volume!D126)</f>
        <v>0.11885714285714286</v>
      </c>
      <c r="K126" s="190">
        <f>IF('Open Int.'!E126=0,0,'Open Int.'!H126/'Open Int.'!E126)</f>
        <v>0.12870662460567822</v>
      </c>
    </row>
    <row r="127" spans="1:11" ht="15">
      <c r="A127" s="204" t="s">
        <v>205</v>
      </c>
      <c r="B127" s="292">
        <f>Margins!B127</f>
        <v>500</v>
      </c>
      <c r="C127" s="292">
        <f>Volume!J127</f>
        <v>1174.9</v>
      </c>
      <c r="D127" s="185">
        <f>Volume!M127</f>
        <v>-3.196836120952456</v>
      </c>
      <c r="E127" s="178">
        <f>Volume!C127*100</f>
        <v>94</v>
      </c>
      <c r="F127" s="353">
        <f>'Open Int.'!D127*100</f>
        <v>9</v>
      </c>
      <c r="G127" s="179">
        <f>'Open Int.'!R127</f>
        <v>721.6235800000001</v>
      </c>
      <c r="H127" s="179">
        <f>'Open Int.'!Z127</f>
        <v>46.74569500000007</v>
      </c>
      <c r="I127" s="172">
        <f>'Open Int.'!O127</f>
        <v>0.9907196352979486</v>
      </c>
      <c r="J127" s="188">
        <f>IF(Volume!D127=0,0,Volume!F127/Volume!D127)</f>
        <v>0.2921174652241113</v>
      </c>
      <c r="K127" s="190">
        <f>IF('Open Int.'!E127=0,0,'Open Int.'!H127/'Open Int.'!E127)</f>
        <v>0.23171889838556506</v>
      </c>
    </row>
    <row r="128" spans="1:11" ht="15">
      <c r="A128" s="204" t="s">
        <v>37</v>
      </c>
      <c r="B128" s="292">
        <f>Margins!B128</f>
        <v>1600</v>
      </c>
      <c r="C128" s="292">
        <f>Volume!J128</f>
        <v>165.2</v>
      </c>
      <c r="D128" s="185">
        <f>Volume!M128</f>
        <v>-1.3142174432497113</v>
      </c>
      <c r="E128" s="178">
        <f>Volume!C128*100</f>
        <v>-9</v>
      </c>
      <c r="F128" s="353">
        <f>'Open Int.'!D128*100</f>
        <v>0</v>
      </c>
      <c r="G128" s="179">
        <f>'Open Int.'!R128</f>
        <v>20.88128</v>
      </c>
      <c r="H128" s="179">
        <f>'Open Int.'!Z128</f>
        <v>-0.19772800000000146</v>
      </c>
      <c r="I128" s="172">
        <f>'Open Int.'!O128</f>
        <v>0.9784810126582278</v>
      </c>
      <c r="J128" s="188">
        <f>IF(Volume!D128=0,0,Volume!F128/Volume!D128)</f>
        <v>0</v>
      </c>
      <c r="K128" s="190">
        <f>IF('Open Int.'!E128=0,0,'Open Int.'!H128/'Open Int.'!E128)</f>
        <v>0.02127659574468085</v>
      </c>
    </row>
    <row r="129" spans="1:11" ht="15">
      <c r="A129" s="204" t="s">
        <v>304</v>
      </c>
      <c r="B129" s="292">
        <f>Margins!B129</f>
        <v>150</v>
      </c>
      <c r="C129" s="292">
        <f>Volume!J129</f>
        <v>1703.9</v>
      </c>
      <c r="D129" s="185">
        <f>Volume!M129</f>
        <v>2.8490372427114172</v>
      </c>
      <c r="E129" s="178">
        <f>Volume!C129*100</f>
        <v>13</v>
      </c>
      <c r="F129" s="353">
        <f>'Open Int.'!D129*100</f>
        <v>-2</v>
      </c>
      <c r="G129" s="179">
        <f>'Open Int.'!R129</f>
        <v>85.5442995</v>
      </c>
      <c r="H129" s="179">
        <f>'Open Int.'!Z129</f>
        <v>0.6798419999999936</v>
      </c>
      <c r="I129" s="172">
        <f>'Open Int.'!O129</f>
        <v>0.9775918733193905</v>
      </c>
      <c r="J129" s="188">
        <f>IF(Volume!D129=0,0,Volume!F129/Volume!D129)</f>
        <v>0.125</v>
      </c>
      <c r="K129" s="190">
        <f>IF('Open Int.'!E129=0,0,'Open Int.'!H129/'Open Int.'!E129)</f>
        <v>0.5833333333333334</v>
      </c>
    </row>
    <row r="130" spans="1:11" ht="15">
      <c r="A130" s="204" t="s">
        <v>229</v>
      </c>
      <c r="B130" s="292">
        <f>Margins!B130</f>
        <v>375</v>
      </c>
      <c r="C130" s="292">
        <f>Volume!J130</f>
        <v>1068</v>
      </c>
      <c r="D130" s="185">
        <f>Volume!M130</f>
        <v>-1.6348146442551232</v>
      </c>
      <c r="E130" s="178">
        <f>Volume!C130*100</f>
        <v>16</v>
      </c>
      <c r="F130" s="353">
        <f>'Open Int.'!D130*100</f>
        <v>1</v>
      </c>
      <c r="G130" s="179">
        <f>'Open Int.'!R130</f>
        <v>588.93525</v>
      </c>
      <c r="H130" s="179">
        <f>'Open Int.'!Z130</f>
        <v>-3.029221874999962</v>
      </c>
      <c r="I130" s="172">
        <f>'Open Int.'!O130</f>
        <v>0.993403604216253</v>
      </c>
      <c r="J130" s="188">
        <f>IF(Volume!D130=0,0,Volume!F130/Volume!D130)</f>
        <v>0.1111111111111111</v>
      </c>
      <c r="K130" s="190">
        <f>IF('Open Int.'!E130=0,0,'Open Int.'!H130/'Open Int.'!E130)</f>
        <v>0.10975609756097561</v>
      </c>
    </row>
    <row r="131" spans="1:11" ht="15">
      <c r="A131" s="204" t="s">
        <v>279</v>
      </c>
      <c r="B131" s="292">
        <f>Margins!B131</f>
        <v>350</v>
      </c>
      <c r="C131" s="292">
        <f>Volume!J131</f>
        <v>1088.55</v>
      </c>
      <c r="D131" s="185">
        <f>Volume!M131</f>
        <v>-1.2339518214399252</v>
      </c>
      <c r="E131" s="178">
        <f>Volume!C131*100</f>
        <v>-57.99999999999999</v>
      </c>
      <c r="F131" s="353">
        <f>'Open Int.'!D131*100</f>
        <v>-3</v>
      </c>
      <c r="G131" s="179">
        <f>'Open Int.'!R131</f>
        <v>160.89313275</v>
      </c>
      <c r="H131" s="179">
        <f>'Open Int.'!Z131</f>
        <v>-5.867673000000025</v>
      </c>
      <c r="I131" s="172">
        <f>'Open Int.'!O131</f>
        <v>0.997632015155103</v>
      </c>
      <c r="J131" s="188">
        <f>IF(Volume!D131=0,0,Volume!F131/Volume!D131)</f>
        <v>0</v>
      </c>
      <c r="K131" s="190">
        <f>IF('Open Int.'!E131=0,0,'Open Int.'!H131/'Open Int.'!E131)</f>
        <v>0.12173913043478261</v>
      </c>
    </row>
    <row r="132" spans="1:11" ht="15">
      <c r="A132" s="204" t="s">
        <v>180</v>
      </c>
      <c r="B132" s="292">
        <f>Margins!B132</f>
        <v>1500</v>
      </c>
      <c r="C132" s="292">
        <f>Volume!J132</f>
        <v>195.05</v>
      </c>
      <c r="D132" s="185">
        <f>Volume!M132</f>
        <v>-1.315456615228937</v>
      </c>
      <c r="E132" s="178">
        <f>Volume!C132*100</f>
        <v>13</v>
      </c>
      <c r="F132" s="353">
        <f>'Open Int.'!D132*100</f>
        <v>0</v>
      </c>
      <c r="G132" s="179">
        <f>'Open Int.'!R132</f>
        <v>129.9325575</v>
      </c>
      <c r="H132" s="179">
        <f>'Open Int.'!Z132</f>
        <v>-1.5541049999999927</v>
      </c>
      <c r="I132" s="172">
        <f>'Open Int.'!O132</f>
        <v>0.9934699392028822</v>
      </c>
      <c r="J132" s="188">
        <f>IF(Volume!D132=0,0,Volume!F132/Volume!D132)</f>
        <v>0.24242424242424243</v>
      </c>
      <c r="K132" s="190">
        <f>IF('Open Int.'!E132=0,0,'Open Int.'!H132/'Open Int.'!E132)</f>
        <v>0.2835820895522388</v>
      </c>
    </row>
    <row r="133" spans="1:11" ht="15">
      <c r="A133" s="204" t="s">
        <v>181</v>
      </c>
      <c r="B133" s="292">
        <f>Margins!B133</f>
        <v>850</v>
      </c>
      <c r="C133" s="292">
        <f>Volume!J133</f>
        <v>353.15</v>
      </c>
      <c r="D133" s="185">
        <f>Volume!M133</f>
        <v>-1.2444071588367018</v>
      </c>
      <c r="E133" s="178">
        <f>Volume!C133*100</f>
        <v>-31</v>
      </c>
      <c r="F133" s="353">
        <f>'Open Int.'!D133*100</f>
        <v>-1</v>
      </c>
      <c r="G133" s="179">
        <f>'Open Int.'!R133</f>
        <v>5.61331925</v>
      </c>
      <c r="H133" s="179">
        <f>'Open Int.'!Z133</f>
        <v>-0.13152474999999964</v>
      </c>
      <c r="I133" s="172">
        <f>'Open Int.'!O133</f>
        <v>0.9786096256684492</v>
      </c>
      <c r="J133" s="188">
        <f>IF(Volume!D133=0,0,Volume!F133/Volume!D133)</f>
        <v>0</v>
      </c>
      <c r="K133" s="190">
        <f>IF('Open Int.'!E133=0,0,'Open Int.'!H133/'Open Int.'!E133)</f>
        <v>0</v>
      </c>
    </row>
    <row r="134" spans="1:11" ht="15">
      <c r="A134" s="204" t="s">
        <v>150</v>
      </c>
      <c r="B134" s="292">
        <f>Margins!B134</f>
        <v>875</v>
      </c>
      <c r="C134" s="292">
        <f>Volume!J134</f>
        <v>525.9</v>
      </c>
      <c r="D134" s="185">
        <f>Volume!M134</f>
        <v>-0.7829450051881857</v>
      </c>
      <c r="E134" s="178">
        <f>Volume!C134*100</f>
        <v>-44</v>
      </c>
      <c r="F134" s="353">
        <f>'Open Int.'!D134*100</f>
        <v>-1</v>
      </c>
      <c r="G134" s="179">
        <f>'Open Int.'!R134</f>
        <v>528.49663125</v>
      </c>
      <c r="H134" s="179">
        <f>'Open Int.'!Z134</f>
        <v>-6.674976875000084</v>
      </c>
      <c r="I134" s="172">
        <f>'Open Int.'!O134</f>
        <v>0.9971266869830213</v>
      </c>
      <c r="J134" s="188">
        <f>IF(Volume!D134=0,0,Volume!F134/Volume!D134)</f>
        <v>0.4827586206896552</v>
      </c>
      <c r="K134" s="190">
        <f>IF('Open Int.'!E134=0,0,'Open Int.'!H134/'Open Int.'!E134)</f>
        <v>0.08</v>
      </c>
    </row>
    <row r="135" spans="1:11" ht="15">
      <c r="A135" s="204" t="s">
        <v>151</v>
      </c>
      <c r="B135" s="292">
        <f>Margins!B135</f>
        <v>450</v>
      </c>
      <c r="C135" s="292">
        <f>Volume!J135</f>
        <v>985.65</v>
      </c>
      <c r="D135" s="185">
        <f>Volume!M135</f>
        <v>-0.30848589056337294</v>
      </c>
      <c r="E135" s="178">
        <f>Volume!C135*100</f>
        <v>17</v>
      </c>
      <c r="F135" s="353">
        <f>'Open Int.'!D135*100</f>
        <v>0</v>
      </c>
      <c r="G135" s="179">
        <f>'Open Int.'!R135</f>
        <v>241.77501675</v>
      </c>
      <c r="H135" s="179">
        <f>'Open Int.'!Z135</f>
        <v>-0.8816242500000158</v>
      </c>
      <c r="I135" s="172">
        <f>'Open Int.'!O135</f>
        <v>0.9867914144193726</v>
      </c>
      <c r="J135" s="188">
        <f>IF(Volume!D135=0,0,Volume!F135/Volume!D135)</f>
        <v>0</v>
      </c>
      <c r="K135" s="190">
        <f>IF('Open Int.'!E135=0,0,'Open Int.'!H135/'Open Int.'!E135)</f>
        <v>0</v>
      </c>
    </row>
    <row r="136" spans="1:11" ht="15">
      <c r="A136" s="204" t="s">
        <v>215</v>
      </c>
      <c r="B136" s="292">
        <f>Margins!B136</f>
        <v>250</v>
      </c>
      <c r="C136" s="292">
        <f>Volume!J136</f>
        <v>1498.5</v>
      </c>
      <c r="D136" s="185">
        <f>Volume!M136</f>
        <v>-2.428701653861177</v>
      </c>
      <c r="E136" s="178">
        <f>Volume!C136*100</f>
        <v>-27</v>
      </c>
      <c r="F136" s="353">
        <f>'Open Int.'!D136*100</f>
        <v>1</v>
      </c>
      <c r="G136" s="179">
        <f>'Open Int.'!R136</f>
        <v>94.1432625</v>
      </c>
      <c r="H136" s="179">
        <f>'Open Int.'!Z136</f>
        <v>-1.6906575000000004</v>
      </c>
      <c r="I136" s="172">
        <f>'Open Int.'!O136</f>
        <v>0.9972144846796658</v>
      </c>
      <c r="J136" s="188">
        <f>IF(Volume!D136=0,0,Volume!F136/Volume!D136)</f>
        <v>0</v>
      </c>
      <c r="K136" s="190">
        <f>IF('Open Int.'!E136=0,0,'Open Int.'!H136/'Open Int.'!E136)</f>
        <v>0</v>
      </c>
    </row>
    <row r="137" spans="1:11" ht="15">
      <c r="A137" s="204" t="s">
        <v>230</v>
      </c>
      <c r="B137" s="292">
        <f>Margins!B137</f>
        <v>200</v>
      </c>
      <c r="C137" s="292">
        <f>Volume!J137</f>
        <v>1250.35</v>
      </c>
      <c r="D137" s="185">
        <f>Volume!M137</f>
        <v>-2.9269050114514226</v>
      </c>
      <c r="E137" s="178">
        <f>Volume!C137*100</f>
        <v>-3</v>
      </c>
      <c r="F137" s="353">
        <f>'Open Int.'!D137*100</f>
        <v>4</v>
      </c>
      <c r="G137" s="179">
        <f>'Open Int.'!R137</f>
        <v>178.97509899999997</v>
      </c>
      <c r="H137" s="179">
        <f>'Open Int.'!Z137</f>
        <v>1.9970289999999693</v>
      </c>
      <c r="I137" s="172">
        <f>'Open Int.'!O137</f>
        <v>0.9966466396534861</v>
      </c>
      <c r="J137" s="188">
        <f>IF(Volume!D137=0,0,Volume!F137/Volume!D137)</f>
        <v>0.5</v>
      </c>
      <c r="K137" s="190">
        <f>IF('Open Int.'!E137=0,0,'Open Int.'!H137/'Open Int.'!E137)</f>
        <v>0.44</v>
      </c>
    </row>
    <row r="138" spans="1:11" ht="15">
      <c r="A138" s="204" t="s">
        <v>91</v>
      </c>
      <c r="B138" s="292">
        <f>Margins!B138</f>
        <v>7600</v>
      </c>
      <c r="C138" s="292">
        <f>Volume!J138</f>
        <v>73.05</v>
      </c>
      <c r="D138" s="185">
        <f>Volume!M138</f>
        <v>-2.664890073284477</v>
      </c>
      <c r="E138" s="178">
        <f>Volume!C138*100</f>
        <v>1</v>
      </c>
      <c r="F138" s="353">
        <f>'Open Int.'!D138*100</f>
        <v>3</v>
      </c>
      <c r="G138" s="179">
        <f>'Open Int.'!R138</f>
        <v>73.616868</v>
      </c>
      <c r="H138" s="179">
        <f>'Open Int.'!Z138</f>
        <v>0.3800760000000025</v>
      </c>
      <c r="I138" s="172">
        <f>'Open Int.'!O138</f>
        <v>0.9894419306184012</v>
      </c>
      <c r="J138" s="188">
        <f>IF(Volume!D138=0,0,Volume!F138/Volume!D138)</f>
        <v>0</v>
      </c>
      <c r="K138" s="190">
        <f>IF('Open Int.'!E138=0,0,'Open Int.'!H138/'Open Int.'!E138)</f>
        <v>0</v>
      </c>
    </row>
    <row r="139" spans="1:14" ht="15">
      <c r="A139" s="204" t="s">
        <v>152</v>
      </c>
      <c r="B139" s="292">
        <f>Margins!B139</f>
        <v>1350</v>
      </c>
      <c r="C139" s="292">
        <f>Volume!J139</f>
        <v>213.65</v>
      </c>
      <c r="D139" s="185">
        <f>Volume!M139</f>
        <v>-1.6344383057090164</v>
      </c>
      <c r="E139" s="178">
        <f>Volume!C139*100</f>
        <v>198</v>
      </c>
      <c r="F139" s="353">
        <f>'Open Int.'!D139*100</f>
        <v>1</v>
      </c>
      <c r="G139" s="179">
        <f>'Open Int.'!R139</f>
        <v>47.2444245</v>
      </c>
      <c r="H139" s="179">
        <f>'Open Int.'!Z139</f>
        <v>-0.3451815000000025</v>
      </c>
      <c r="I139" s="172">
        <f>'Open Int.'!O139</f>
        <v>0.9896214896214897</v>
      </c>
      <c r="J139" s="188">
        <f>IF(Volume!D139=0,0,Volume!F139/Volume!D139)</f>
        <v>0</v>
      </c>
      <c r="K139" s="190">
        <f>IF('Open Int.'!E139=0,0,'Open Int.'!H139/'Open Int.'!E139)</f>
        <v>0.20930232558139536</v>
      </c>
      <c r="N139" s="97"/>
    </row>
    <row r="140" spans="1:14" ht="15">
      <c r="A140" s="204" t="s">
        <v>208</v>
      </c>
      <c r="B140" s="292">
        <f>Margins!B140</f>
        <v>412</v>
      </c>
      <c r="C140" s="292">
        <f>Volume!J140</f>
        <v>911.1</v>
      </c>
      <c r="D140" s="185">
        <f>Volume!M140</f>
        <v>-1.873990306946686</v>
      </c>
      <c r="E140" s="178">
        <f>Volume!C140*100</f>
        <v>-44</v>
      </c>
      <c r="F140" s="353">
        <f>'Open Int.'!D140*100</f>
        <v>2</v>
      </c>
      <c r="G140" s="179">
        <f>'Open Int.'!R140</f>
        <v>476.3485908</v>
      </c>
      <c r="H140" s="179">
        <f>'Open Int.'!Z140</f>
        <v>1.843494000000021</v>
      </c>
      <c r="I140" s="172">
        <f>'Open Int.'!O140</f>
        <v>0.9979511426319937</v>
      </c>
      <c r="J140" s="188">
        <f>IF(Volume!D140=0,0,Volume!F140/Volume!D140)</f>
        <v>0.43137254901960786</v>
      </c>
      <c r="K140" s="190">
        <f>IF('Open Int.'!E140=0,0,'Open Int.'!H140/'Open Int.'!E140)</f>
        <v>0.12670454545454546</v>
      </c>
      <c r="N140" s="97"/>
    </row>
    <row r="141" spans="1:14" ht="15">
      <c r="A141" s="180" t="s">
        <v>231</v>
      </c>
      <c r="B141" s="292">
        <f>Margins!B141</f>
        <v>800</v>
      </c>
      <c r="C141" s="292">
        <f>Volume!J141</f>
        <v>560.2</v>
      </c>
      <c r="D141" s="185">
        <f>Volume!M141</f>
        <v>-0.28479886080454064</v>
      </c>
      <c r="E141" s="178">
        <f>Volume!C141*100</f>
        <v>12</v>
      </c>
      <c r="F141" s="353">
        <f>'Open Int.'!D141*100</f>
        <v>-5</v>
      </c>
      <c r="G141" s="179">
        <f>'Open Int.'!R141</f>
        <v>82.551072</v>
      </c>
      <c r="H141" s="179">
        <f>'Open Int.'!Z141</f>
        <v>-4.145903999999987</v>
      </c>
      <c r="I141" s="172">
        <f>'Open Int.'!O141</f>
        <v>0.992942453854506</v>
      </c>
      <c r="J141" s="188">
        <f>IF(Volume!D141=0,0,Volume!F141/Volume!D141)</f>
        <v>0</v>
      </c>
      <c r="K141" s="190">
        <f>IF('Open Int.'!E141=0,0,'Open Int.'!H141/'Open Int.'!E141)</f>
        <v>0.24</v>
      </c>
      <c r="N141" s="97"/>
    </row>
    <row r="142" spans="1:14" ht="15">
      <c r="A142" s="180" t="s">
        <v>185</v>
      </c>
      <c r="B142" s="292">
        <f>Margins!B142</f>
        <v>675</v>
      </c>
      <c r="C142" s="292">
        <f>Volume!J142</f>
        <v>454.95</v>
      </c>
      <c r="D142" s="185">
        <f>Volume!M142</f>
        <v>-1.939864209505335</v>
      </c>
      <c r="E142" s="178">
        <f>Volume!C142*100</f>
        <v>-13</v>
      </c>
      <c r="F142" s="353">
        <f>'Open Int.'!D142*100</f>
        <v>1</v>
      </c>
      <c r="G142" s="179">
        <f>'Open Int.'!R142</f>
        <v>1008.395537625</v>
      </c>
      <c r="H142" s="179">
        <f>'Open Int.'!Z142</f>
        <v>0.2820622499999672</v>
      </c>
      <c r="I142" s="172">
        <f>'Open Int.'!O142</f>
        <v>0.9923257301215093</v>
      </c>
      <c r="J142" s="188">
        <f>IF(Volume!D142=0,0,Volume!F142/Volume!D142)</f>
        <v>0.13333333333333333</v>
      </c>
      <c r="K142" s="190">
        <f>IF('Open Int.'!E142=0,0,'Open Int.'!H142/'Open Int.'!E142)</f>
        <v>0.25646687697160886</v>
      </c>
      <c r="N142" s="97"/>
    </row>
    <row r="143" spans="1:14" ht="15">
      <c r="A143" s="180" t="s">
        <v>206</v>
      </c>
      <c r="B143" s="292">
        <f>Margins!B143</f>
        <v>275</v>
      </c>
      <c r="C143" s="292">
        <f>Volume!J143</f>
        <v>725.95</v>
      </c>
      <c r="D143" s="185">
        <f>Volume!M143</f>
        <v>1.2411965692769111</v>
      </c>
      <c r="E143" s="178">
        <f>Volume!C143*100</f>
        <v>389</v>
      </c>
      <c r="F143" s="353">
        <f>'Open Int.'!D143*100</f>
        <v>1</v>
      </c>
      <c r="G143" s="179">
        <f>'Open Int.'!R143</f>
        <v>93.270056</v>
      </c>
      <c r="H143" s="179">
        <f>'Open Int.'!Z143</f>
        <v>2.149134625000002</v>
      </c>
      <c r="I143" s="172">
        <f>'Open Int.'!O143</f>
        <v>0.998929794520548</v>
      </c>
      <c r="J143" s="188">
        <f>IF(Volume!D143=0,0,Volume!F143/Volume!D143)</f>
        <v>0</v>
      </c>
      <c r="K143" s="190">
        <f>IF('Open Int.'!E143=0,0,'Open Int.'!H143/'Open Int.'!E143)</f>
        <v>0.045454545454545456</v>
      </c>
      <c r="N143" s="97"/>
    </row>
    <row r="144" spans="1:14" ht="15">
      <c r="A144" s="180" t="s">
        <v>118</v>
      </c>
      <c r="B144" s="292">
        <f>Margins!B144</f>
        <v>250</v>
      </c>
      <c r="C144" s="292">
        <f>Volume!J144</f>
        <v>1256.4</v>
      </c>
      <c r="D144" s="185">
        <f>Volume!M144</f>
        <v>1.0130246020260603</v>
      </c>
      <c r="E144" s="178">
        <f>Volume!C144*100</f>
        <v>15</v>
      </c>
      <c r="F144" s="353">
        <f>'Open Int.'!D144*100</f>
        <v>2</v>
      </c>
      <c r="G144" s="179">
        <f>'Open Int.'!R144</f>
        <v>465.1821</v>
      </c>
      <c r="H144" s="179">
        <f>'Open Int.'!Z144</f>
        <v>12.874230000000011</v>
      </c>
      <c r="I144" s="172">
        <f>'Open Int.'!O144</f>
        <v>0.9893990546927751</v>
      </c>
      <c r="J144" s="188">
        <f>IF(Volume!D144=0,0,Volume!F144/Volume!D144)</f>
        <v>0.04938271604938271</v>
      </c>
      <c r="K144" s="190">
        <f>IF('Open Int.'!E144=0,0,'Open Int.'!H144/'Open Int.'!E144)</f>
        <v>0.06741573033707865</v>
      </c>
      <c r="N144" s="97"/>
    </row>
    <row r="145" spans="1:14" ht="15">
      <c r="A145" s="180" t="s">
        <v>232</v>
      </c>
      <c r="B145" s="292">
        <f>Margins!B145</f>
        <v>411</v>
      </c>
      <c r="C145" s="292">
        <f>Volume!J145</f>
        <v>857.15</v>
      </c>
      <c r="D145" s="185">
        <f>Volume!M145</f>
        <v>-2.42472536854688</v>
      </c>
      <c r="E145" s="178">
        <f>Volume!C145*100</f>
        <v>-19</v>
      </c>
      <c r="F145" s="353">
        <f>'Open Int.'!D145*100</f>
        <v>0</v>
      </c>
      <c r="G145" s="179">
        <f>'Open Int.'!R145</f>
        <v>211.901622975</v>
      </c>
      <c r="H145" s="179">
        <f>'Open Int.'!Z145</f>
        <v>-5.662858695000011</v>
      </c>
      <c r="I145" s="172">
        <f>'Open Int.'!O145</f>
        <v>0.9960099750623441</v>
      </c>
      <c r="J145" s="188">
        <f>IF(Volume!D145=0,0,Volume!F145/Volume!D145)</f>
        <v>0.07692307692307693</v>
      </c>
      <c r="K145" s="190">
        <f>IF('Open Int.'!E145=0,0,'Open Int.'!H145/'Open Int.'!E145)</f>
        <v>0.34782608695652173</v>
      </c>
      <c r="N145" s="97"/>
    </row>
    <row r="146" spans="1:14" ht="15">
      <c r="A146" s="180" t="s">
        <v>305</v>
      </c>
      <c r="B146" s="292">
        <f>Margins!B146</f>
        <v>3850</v>
      </c>
      <c r="C146" s="292">
        <f>Volume!J146</f>
        <v>54.15</v>
      </c>
      <c r="D146" s="185">
        <f>Volume!M146</f>
        <v>-1.005484460694706</v>
      </c>
      <c r="E146" s="178">
        <f>Volume!C146*100</f>
        <v>-39</v>
      </c>
      <c r="F146" s="353">
        <f>'Open Int.'!D146*100</f>
        <v>-2</v>
      </c>
      <c r="G146" s="179">
        <f>'Open Int.'!R146</f>
        <v>8.56842525</v>
      </c>
      <c r="H146" s="179">
        <f>'Open Int.'!Z146</f>
        <v>-0.15020774999999986</v>
      </c>
      <c r="I146" s="172">
        <f>'Open Int.'!O146</f>
        <v>0.9878345498783455</v>
      </c>
      <c r="J146" s="188">
        <f>IF(Volume!D146=0,0,Volume!F146/Volume!D146)</f>
        <v>0.25</v>
      </c>
      <c r="K146" s="190">
        <f>IF('Open Int.'!E146=0,0,'Open Int.'!H146/'Open Int.'!E146)</f>
        <v>0.1</v>
      </c>
      <c r="N146" s="97"/>
    </row>
    <row r="147" spans="1:14" ht="15">
      <c r="A147" s="180" t="s">
        <v>306</v>
      </c>
      <c r="B147" s="292">
        <f>Margins!B147</f>
        <v>10450</v>
      </c>
      <c r="C147" s="292">
        <f>Volume!J147</f>
        <v>20.25</v>
      </c>
      <c r="D147" s="185">
        <f>Volume!M147</f>
        <v>-2.8776978417266252</v>
      </c>
      <c r="E147" s="178">
        <f>Volume!C147*100</f>
        <v>-40</v>
      </c>
      <c r="F147" s="353">
        <f>'Open Int.'!D147*100</f>
        <v>0</v>
      </c>
      <c r="G147" s="179">
        <f>'Open Int.'!R147</f>
        <v>36.0164475</v>
      </c>
      <c r="H147" s="179">
        <f>'Open Int.'!Z147</f>
        <v>0.10941150000000022</v>
      </c>
      <c r="I147" s="172">
        <f>'Open Int.'!O147</f>
        <v>0.964159811985899</v>
      </c>
      <c r="J147" s="188">
        <f>IF(Volume!D147=0,0,Volume!F147/Volume!D147)</f>
        <v>0.1258741258741259</v>
      </c>
      <c r="K147" s="190">
        <f>IF('Open Int.'!E147=0,0,'Open Int.'!H147/'Open Int.'!E147)</f>
        <v>0.1806020066889632</v>
      </c>
      <c r="N147" s="97"/>
    </row>
    <row r="148" spans="1:14" ht="15">
      <c r="A148" s="180" t="s">
        <v>173</v>
      </c>
      <c r="B148" s="292">
        <f>Margins!B148</f>
        <v>2950</v>
      </c>
      <c r="C148" s="292">
        <f>Volume!J148</f>
        <v>80</v>
      </c>
      <c r="D148" s="185">
        <f>Volume!M148</f>
        <v>-0.18714909544604574</v>
      </c>
      <c r="E148" s="178">
        <f>Volume!C148*100</f>
        <v>24</v>
      </c>
      <c r="F148" s="353">
        <f>'Open Int.'!D148*100</f>
        <v>3</v>
      </c>
      <c r="G148" s="179">
        <f>'Open Int.'!R148</f>
        <v>75.6144</v>
      </c>
      <c r="H148" s="179">
        <f>'Open Int.'!Z148</f>
        <v>1.986205499999997</v>
      </c>
      <c r="I148" s="172">
        <f>'Open Int.'!O148</f>
        <v>0.9722222222222222</v>
      </c>
      <c r="J148" s="188">
        <f>IF(Volume!D148=0,0,Volume!F148/Volume!D148)</f>
        <v>0</v>
      </c>
      <c r="K148" s="190">
        <f>IF('Open Int.'!E148=0,0,'Open Int.'!H148/'Open Int.'!E148)</f>
        <v>0.02666666666666667</v>
      </c>
      <c r="N148" s="97"/>
    </row>
    <row r="149" spans="1:14" ht="15">
      <c r="A149" s="180" t="s">
        <v>307</v>
      </c>
      <c r="B149" s="292">
        <f>Margins!B149</f>
        <v>200</v>
      </c>
      <c r="C149" s="292">
        <f>Volume!J149</f>
        <v>1077.9</v>
      </c>
      <c r="D149" s="185">
        <f>Volume!M149</f>
        <v>-1.2686054499656432</v>
      </c>
      <c r="E149" s="178">
        <f>Volume!C149*100</f>
        <v>244</v>
      </c>
      <c r="F149" s="353">
        <f>'Open Int.'!D149*100</f>
        <v>27</v>
      </c>
      <c r="G149" s="179">
        <f>'Open Int.'!R149</f>
        <v>18.044046</v>
      </c>
      <c r="H149" s="179">
        <f>'Open Int.'!Z149</f>
        <v>3.698451000000002</v>
      </c>
      <c r="I149" s="172">
        <f>'Open Int.'!O149</f>
        <v>0.997610513739546</v>
      </c>
      <c r="J149" s="188">
        <f>IF(Volume!D149=0,0,Volume!F149/Volume!D149)</f>
        <v>0</v>
      </c>
      <c r="K149" s="190">
        <f>IF('Open Int.'!E149=0,0,'Open Int.'!H149/'Open Int.'!E149)</f>
        <v>0</v>
      </c>
      <c r="N149" s="97"/>
    </row>
    <row r="150" spans="1:14" ht="15">
      <c r="A150" s="180" t="s">
        <v>82</v>
      </c>
      <c r="B150" s="292">
        <f>Margins!B150</f>
        <v>4200</v>
      </c>
      <c r="C150" s="292">
        <f>Volume!J150</f>
        <v>121.05</v>
      </c>
      <c r="D150" s="185">
        <f>Volume!M150</f>
        <v>-1.9838056680161964</v>
      </c>
      <c r="E150" s="178">
        <f>Volume!C150*100</f>
        <v>-2</v>
      </c>
      <c r="F150" s="353">
        <f>'Open Int.'!D150*100</f>
        <v>2</v>
      </c>
      <c r="G150" s="179">
        <f>'Open Int.'!R150</f>
        <v>53.484732</v>
      </c>
      <c r="H150" s="179">
        <f>'Open Int.'!Z150</f>
        <v>-0.04510799999999904</v>
      </c>
      <c r="I150" s="172">
        <f>'Open Int.'!O150</f>
        <v>0.9914448669201521</v>
      </c>
      <c r="J150" s="188">
        <f>IF(Volume!D150=0,0,Volume!F150/Volume!D150)</f>
        <v>0</v>
      </c>
      <c r="K150" s="190">
        <f>IF('Open Int.'!E150=0,0,'Open Int.'!H150/'Open Int.'!E150)</f>
        <v>0</v>
      </c>
      <c r="N150" s="97"/>
    </row>
    <row r="151" spans="1:14" ht="15">
      <c r="A151" s="180" t="s">
        <v>153</v>
      </c>
      <c r="B151" s="292">
        <f>Margins!B151</f>
        <v>900</v>
      </c>
      <c r="C151" s="292">
        <f>Volume!J151</f>
        <v>467.25</v>
      </c>
      <c r="D151" s="185">
        <f>Volume!M151</f>
        <v>0.3651594887767133</v>
      </c>
      <c r="E151" s="178">
        <f>Volume!C151*100</f>
        <v>126</v>
      </c>
      <c r="F151" s="353">
        <f>'Open Int.'!D151*100</f>
        <v>-4</v>
      </c>
      <c r="G151" s="179">
        <f>'Open Int.'!R151</f>
        <v>29.10033</v>
      </c>
      <c r="H151" s="179">
        <f>'Open Int.'!Z151</f>
        <v>-1.0254104999999996</v>
      </c>
      <c r="I151" s="172">
        <f>'Open Int.'!O151</f>
        <v>0.9942196531791907</v>
      </c>
      <c r="J151" s="188">
        <f>IF(Volume!D151=0,0,Volume!F151/Volume!D151)</f>
        <v>0</v>
      </c>
      <c r="K151" s="190">
        <f>IF('Open Int.'!E151=0,0,'Open Int.'!H151/'Open Int.'!E151)</f>
        <v>0</v>
      </c>
      <c r="N151" s="97"/>
    </row>
    <row r="152" spans="1:14" ht="15">
      <c r="A152" s="180" t="s">
        <v>154</v>
      </c>
      <c r="B152" s="292">
        <f>Margins!B152</f>
        <v>6900</v>
      </c>
      <c r="C152" s="292">
        <f>Volume!J152</f>
        <v>48.45</v>
      </c>
      <c r="D152" s="185">
        <f>Volume!M152</f>
        <v>0.5186721991701244</v>
      </c>
      <c r="E152" s="178">
        <f>Volume!C152*100</f>
        <v>-41</v>
      </c>
      <c r="F152" s="353">
        <f>'Open Int.'!D152*100</f>
        <v>-1</v>
      </c>
      <c r="G152" s="179">
        <f>'Open Int.'!R152</f>
        <v>25.875207000000003</v>
      </c>
      <c r="H152" s="179">
        <f>'Open Int.'!Z152</f>
        <v>-0.26558100000000096</v>
      </c>
      <c r="I152" s="172">
        <f>'Open Int.'!O152</f>
        <v>0.9870801033591732</v>
      </c>
      <c r="J152" s="188">
        <f>IF(Volume!D152=0,0,Volume!F152/Volume!D152)</f>
        <v>0</v>
      </c>
      <c r="K152" s="190">
        <f>IF('Open Int.'!E152=0,0,'Open Int.'!H152/'Open Int.'!E152)</f>
        <v>0.03571428571428571</v>
      </c>
      <c r="N152" s="97"/>
    </row>
    <row r="153" spans="1:14" ht="15">
      <c r="A153" s="180" t="s">
        <v>308</v>
      </c>
      <c r="B153" s="292">
        <f>Margins!B153</f>
        <v>1800</v>
      </c>
      <c r="C153" s="292">
        <f>Volume!J153</f>
        <v>110.5</v>
      </c>
      <c r="D153" s="185">
        <f>Volume!M153</f>
        <v>1.1904761904761878</v>
      </c>
      <c r="E153" s="178">
        <f>Volume!C153*100</f>
        <v>-23</v>
      </c>
      <c r="F153" s="353">
        <f>'Open Int.'!D153*100</f>
        <v>-2</v>
      </c>
      <c r="G153" s="179">
        <f>'Open Int.'!R153</f>
        <v>12.15279</v>
      </c>
      <c r="H153" s="179">
        <f>'Open Int.'!Z153</f>
        <v>-0.15186600000000006</v>
      </c>
      <c r="I153" s="172">
        <f>'Open Int.'!O153</f>
        <v>0.9983633387888707</v>
      </c>
      <c r="J153" s="188">
        <f>IF(Volume!D153=0,0,Volume!F153/Volume!D153)</f>
        <v>0</v>
      </c>
      <c r="K153" s="190">
        <f>IF('Open Int.'!E153=0,0,'Open Int.'!H153/'Open Int.'!E153)</f>
        <v>0</v>
      </c>
      <c r="N153" s="97"/>
    </row>
    <row r="154" spans="1:14" ht="15">
      <c r="A154" s="180" t="s">
        <v>155</v>
      </c>
      <c r="B154" s="292">
        <f>Margins!B154</f>
        <v>525</v>
      </c>
      <c r="C154" s="292">
        <f>Volume!J154</f>
        <v>434.25</v>
      </c>
      <c r="D154" s="185">
        <f>Volume!M154</f>
        <v>-0.40137614678899086</v>
      </c>
      <c r="E154" s="178">
        <f>Volume!C154*100</f>
        <v>28.000000000000004</v>
      </c>
      <c r="F154" s="353">
        <f>'Open Int.'!D154*100</f>
        <v>-2</v>
      </c>
      <c r="G154" s="179">
        <f>'Open Int.'!R154</f>
        <v>165.74236875</v>
      </c>
      <c r="H154" s="179">
        <f>'Open Int.'!Z154</f>
        <v>-2.705141249999997</v>
      </c>
      <c r="I154" s="172">
        <f>'Open Int.'!O154</f>
        <v>0.9939477303988996</v>
      </c>
      <c r="J154" s="188">
        <f>IF(Volume!D154=0,0,Volume!F154/Volume!D154)</f>
        <v>0.01639344262295082</v>
      </c>
      <c r="K154" s="190">
        <f>IF('Open Int.'!E154=0,0,'Open Int.'!H154/'Open Int.'!E154)</f>
        <v>0.09090909090909091</v>
      </c>
      <c r="N154" s="97"/>
    </row>
    <row r="155" spans="1:14" ht="15">
      <c r="A155" s="180" t="s">
        <v>38</v>
      </c>
      <c r="B155" s="292">
        <f>Margins!B155</f>
        <v>600</v>
      </c>
      <c r="C155" s="292">
        <f>Volume!J155</f>
        <v>579.9</v>
      </c>
      <c r="D155" s="185">
        <f>Volume!M155</f>
        <v>0.24200518582540662</v>
      </c>
      <c r="E155" s="178">
        <f>Volume!C155*100</f>
        <v>-23</v>
      </c>
      <c r="F155" s="353">
        <f>'Open Int.'!D155*100</f>
        <v>-2</v>
      </c>
      <c r="G155" s="179">
        <f>'Open Int.'!R155</f>
        <v>314.990082</v>
      </c>
      <c r="H155" s="179">
        <f>'Open Int.'!Z155</f>
        <v>-3.7518480000000523</v>
      </c>
      <c r="I155" s="172">
        <f>'Open Int.'!O155</f>
        <v>0.9887330166795537</v>
      </c>
      <c r="J155" s="188">
        <f>IF(Volume!D155=0,0,Volume!F155/Volume!D155)</f>
        <v>0</v>
      </c>
      <c r="K155" s="190">
        <f>IF('Open Int.'!E155=0,0,'Open Int.'!H155/'Open Int.'!E155)</f>
        <v>0.058823529411764705</v>
      </c>
      <c r="N155" s="97"/>
    </row>
    <row r="156" spans="1:14" ht="15">
      <c r="A156" s="180" t="s">
        <v>156</v>
      </c>
      <c r="B156" s="292">
        <f>Margins!B156</f>
        <v>600</v>
      </c>
      <c r="C156" s="292">
        <f>Volume!J156</f>
        <v>341.15</v>
      </c>
      <c r="D156" s="185">
        <f>Volume!M156</f>
        <v>-2.0528280218202797</v>
      </c>
      <c r="E156" s="178">
        <f>Volume!C156*100</f>
        <v>6</v>
      </c>
      <c r="F156" s="353">
        <f>'Open Int.'!D156*100</f>
        <v>1</v>
      </c>
      <c r="G156" s="179">
        <f>'Open Int.'!R156</f>
        <v>53.60831099999999</v>
      </c>
      <c r="H156" s="179">
        <f>'Open Int.'!Z156</f>
        <v>-0.6637950000000075</v>
      </c>
      <c r="I156" s="172">
        <f>'Open Int.'!O156</f>
        <v>0.9946544482626957</v>
      </c>
      <c r="J156" s="188">
        <f>IF(Volume!D156=0,0,Volume!F156/Volume!D156)</f>
        <v>0</v>
      </c>
      <c r="K156" s="190">
        <f>IF('Open Int.'!E156=0,0,'Open Int.'!H156/'Open Int.'!E156)</f>
        <v>0.09090909090909091</v>
      </c>
      <c r="N156" s="97"/>
    </row>
    <row r="157" spans="1:14" ht="15">
      <c r="A157" s="180" t="s">
        <v>211</v>
      </c>
      <c r="B157" s="292">
        <f>Margins!B157</f>
        <v>700</v>
      </c>
      <c r="C157" s="292">
        <f>Volume!J157</f>
        <v>275.8</v>
      </c>
      <c r="D157" s="185">
        <f>Volume!M157</f>
        <v>0.40043684018930575</v>
      </c>
      <c r="E157" s="178">
        <f>Volume!C157*100</f>
        <v>130</v>
      </c>
      <c r="F157" s="353">
        <f>'Open Int.'!D157*100</f>
        <v>0</v>
      </c>
      <c r="G157" s="179">
        <f>'Open Int.'!R157</f>
        <v>99.117004</v>
      </c>
      <c r="H157" s="179">
        <f>'Open Int.'!Z157</f>
        <v>0.7991269999999986</v>
      </c>
      <c r="I157" s="172">
        <f>'Open Int.'!O157</f>
        <v>0.9962991819244253</v>
      </c>
      <c r="J157" s="188">
        <f>IF(Volume!D157=0,0,Volume!F157/Volume!D157)</f>
        <v>0.023255813953488372</v>
      </c>
      <c r="K157" s="190">
        <f>IF('Open Int.'!E157=0,0,'Open Int.'!H157/'Open Int.'!E157)</f>
        <v>0.049107142857142856</v>
      </c>
      <c r="N157" s="97"/>
    </row>
    <row r="158" spans="6:9" ht="15" hidden="1">
      <c r="F158" s="10"/>
      <c r="G158" s="177">
        <f>'Open Int.'!R158</f>
        <v>53529.94787978995</v>
      </c>
      <c r="H158" s="132">
        <f>'Open Int.'!Z158</f>
        <v>683.4349539449994</v>
      </c>
      <c r="I158" s="101"/>
    </row>
    <row r="159" spans="6:9" ht="15">
      <c r="F159" s="10"/>
      <c r="I159" s="101"/>
    </row>
    <row r="160" spans="6:9" ht="15">
      <c r="F160" s="10"/>
      <c r="I160" s="101"/>
    </row>
    <row r="161" spans="6:9" ht="15">
      <c r="F161" s="10"/>
      <c r="I161" s="101"/>
    </row>
    <row r="162" spans="1:8" ht="15.75">
      <c r="A162" s="13"/>
      <c r="B162" s="13"/>
      <c r="C162" s="13"/>
      <c r="D162" s="14"/>
      <c r="E162" s="15"/>
      <c r="F162" s="8"/>
      <c r="G162" s="73"/>
      <c r="H162" s="73"/>
    </row>
    <row r="163" spans="2:10" ht="15.75" thickBot="1">
      <c r="B163" s="40" t="s">
        <v>53</v>
      </c>
      <c r="C163" s="41"/>
      <c r="D163" s="16"/>
      <c r="E163" s="11"/>
      <c r="F163" s="11"/>
      <c r="G163" s="12"/>
      <c r="H163" s="17"/>
      <c r="I163" s="17"/>
      <c r="J163" s="7"/>
    </row>
    <row r="164" spans="1:11" ht="15.75" thickBot="1">
      <c r="A164" s="29"/>
      <c r="B164" s="131" t="s">
        <v>182</v>
      </c>
      <c r="C164" s="131" t="s">
        <v>74</v>
      </c>
      <c r="D164" s="256" t="s">
        <v>9</v>
      </c>
      <c r="E164" s="131" t="s">
        <v>84</v>
      </c>
      <c r="F164" s="131" t="s">
        <v>49</v>
      </c>
      <c r="G164" s="18"/>
      <c r="I164" s="11"/>
      <c r="K164" s="12"/>
    </row>
    <row r="165" spans="1:11" ht="15">
      <c r="A165" s="195" t="s">
        <v>60</v>
      </c>
      <c r="B165" s="239">
        <f>'Open Int.'!$V$4</f>
        <v>82.547965</v>
      </c>
      <c r="C165" s="239">
        <f>'Open Int.'!$V$5</f>
        <v>18.29125225</v>
      </c>
      <c r="D165" s="239">
        <f>'Open Int.'!$V$6</f>
        <v>14987.937204</v>
      </c>
      <c r="E165" s="253">
        <f>F165-(D165+C165+B165)</f>
        <v>26650.960760050002</v>
      </c>
      <c r="F165" s="253">
        <f>'Open Int.'!$V$158</f>
        <v>41739.7371813</v>
      </c>
      <c r="G165" s="19"/>
      <c r="H165" s="42" t="s">
        <v>59</v>
      </c>
      <c r="I165" s="43"/>
      <c r="J165" s="65">
        <f>F168</f>
        <v>53529.94787979</v>
      </c>
      <c r="K165" s="17"/>
    </row>
    <row r="166" spans="1:11" ht="15">
      <c r="A166" s="205" t="s">
        <v>61</v>
      </c>
      <c r="B166" s="240">
        <f>'Open Int.'!$W$4</f>
        <v>0.058753</v>
      </c>
      <c r="C166" s="240">
        <f>'Open Int.'!$W$5</f>
        <v>0</v>
      </c>
      <c r="D166" s="240">
        <f>'Open Int.'!$W$6</f>
        <v>3962.209086</v>
      </c>
      <c r="E166" s="255">
        <f>F166-(D166+C166+B166)</f>
        <v>1760.9021710649972</v>
      </c>
      <c r="F166" s="240">
        <f>'Open Int.'!$W$158</f>
        <v>5723.170010064997</v>
      </c>
      <c r="G166" s="20"/>
      <c r="H166" s="42" t="s">
        <v>66</v>
      </c>
      <c r="I166" s="43"/>
      <c r="J166" s="65">
        <f>'Open Int.'!$Z$158</f>
        <v>683.4349539449994</v>
      </c>
      <c r="K166" s="133">
        <f>J166/(J165-J166)</f>
        <v>0.012932451284042247</v>
      </c>
    </row>
    <row r="167" spans="1:11" ht="15.75" thickBot="1">
      <c r="A167" s="207" t="s">
        <v>62</v>
      </c>
      <c r="B167" s="240">
        <f>'Open Int.'!$X$4</f>
        <v>0</v>
      </c>
      <c r="C167" s="240">
        <f>'Open Int.'!$X$5</f>
        <v>0</v>
      </c>
      <c r="D167" s="240">
        <f>'Open Int.'!$X$6</f>
        <v>5759.223588</v>
      </c>
      <c r="E167" s="255">
        <f>F167-(D167+C167+B167)</f>
        <v>307.8171004250016</v>
      </c>
      <c r="F167" s="240">
        <f>'Open Int.'!$X$158</f>
        <v>6067.0406884250015</v>
      </c>
      <c r="G167" s="19"/>
      <c r="H167" s="354"/>
      <c r="I167" s="354"/>
      <c r="J167" s="355"/>
      <c r="K167" s="356"/>
    </row>
    <row r="168" spans="1:10" ht="15.75" thickBot="1">
      <c r="A168" s="204" t="s">
        <v>11</v>
      </c>
      <c r="B168" s="30">
        <f>SUM(B165:B167)</f>
        <v>82.606718</v>
      </c>
      <c r="C168" s="30">
        <f>SUM(C165:C167)</f>
        <v>18.29125225</v>
      </c>
      <c r="D168" s="257">
        <f>SUM(D165:D167)</f>
        <v>24709.369878</v>
      </c>
      <c r="E168" s="257">
        <f>SUM(E165:E167)</f>
        <v>28719.680031540003</v>
      </c>
      <c r="F168" s="30">
        <f>SUM(F165:F167)</f>
        <v>53529.94787979</v>
      </c>
      <c r="G168" s="22"/>
      <c r="H168" s="44" t="s">
        <v>67</v>
      </c>
      <c r="I168" s="45"/>
      <c r="J168" s="21">
        <f>Volume!P159</f>
        <v>0.2696007619298532</v>
      </c>
    </row>
    <row r="169" spans="1:11" ht="15">
      <c r="A169" s="195" t="s">
        <v>54</v>
      </c>
      <c r="B169" s="240">
        <f>'Open Int.'!$S$4</f>
        <v>82.2542</v>
      </c>
      <c r="C169" s="240">
        <f>'Open Int.'!$S$5</f>
        <v>18.2644715</v>
      </c>
      <c r="D169" s="240">
        <f>'Open Int.'!$S$6</f>
        <v>22751.04924</v>
      </c>
      <c r="E169" s="255">
        <f>F169-(D169+C169+B169)</f>
        <v>28424.89023446503</v>
      </c>
      <c r="F169" s="240">
        <f>'Open Int.'!$S$158</f>
        <v>51276.45814596503</v>
      </c>
      <c r="G169" s="20"/>
      <c r="H169" s="44" t="s">
        <v>68</v>
      </c>
      <c r="I169" s="45"/>
      <c r="J169" s="23">
        <f>'Open Int.'!E159</f>
        <v>0.3103825952049659</v>
      </c>
      <c r="K169" s="12"/>
    </row>
    <row r="170" spans="1:10" ht="15.75" thickBot="1">
      <c r="A170" s="207" t="s">
        <v>65</v>
      </c>
      <c r="B170" s="254">
        <f>B168-B169</f>
        <v>0.35251800000000344</v>
      </c>
      <c r="C170" s="254">
        <f>C168-C169</f>
        <v>0.026780750000000353</v>
      </c>
      <c r="D170" s="258">
        <f>D168-D169</f>
        <v>1958.320638000001</v>
      </c>
      <c r="E170" s="254">
        <f>E168-E169</f>
        <v>294.78979707497274</v>
      </c>
      <c r="F170" s="254">
        <f>F168-F169</f>
        <v>2253.489733824972</v>
      </c>
      <c r="G170" s="20"/>
      <c r="J170" s="66"/>
    </row>
    <row r="171" ht="15">
      <c r="G171" s="90"/>
    </row>
    <row r="172" spans="4:9" ht="15">
      <c r="D172" s="50"/>
      <c r="E172" s="26"/>
      <c r="I172" s="24"/>
    </row>
    <row r="173" spans="3:8" ht="15">
      <c r="C173" s="50"/>
      <c r="D173" s="50"/>
      <c r="E173" s="99"/>
      <c r="F173" s="269"/>
      <c r="H173" s="26"/>
    </row>
    <row r="174" spans="4:7" ht="15">
      <c r="D174" s="50"/>
      <c r="E174" s="26"/>
      <c r="F174" s="26"/>
      <c r="G174" s="26"/>
    </row>
    <row r="175" spans="4:5" ht="15">
      <c r="D175" s="50"/>
      <c r="E175" s="26"/>
    </row>
    <row r="178" ht="15">
      <c r="A178" s="7" t="s">
        <v>120</v>
      </c>
    </row>
    <row r="179" ht="15">
      <c r="A179" s="7" t="s">
        <v>115</v>
      </c>
    </row>
    <row r="193" ht="15">
      <c r="G193" s="11" t="s">
        <v>115</v>
      </c>
    </row>
  </sheetData>
  <mergeCells count="4">
    <mergeCell ref="G2:I2"/>
    <mergeCell ref="J2:K2"/>
    <mergeCell ref="D2:F2"/>
    <mergeCell ref="A1:K1"/>
  </mergeCells>
  <printOptions/>
  <pageMargins left="0.75" right="0.75" top="1" bottom="1" header="0.5" footer="0.5"/>
  <pageSetup horizontalDpi="600" verticalDpi="600" orientation="portrait" r:id="rId1"/>
  <ignoredErrors>
    <ignoredError sqref="E168" formula="1"/>
  </ignoredErrors>
</worksheet>
</file>

<file path=xl/worksheets/sheet10.xml><?xml version="1.0" encoding="utf-8"?>
<worksheet xmlns="http://schemas.openxmlformats.org/spreadsheetml/2006/main" xmlns:r="http://schemas.openxmlformats.org/officeDocument/2006/relationships">
  <dimension ref="A1:M198"/>
  <sheetViews>
    <sheetView workbookViewId="0" topLeftCell="A1">
      <selection activeCell="E286" sqref="E286"/>
    </sheetView>
  </sheetViews>
  <sheetFormatPr defaultColWidth="9.140625" defaultRowHeight="12.75"/>
  <cols>
    <col min="1" max="1" width="20.28125" style="25" customWidth="1"/>
    <col min="2" max="2" width="14.7109375" style="25" customWidth="1"/>
    <col min="3" max="3" width="37.421875" style="25" bestFit="1" customWidth="1"/>
    <col min="4" max="4" width="14.7109375" style="25" customWidth="1"/>
    <col min="5" max="5" width="12.28125" style="25" customWidth="1"/>
    <col min="6" max="6" width="20.8515625" style="25" customWidth="1"/>
    <col min="7" max="16384" width="9.140625" style="25" customWidth="1"/>
  </cols>
  <sheetData>
    <row r="1" spans="1:4" ht="13.5">
      <c r="A1" s="437" t="s">
        <v>127</v>
      </c>
      <c r="B1" s="437"/>
      <c r="C1" s="437"/>
      <c r="D1" s="93">
        <f ca="1">NOW()</f>
        <v>39091.75488923611</v>
      </c>
    </row>
    <row r="2" spans="1:3" ht="13.5">
      <c r="A2" s="95" t="s">
        <v>128</v>
      </c>
      <c r="B2" s="95" t="s">
        <v>129</v>
      </c>
      <c r="C2" s="96" t="s">
        <v>130</v>
      </c>
    </row>
    <row r="3" spans="1:3" ht="13.5">
      <c r="A3" s="25" t="s">
        <v>238</v>
      </c>
      <c r="B3" s="93">
        <v>39107</v>
      </c>
      <c r="C3" s="94">
        <f>B3-D1</f>
        <v>15.245110763891716</v>
      </c>
    </row>
    <row r="4" spans="1:3" ht="13.5">
      <c r="A4" s="25" t="s">
        <v>277</v>
      </c>
      <c r="B4" s="93">
        <v>39135</v>
      </c>
      <c r="C4" s="94">
        <f>B4-D1</f>
        <v>43.24511076389172</v>
      </c>
    </row>
    <row r="5" spans="1:3" ht="13.5">
      <c r="A5" s="25" t="s">
        <v>282</v>
      </c>
      <c r="B5" s="93">
        <v>39170</v>
      </c>
      <c r="C5" s="94">
        <f>B5-D1</f>
        <v>78.24511076389172</v>
      </c>
    </row>
    <row r="6" spans="1:3" ht="13.5">
      <c r="A6" s="51"/>
      <c r="B6" s="98"/>
      <c r="C6" s="94"/>
    </row>
    <row r="7" spans="1:3" ht="13.5">
      <c r="A7" s="436" t="s">
        <v>131</v>
      </c>
      <c r="B7" s="436"/>
      <c r="C7" s="436"/>
    </row>
    <row r="8" spans="1:3" ht="13.5">
      <c r="A8" s="91" t="s">
        <v>114</v>
      </c>
      <c r="B8" s="92" t="s">
        <v>116</v>
      </c>
      <c r="C8" s="91" t="s">
        <v>125</v>
      </c>
    </row>
    <row r="9" spans="1:3" ht="13.5">
      <c r="A9" s="25" t="s">
        <v>82</v>
      </c>
      <c r="B9" s="374">
        <v>39093</v>
      </c>
      <c r="C9" s="25" t="s">
        <v>399</v>
      </c>
    </row>
    <row r="10" spans="1:3" ht="13.5">
      <c r="A10" s="93" t="s">
        <v>2</v>
      </c>
      <c r="B10" s="374">
        <v>39097</v>
      </c>
      <c r="C10" s="94" t="s">
        <v>396</v>
      </c>
    </row>
    <row r="11" spans="1:3" ht="13.5">
      <c r="A11" s="93" t="s">
        <v>197</v>
      </c>
      <c r="B11" s="374">
        <v>39101</v>
      </c>
      <c r="C11" s="93" t="s">
        <v>398</v>
      </c>
    </row>
    <row r="12" spans="1:3" ht="13.5">
      <c r="A12" s="93" t="s">
        <v>220</v>
      </c>
      <c r="B12" s="374">
        <v>39107</v>
      </c>
      <c r="C12" s="93" t="s">
        <v>397</v>
      </c>
    </row>
    <row r="13" spans="1:3" ht="13.5">
      <c r="A13" s="25" t="s">
        <v>34</v>
      </c>
      <c r="B13" s="93">
        <v>39107</v>
      </c>
      <c r="C13" s="25" t="s">
        <v>402</v>
      </c>
    </row>
    <row r="198" ht="13.5">
      <c r="M198" s="25" t="s">
        <v>278</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0"/>
  <sheetViews>
    <sheetView workbookViewId="0" topLeftCell="A1">
      <selection activeCell="B474" sqref="B474"/>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4" t="s">
        <v>239</v>
      </c>
      <c r="B1" s="395"/>
      <c r="C1" s="395"/>
      <c r="D1" s="395"/>
    </row>
    <row r="2" spans="1:4" ht="17.25" customHeight="1">
      <c r="A2" s="364" t="s">
        <v>240</v>
      </c>
      <c r="B2" s="364" t="s">
        <v>59</v>
      </c>
      <c r="C2" s="365" t="s">
        <v>70</v>
      </c>
      <c r="D2" s="369" t="s">
        <v>241</v>
      </c>
    </row>
    <row r="3" ht="17.25" customHeight="1">
      <c r="D3" s="363"/>
    </row>
    <row r="4" spans="1:4" ht="15" outlineLevel="1">
      <c r="A4" s="364" t="s">
        <v>242</v>
      </c>
      <c r="B4" s="364">
        <f>SUM(B5:B7)</f>
        <v>11713800</v>
      </c>
      <c r="C4" s="364">
        <f>SUM(C5:C7)</f>
        <v>235950</v>
      </c>
      <c r="D4" s="369">
        <f aca="true" t="shared" si="0" ref="D4:D14">C4/(B4-C4)</f>
        <v>0.020556985846652467</v>
      </c>
    </row>
    <row r="5" spans="1:4" ht="14.25" outlineLevel="2">
      <c r="A5" s="366" t="s">
        <v>334</v>
      </c>
      <c r="B5" s="367">
        <f>VLOOKUP(A5,'Open Int.'!$A$4:$O$157,2,FALSE)</f>
        <v>1260700</v>
      </c>
      <c r="C5" s="367">
        <f>VLOOKUP(A5,'Open Int.'!$A$4:$O$157,3,FALSE)</f>
        <v>-2000</v>
      </c>
      <c r="D5" s="368">
        <f t="shared" si="0"/>
        <v>-0.0015839074998020115</v>
      </c>
    </row>
    <row r="6" spans="1:4" ht="14.25" outlineLevel="2">
      <c r="A6" s="366" t="s">
        <v>335</v>
      </c>
      <c r="B6" s="367">
        <f>VLOOKUP(A6,'Open Int.'!$A$4:$O$157,2,FALSE)</f>
        <v>1455600</v>
      </c>
      <c r="C6" s="367">
        <f>VLOOKUP(A6,'Open Int.'!$A$4:$O$157,3,FALSE)</f>
        <v>10800</v>
      </c>
      <c r="D6" s="368">
        <f t="shared" si="0"/>
        <v>0.007475083056478406</v>
      </c>
    </row>
    <row r="7" spans="1:4" ht="14.25" outlineLevel="2">
      <c r="A7" s="366" t="s">
        <v>336</v>
      </c>
      <c r="B7" s="367">
        <f>VLOOKUP(A7,'Open Int.'!$A$4:$O$157,2,FALSE)</f>
        <v>8997500</v>
      </c>
      <c r="C7" s="367">
        <f>VLOOKUP(A7,'Open Int.'!$A$4:$O$157,3,FALSE)</f>
        <v>227150</v>
      </c>
      <c r="D7" s="368">
        <f t="shared" si="0"/>
        <v>0.02589976454759502</v>
      </c>
    </row>
    <row r="8" spans="1:4" ht="15">
      <c r="A8" s="364" t="s">
        <v>243</v>
      </c>
      <c r="B8" s="364">
        <f>SUM(B9:B13)</f>
        <v>55532034</v>
      </c>
      <c r="C8" s="364">
        <f>SUM(C9:C13)</f>
        <v>-1815138</v>
      </c>
      <c r="D8" s="369">
        <f t="shared" si="0"/>
        <v>-0.03165174387326371</v>
      </c>
    </row>
    <row r="9" spans="1:4" ht="14.25" outlineLevel="2">
      <c r="A9" s="366" t="s">
        <v>337</v>
      </c>
      <c r="B9" s="367">
        <f>VLOOKUP(A9,'Open Int.'!$A$4:$O$157,2,FALSE)</f>
        <v>38973550</v>
      </c>
      <c r="C9" s="367">
        <f>VLOOKUP(A9,'Open Int.'!$A$4:$O$157,3,FALSE)</f>
        <v>-1795400</v>
      </c>
      <c r="D9" s="368">
        <f t="shared" si="0"/>
        <v>-0.044038416490981495</v>
      </c>
    </row>
    <row r="10" spans="1:4" ht="14.25" outlineLevel="2">
      <c r="A10" s="366" t="s">
        <v>338</v>
      </c>
      <c r="B10" s="367">
        <f>VLOOKUP(A10,'Open Int.'!$A$4:$O$157,2,FALSE)</f>
        <v>7238400</v>
      </c>
      <c r="C10" s="367">
        <f>VLOOKUP(A10,'Open Int.'!$A$4:$O$157,3,FALSE)</f>
        <v>-24000</v>
      </c>
      <c r="D10" s="368">
        <f t="shared" si="0"/>
        <v>-0.003304692663582287</v>
      </c>
    </row>
    <row r="11" spans="1:4" ht="14.25" outlineLevel="2">
      <c r="A11" s="366" t="s">
        <v>7</v>
      </c>
      <c r="B11" s="367">
        <f>VLOOKUP(A11,'Open Int.'!$A$4:$O$157,2,FALSE)</f>
        <v>2553200</v>
      </c>
      <c r="C11" s="367">
        <f>VLOOKUP(A11,'Open Int.'!$A$4:$O$157,3,FALSE)</f>
        <v>-22750</v>
      </c>
      <c r="D11" s="368">
        <f t="shared" si="0"/>
        <v>-0.008831693161746153</v>
      </c>
    </row>
    <row r="12" spans="1:4" ht="14.25" outlineLevel="2">
      <c r="A12" s="366" t="s">
        <v>44</v>
      </c>
      <c r="B12" s="367">
        <f>VLOOKUP(A12,'Open Int.'!$A$4:$O$157,2,FALSE)</f>
        <v>2355600</v>
      </c>
      <c r="C12" s="367">
        <f>VLOOKUP(A12,'Open Int.'!$A$4:$O$157,3,FALSE)</f>
        <v>-76400</v>
      </c>
      <c r="D12" s="368">
        <f t="shared" si="0"/>
        <v>-0.03141447368421053</v>
      </c>
    </row>
    <row r="13" spans="1:4" ht="14.25" outlineLevel="2">
      <c r="A13" s="366" t="s">
        <v>311</v>
      </c>
      <c r="B13" s="367">
        <f>VLOOKUP(A13,'Open Int.'!$A$4:$O$157,2,FALSE)</f>
        <v>4411284</v>
      </c>
      <c r="C13" s="367">
        <f>VLOOKUP(A13,'Open Int.'!$A$4:$O$157,3,FALSE)</f>
        <v>103412</v>
      </c>
      <c r="D13" s="368">
        <f t="shared" si="0"/>
        <v>0.024005355776587606</v>
      </c>
    </row>
    <row r="14" spans="1:4" ht="15">
      <c r="A14" s="364" t="s">
        <v>244</v>
      </c>
      <c r="B14" s="364">
        <f>B8+B4</f>
        <v>67245834</v>
      </c>
      <c r="C14" s="364">
        <f>C8+C4</f>
        <v>-1579188</v>
      </c>
      <c r="D14" s="369">
        <f t="shared" si="0"/>
        <v>-0.022944969055004445</v>
      </c>
    </row>
    <row r="16" spans="1:4" ht="15" outlineLevel="1">
      <c r="A16" s="364" t="s">
        <v>245</v>
      </c>
      <c r="B16" s="364">
        <f>SUM(B17:B20)</f>
        <v>13481300</v>
      </c>
      <c r="C16" s="364">
        <f>SUM(C17:C20)</f>
        <v>327400</v>
      </c>
      <c r="D16" s="369">
        <f aca="true" t="shared" si="1" ref="D16:D21">C16/(B16-C16)</f>
        <v>0.024889956590820973</v>
      </c>
    </row>
    <row r="17" spans="1:4" ht="14.25" outlineLevel="1">
      <c r="A17" s="366" t="s">
        <v>180</v>
      </c>
      <c r="B17" s="367">
        <f>VLOOKUP(A17,'Open Int.'!$A$4:$O$157,2,FALSE)</f>
        <v>6403500</v>
      </c>
      <c r="C17" s="367">
        <f>VLOOKUP(A17,'Open Int.'!$A$4:$O$157,3,FALSE)</f>
        <v>-6000</v>
      </c>
      <c r="D17" s="368">
        <f t="shared" si="1"/>
        <v>-0.000936110461034402</v>
      </c>
    </row>
    <row r="18" spans="1:4" ht="14.25" outlineLevel="1">
      <c r="A18" s="366" t="s">
        <v>313</v>
      </c>
      <c r="B18" s="367">
        <f>VLOOKUP(A18,'Open Int.'!$A$4:$O$157,2,FALSE)</f>
        <v>47400</v>
      </c>
      <c r="C18" s="367">
        <f>VLOOKUP(A18,'Open Int.'!$A$4:$O$157,3,FALSE)</f>
        <v>-5400</v>
      </c>
      <c r="D18" s="368">
        <f t="shared" si="1"/>
        <v>-0.10227272727272728</v>
      </c>
    </row>
    <row r="19" spans="1:4" ht="14.25" outlineLevel="1">
      <c r="A19" s="366" t="s">
        <v>339</v>
      </c>
      <c r="B19" s="367">
        <f>VLOOKUP(A19,'Open Int.'!$A$4:$O$157,2,FALSE)</f>
        <v>4340000</v>
      </c>
      <c r="C19" s="367">
        <f>VLOOKUP(A19,'Open Int.'!$A$4:$O$157,3,FALSE)</f>
        <v>316000</v>
      </c>
      <c r="D19" s="368">
        <f t="shared" si="1"/>
        <v>0.07852882703777336</v>
      </c>
    </row>
    <row r="20" spans="1:4" ht="14.25" outlineLevel="1">
      <c r="A20" s="366" t="s">
        <v>340</v>
      </c>
      <c r="B20" s="367">
        <f>VLOOKUP(A20,'Open Int.'!$A$4:$O$157,2,FALSE)</f>
        <v>2690400</v>
      </c>
      <c r="C20" s="367">
        <f>VLOOKUP(A20,'Open Int.'!$A$4:$O$157,3,FALSE)</f>
        <v>22800</v>
      </c>
      <c r="D20" s="368">
        <f t="shared" si="1"/>
        <v>0.008547008547008548</v>
      </c>
    </row>
    <row r="21" spans="1:4" ht="15" outlineLevel="1">
      <c r="A21" s="364" t="s">
        <v>246</v>
      </c>
      <c r="B21" s="364">
        <f>SUM(B22:B34)</f>
        <v>52742100</v>
      </c>
      <c r="C21" s="364">
        <f>SUM(C22:C34)</f>
        <v>1618600</v>
      </c>
      <c r="D21" s="369">
        <f t="shared" si="1"/>
        <v>0.0316605866186783</v>
      </c>
    </row>
    <row r="22" spans="1:4" ht="14.25" outlineLevel="2">
      <c r="A22" s="366" t="s">
        <v>135</v>
      </c>
      <c r="B22" s="367">
        <f>VLOOKUP(A22,'Open Int.'!$A$4:$O$157,2,FALSE)</f>
        <v>3292800</v>
      </c>
      <c r="C22" s="367">
        <f>VLOOKUP(A22,'Open Int.'!$A$4:$O$157,3,FALSE)</f>
        <v>-450800</v>
      </c>
      <c r="D22" s="368">
        <f aca="true" t="shared" si="2" ref="D22:D34">C22/(B22-C22)</f>
        <v>-0.12041884816753927</v>
      </c>
    </row>
    <row r="23" spans="1:4" ht="14.25" outlineLevel="2">
      <c r="A23" s="366" t="s">
        <v>341</v>
      </c>
      <c r="B23" s="367">
        <f>VLOOKUP(A23,'Open Int.'!$A$4:$O$157,2,FALSE)</f>
        <v>3624800</v>
      </c>
      <c r="C23" s="367">
        <f>VLOOKUP(A23,'Open Int.'!$A$4:$O$157,3,FALSE)</f>
        <v>69000</v>
      </c>
      <c r="D23" s="368">
        <f t="shared" si="2"/>
        <v>0.019404915912031046</v>
      </c>
    </row>
    <row r="24" spans="1:4" ht="14.25" outlineLevel="2">
      <c r="A24" s="366" t="s">
        <v>342</v>
      </c>
      <c r="B24" s="367">
        <f>VLOOKUP(A24,'Open Int.'!$A$4:$O$157,2,FALSE)</f>
        <v>6953800</v>
      </c>
      <c r="C24" s="367">
        <f>VLOOKUP(A24,'Open Int.'!$A$4:$O$157,3,FALSE)</f>
        <v>406000</v>
      </c>
      <c r="D24" s="368">
        <f t="shared" si="2"/>
        <v>0.06200555911909344</v>
      </c>
    </row>
    <row r="25" spans="1:4" ht="14.25" outlineLevel="2">
      <c r="A25" s="366" t="s">
        <v>343</v>
      </c>
      <c r="B25" s="367">
        <f>VLOOKUP(A25,'Open Int.'!$A$4:$O$157,2,FALSE)</f>
        <v>5502400</v>
      </c>
      <c r="C25" s="367">
        <f>VLOOKUP(A25,'Open Int.'!$A$4:$O$157,3,FALSE)</f>
        <v>581400</v>
      </c>
      <c r="D25" s="368">
        <f t="shared" si="2"/>
        <v>0.11814671814671815</v>
      </c>
    </row>
    <row r="26" spans="1:4" ht="14.25" outlineLevel="2">
      <c r="A26" s="366" t="s">
        <v>344</v>
      </c>
      <c r="B26" s="367">
        <f>VLOOKUP(A26,'Open Int.'!$A$4:$O$157,2,FALSE)</f>
        <v>921600</v>
      </c>
      <c r="C26" s="367">
        <f>VLOOKUP(A26,'Open Int.'!$A$4:$O$157,3,FALSE)</f>
        <v>-54400</v>
      </c>
      <c r="D26" s="368">
        <f t="shared" si="2"/>
        <v>-0.05573770491803279</v>
      </c>
    </row>
    <row r="27" spans="1:4" ht="14.25" outlineLevel="2">
      <c r="A27" s="366" t="s">
        <v>345</v>
      </c>
      <c r="B27" s="367">
        <f>VLOOKUP(A27,'Open Int.'!$A$4:$O$157,2,FALSE)</f>
        <v>505200</v>
      </c>
      <c r="C27" s="367">
        <f>VLOOKUP(A27,'Open Int.'!$A$4:$O$157,3,FALSE)</f>
        <v>81600</v>
      </c>
      <c r="D27" s="368">
        <f t="shared" si="2"/>
        <v>0.19263456090651557</v>
      </c>
    </row>
    <row r="28" spans="1:4" ht="14.25" outlineLevel="2">
      <c r="A28" s="366" t="s">
        <v>143</v>
      </c>
      <c r="B28" s="367">
        <f>VLOOKUP(A28,'Open Int.'!$A$4:$O$157,2,FALSE)</f>
        <v>1150500</v>
      </c>
      <c r="C28" s="367">
        <f>VLOOKUP(A28,'Open Int.'!$A$4:$O$157,3,FALSE)</f>
        <v>-17700</v>
      </c>
      <c r="D28" s="368">
        <f t="shared" si="2"/>
        <v>-0.015151515151515152</v>
      </c>
    </row>
    <row r="29" spans="1:4" ht="14.25" outlineLevel="2">
      <c r="A29" s="366" t="s">
        <v>346</v>
      </c>
      <c r="B29" s="367">
        <f>VLOOKUP(A29,'Open Int.'!$A$4:$O$157,2,FALSE)</f>
        <v>2108400</v>
      </c>
      <c r="C29" s="367">
        <f>VLOOKUP(A29,'Open Int.'!$A$4:$O$157,3,FALSE)</f>
        <v>48000</v>
      </c>
      <c r="D29" s="368">
        <f t="shared" si="2"/>
        <v>0.023296447291788</v>
      </c>
    </row>
    <row r="30" spans="1:4" ht="14.25" outlineLevel="2">
      <c r="A30" s="366" t="s">
        <v>81</v>
      </c>
      <c r="B30" s="367">
        <f>VLOOKUP(A30,'Open Int.'!$A$4:$O$157,2,FALSE)</f>
        <v>4320000</v>
      </c>
      <c r="C30" s="367">
        <f>VLOOKUP(A30,'Open Int.'!$A$4:$O$157,3,FALSE)</f>
        <v>206400</v>
      </c>
      <c r="D30" s="368">
        <f t="shared" si="2"/>
        <v>0.050175029171528586</v>
      </c>
    </row>
    <row r="31" spans="1:4" ht="14.25" outlineLevel="2">
      <c r="A31" s="366" t="s">
        <v>205</v>
      </c>
      <c r="B31" s="367">
        <f>VLOOKUP(A31,'Open Int.'!$A$4:$O$157,2,FALSE)</f>
        <v>5493500</v>
      </c>
      <c r="C31" s="367">
        <f>VLOOKUP(A31,'Open Int.'!$A$4:$O$157,3,FALSE)</f>
        <v>437000</v>
      </c>
      <c r="D31" s="368">
        <f t="shared" si="2"/>
        <v>0.08642341540591318</v>
      </c>
    </row>
    <row r="32" spans="1:4" ht="14.25" outlineLevel="2">
      <c r="A32" s="366" t="s">
        <v>347</v>
      </c>
      <c r="B32" s="367">
        <f>VLOOKUP(A32,'Open Int.'!$A$4:$O$157,2,FALSE)</f>
        <v>9348000</v>
      </c>
      <c r="C32" s="367">
        <f>VLOOKUP(A32,'Open Int.'!$A$4:$O$157,3,FALSE)</f>
        <v>304000</v>
      </c>
      <c r="D32" s="368">
        <f t="shared" si="2"/>
        <v>0.03361344537815126</v>
      </c>
    </row>
    <row r="33" spans="1:4" ht="14.25" outlineLevel="2">
      <c r="A33" s="366" t="s">
        <v>348</v>
      </c>
      <c r="B33" s="367">
        <f>VLOOKUP(A33,'Open Int.'!$A$4:$O$157,2,FALSE)</f>
        <v>4380600</v>
      </c>
      <c r="C33" s="367">
        <f>VLOOKUP(A33,'Open Int.'!$A$4:$O$157,3,FALSE)</f>
        <v>84000</v>
      </c>
      <c r="D33" s="368">
        <f t="shared" si="2"/>
        <v>0.019550342130987292</v>
      </c>
    </row>
    <row r="34" spans="1:4" ht="14.25" outlineLevel="2">
      <c r="A34" s="366" t="s">
        <v>349</v>
      </c>
      <c r="B34" s="367">
        <f>VLOOKUP(A34,'Open Int.'!$A$4:$O$157,2,FALSE)</f>
        <v>5140500</v>
      </c>
      <c r="C34" s="367">
        <f>VLOOKUP(A34,'Open Int.'!$A$4:$O$157,3,FALSE)</f>
        <v>-75900</v>
      </c>
      <c r="D34" s="368">
        <f t="shared" si="2"/>
        <v>-0.01455026455026455</v>
      </c>
    </row>
    <row r="35" spans="1:4" ht="15">
      <c r="A35" s="364" t="s">
        <v>247</v>
      </c>
      <c r="B35" s="364">
        <f>SUM(B36:B44)</f>
        <v>48763100</v>
      </c>
      <c r="C35" s="364">
        <f>SUM(C36:C44)</f>
        <v>292350</v>
      </c>
      <c r="D35" s="369">
        <f>C35/(B35-C35)</f>
        <v>0.00603147258913881</v>
      </c>
    </row>
    <row r="36" spans="1:4" ht="14.25" outlineLevel="2">
      <c r="A36" s="366" t="s">
        <v>350</v>
      </c>
      <c r="B36" s="367">
        <f>VLOOKUP(A36,'Open Int.'!$A$4:$O$157,2,FALSE)</f>
        <v>689000</v>
      </c>
      <c r="C36" s="367">
        <f>VLOOKUP(A36,'Open Int.'!$A$4:$O$157,3,FALSE)</f>
        <v>-37700</v>
      </c>
      <c r="D36" s="368">
        <f aca="true" t="shared" si="3" ref="D36:D44">C36/(B36-C36)</f>
        <v>-0.0518783542039356</v>
      </c>
    </row>
    <row r="37" spans="1:4" ht="14.25" outlineLevel="2">
      <c r="A37" s="366" t="s">
        <v>324</v>
      </c>
      <c r="B37" s="367">
        <f>VLOOKUP(A37,'Open Int.'!$A$4:$O$157,2,FALSE)</f>
        <v>660000</v>
      </c>
      <c r="C37" s="367">
        <f>VLOOKUP(A37,'Open Int.'!$A$4:$O$157,3,FALSE)</f>
        <v>-10450</v>
      </c>
      <c r="D37" s="368">
        <f t="shared" si="3"/>
        <v>-0.015586546349466776</v>
      </c>
    </row>
    <row r="38" spans="1:4" ht="14.25" outlineLevel="2">
      <c r="A38" s="366" t="s">
        <v>351</v>
      </c>
      <c r="B38" s="367">
        <f>VLOOKUP(A38,'Open Int.'!$A$4:$O$157,2,FALSE)</f>
        <v>1364000</v>
      </c>
      <c r="C38" s="367">
        <f>VLOOKUP(A38,'Open Int.'!$A$4:$O$157,3,FALSE)</f>
        <v>82400</v>
      </c>
      <c r="D38" s="368">
        <f t="shared" si="3"/>
        <v>0.06429463171036205</v>
      </c>
    </row>
    <row r="39" spans="1:4" ht="14.25" outlineLevel="2">
      <c r="A39" s="366" t="s">
        <v>310</v>
      </c>
      <c r="B39" s="367">
        <f>VLOOKUP(A39,'Open Int.'!$A$4:$O$157,2,FALSE)</f>
        <v>6421100</v>
      </c>
      <c r="C39" s="367">
        <f>VLOOKUP(A39,'Open Int.'!$A$4:$O$157,3,FALSE)</f>
        <v>569800</v>
      </c>
      <c r="D39" s="368">
        <f t="shared" si="3"/>
        <v>0.09738006938629022</v>
      </c>
    </row>
    <row r="40" spans="1:4" ht="14.25" outlineLevel="2">
      <c r="A40" s="366" t="s">
        <v>141</v>
      </c>
      <c r="B40" s="367">
        <f>VLOOKUP(A40,'Open Int.'!$A$4:$O$157,2,FALSE)</f>
        <v>12844800</v>
      </c>
      <c r="C40" s="367">
        <f>VLOOKUP(A40,'Open Int.'!$A$4:$O$157,3,FALSE)</f>
        <v>4800</v>
      </c>
      <c r="D40" s="368">
        <f t="shared" si="3"/>
        <v>0.00037383177570093456</v>
      </c>
    </row>
    <row r="41" spans="1:4" ht="14.25" outlineLevel="2">
      <c r="A41" s="366" t="s">
        <v>353</v>
      </c>
      <c r="B41" s="367">
        <f>VLOOKUP(A41,'Open Int.'!$A$4:$O$157,2,FALSE)</f>
        <v>19288500</v>
      </c>
      <c r="C41" s="367">
        <f>VLOOKUP(A41,'Open Int.'!$A$4:$O$157,3,FALSE)</f>
        <v>-207900</v>
      </c>
      <c r="D41" s="368">
        <f t="shared" si="3"/>
        <v>-0.01066350710900474</v>
      </c>
    </row>
    <row r="42" spans="1:4" ht="14.25" outlineLevel="2">
      <c r="A42" s="366" t="s">
        <v>352</v>
      </c>
      <c r="B42" s="367">
        <f>VLOOKUP(A42,'Open Int.'!$A$4:$O$157,2,FALSE)</f>
        <v>125400</v>
      </c>
      <c r="C42" s="367">
        <f>VLOOKUP(A42,'Open Int.'!$A$4:$O$157,3,FALSE)</f>
        <v>-1800</v>
      </c>
      <c r="D42" s="368">
        <f t="shared" si="3"/>
        <v>-0.014150943396226415</v>
      </c>
    </row>
    <row r="43" spans="1:4" ht="14.25" outlineLevel="2">
      <c r="A43" s="366" t="s">
        <v>354</v>
      </c>
      <c r="B43" s="367">
        <f>VLOOKUP(A43,'Open Int.'!$A$4:$O$157,2,FALSE)</f>
        <v>6747500</v>
      </c>
      <c r="C43" s="367">
        <f>VLOOKUP(A43,'Open Int.'!$A$4:$O$157,3,FALSE)</f>
        <v>-82500</v>
      </c>
      <c r="D43" s="368">
        <f t="shared" si="3"/>
        <v>-0.012079062957540264</v>
      </c>
    </row>
    <row r="44" spans="1:4" ht="14.25" outlineLevel="2">
      <c r="A44" s="366" t="s">
        <v>355</v>
      </c>
      <c r="B44" s="367">
        <f>VLOOKUP(A44,'Open Int.'!$A$4:$O$157,2,FALSE)</f>
        <v>622800</v>
      </c>
      <c r="C44" s="367">
        <f>VLOOKUP(A44,'Open Int.'!$A$4:$O$157,3,FALSE)</f>
        <v>-24300</v>
      </c>
      <c r="D44" s="368">
        <f t="shared" si="3"/>
        <v>-0.037552155771905425</v>
      </c>
    </row>
    <row r="45" spans="1:4" ht="15">
      <c r="A45" s="364" t="s">
        <v>248</v>
      </c>
      <c r="B45" s="364">
        <f>B35+B21</f>
        <v>101505200</v>
      </c>
      <c r="C45" s="364">
        <f>C35+C21</f>
        <v>1910950</v>
      </c>
      <c r="D45" s="369">
        <f>C45/(B45-C45)</f>
        <v>0.019187352683513355</v>
      </c>
    </row>
    <row r="47" spans="1:4" ht="15" outlineLevel="1">
      <c r="A47" s="364" t="s">
        <v>249</v>
      </c>
      <c r="B47" s="364">
        <f>SUM(B48:B53)</f>
        <v>11932575</v>
      </c>
      <c r="C47" s="364">
        <f>SUM(C48:C53)</f>
        <v>41725</v>
      </c>
      <c r="D47" s="369">
        <f>C47/(B47-C47)</f>
        <v>0.0035090006181223376</v>
      </c>
    </row>
    <row r="48" spans="1:4" ht="14.25">
      <c r="A48" s="366" t="s">
        <v>210</v>
      </c>
      <c r="B48" s="367">
        <f>VLOOKUP(A48,'Open Int.'!$A$4:$O$157,2,FALSE)</f>
        <v>1366400</v>
      </c>
      <c r="C48" s="367">
        <f>VLOOKUP(A48,'Open Int.'!$A$4:$O$157,3,FALSE)</f>
        <v>-400</v>
      </c>
      <c r="D48" s="368">
        <f aca="true" t="shared" si="4" ref="D48:D53">C48/(B48-C48)</f>
        <v>-0.000292654375182909</v>
      </c>
    </row>
    <row r="49" spans="1:4" ht="14.25">
      <c r="A49" s="366" t="s">
        <v>356</v>
      </c>
      <c r="B49" s="367">
        <f>VLOOKUP(A49,'Open Int.'!$A$4:$O$157,2,FALSE)</f>
        <v>3061200</v>
      </c>
      <c r="C49" s="367">
        <f>VLOOKUP(A49,'Open Int.'!$A$4:$O$157,3,FALSE)</f>
        <v>52800</v>
      </c>
      <c r="D49" s="368">
        <f t="shared" si="4"/>
        <v>0.017550857598723574</v>
      </c>
    </row>
    <row r="50" spans="1:4" ht="14.25">
      <c r="A50" s="366" t="s">
        <v>331</v>
      </c>
      <c r="B50" s="367">
        <f>VLOOKUP(A50,'Open Int.'!$A$4:$O$157,2,FALSE)</f>
        <v>1412950</v>
      </c>
      <c r="C50" s="367">
        <f>VLOOKUP(A50,'Open Int.'!$A$4:$O$157,3,FALSE)</f>
        <v>-23100</v>
      </c>
      <c r="D50" s="368">
        <f t="shared" si="4"/>
        <v>-0.0160857908847185</v>
      </c>
    </row>
    <row r="51" spans="1:4" ht="14.25" outlineLevel="1">
      <c r="A51" s="366" t="s">
        <v>134</v>
      </c>
      <c r="B51" s="367">
        <f>VLOOKUP(A51,'Open Int.'!$A$4:$O$157,2,FALSE)</f>
        <v>302900</v>
      </c>
      <c r="C51" s="367">
        <f>VLOOKUP(A51,'Open Int.'!$A$4:$O$157,3,FALSE)</f>
        <v>3100</v>
      </c>
      <c r="D51" s="368">
        <f t="shared" si="4"/>
        <v>0.010340226817878585</v>
      </c>
    </row>
    <row r="52" spans="1:4" ht="14.25" outlineLevel="1">
      <c r="A52" s="366" t="s">
        <v>283</v>
      </c>
      <c r="B52" s="367">
        <f>VLOOKUP(A52,'Open Int.'!$A$4:$O$157,2,FALSE)</f>
        <v>343000</v>
      </c>
      <c r="C52" s="367">
        <f>VLOOKUP(A52,'Open Int.'!$A$4:$O$157,3,FALSE)</f>
        <v>-42800</v>
      </c>
      <c r="D52" s="368">
        <f t="shared" si="4"/>
        <v>-0.11093831000518403</v>
      </c>
    </row>
    <row r="53" spans="1:4" ht="14.25" outlineLevel="1">
      <c r="A53" s="366" t="s">
        <v>250</v>
      </c>
      <c r="B53" s="367">
        <f>VLOOKUP(A53,'Open Int.'!$A$4:$O$157,2,FALSE)</f>
        <v>5446125</v>
      </c>
      <c r="C53" s="367">
        <f>VLOOKUP(A53,'Open Int.'!$A$4:$O$157,3,FALSE)</f>
        <v>52125</v>
      </c>
      <c r="D53" s="368">
        <f t="shared" si="4"/>
        <v>0.009663515016685206</v>
      </c>
    </row>
    <row r="54" spans="1:4" ht="15" outlineLevel="1">
      <c r="A54" s="364" t="s">
        <v>251</v>
      </c>
      <c r="B54" s="364">
        <f>SUM(B55:B59)</f>
        <v>28450734</v>
      </c>
      <c r="C54" s="364">
        <f>SUM(C55:C59)</f>
        <v>-482563</v>
      </c>
      <c r="D54" s="369">
        <f aca="true" t="shared" si="5" ref="D54:D60">C54/(B54-C54)</f>
        <v>-0.016678465644616995</v>
      </c>
    </row>
    <row r="55" spans="1:4" ht="14.25">
      <c r="A55" s="366" t="s">
        <v>0</v>
      </c>
      <c r="B55" s="367">
        <f>VLOOKUP(A55,'Open Int.'!$A$4:$O$157,2,FALSE)</f>
        <v>3376875</v>
      </c>
      <c r="C55" s="367">
        <f>VLOOKUP(A55,'Open Int.'!$A$4:$O$157,3,FALSE)</f>
        <v>19875</v>
      </c>
      <c r="D55" s="368">
        <f t="shared" si="5"/>
        <v>0.005920464700625559</v>
      </c>
    </row>
    <row r="56" spans="1:4" ht="14.25">
      <c r="A56" s="366" t="s">
        <v>332</v>
      </c>
      <c r="B56" s="367">
        <f>VLOOKUP(A56,'Open Int.'!$A$4:$O$157,2,FALSE)</f>
        <v>167400</v>
      </c>
      <c r="C56" s="367">
        <f>VLOOKUP(A56,'Open Int.'!$A$4:$O$157,3,FALSE)</f>
        <v>36000</v>
      </c>
      <c r="D56" s="368">
        <f t="shared" si="5"/>
        <v>0.273972602739726</v>
      </c>
    </row>
    <row r="57" spans="1:4" ht="14.25" outlineLevel="1">
      <c r="A57" s="366" t="s">
        <v>358</v>
      </c>
      <c r="B57" s="367">
        <f>VLOOKUP(A57,'Open Int.'!$A$4:$O$157,2,FALSE)</f>
        <v>16450250</v>
      </c>
      <c r="C57" s="367">
        <f>VLOOKUP(A57,'Open Int.'!$A$4:$O$157,3,FALSE)</f>
        <v>-433550</v>
      </c>
      <c r="D57" s="368">
        <f t="shared" si="5"/>
        <v>-0.02567846100996221</v>
      </c>
    </row>
    <row r="58" spans="1:4" ht="14.25" outlineLevel="1">
      <c r="A58" s="366" t="s">
        <v>357</v>
      </c>
      <c r="B58" s="367">
        <f>VLOOKUP(A58,'Open Int.'!$A$4:$O$157,2,FALSE)</f>
        <v>7746934</v>
      </c>
      <c r="C58" s="367">
        <f>VLOOKUP(A58,'Open Int.'!$A$4:$O$157,3,FALSE)</f>
        <v>-101038</v>
      </c>
      <c r="D58" s="368">
        <f t="shared" si="5"/>
        <v>-0.012874408828166053</v>
      </c>
    </row>
    <row r="59" spans="1:4" ht="14.25" outlineLevel="1">
      <c r="A59" s="366" t="s">
        <v>223</v>
      </c>
      <c r="B59" s="367">
        <f>VLOOKUP(A59,'Open Int.'!$A$4:$O$157,2,FALSE)</f>
        <v>709275</v>
      </c>
      <c r="C59" s="367">
        <f>VLOOKUP(A59,'Open Int.'!$A$4:$O$157,3,FALSE)</f>
        <v>-3850</v>
      </c>
      <c r="D59" s="368">
        <f t="shared" si="5"/>
        <v>-0.005398773006134969</v>
      </c>
    </row>
    <row r="60" spans="1:4" ht="15" outlineLevel="1">
      <c r="A60" s="364" t="s">
        <v>252</v>
      </c>
      <c r="B60" s="364">
        <f>SUM(B61:B66)</f>
        <v>49197233</v>
      </c>
      <c r="C60" s="364">
        <f>SUM(C61:C66)</f>
        <v>639694</v>
      </c>
      <c r="D60" s="369">
        <f t="shared" si="5"/>
        <v>0.0131739378307455</v>
      </c>
    </row>
    <row r="61" spans="1:4" ht="14.25">
      <c r="A61" s="366" t="s">
        <v>253</v>
      </c>
      <c r="B61" s="367">
        <f>VLOOKUP(A61,'Open Int.'!$A$4:$O$157,2,FALSE)</f>
        <v>1017450</v>
      </c>
      <c r="C61" s="367">
        <f>VLOOKUP(A61,'Open Int.'!$A$4:$O$157,3,FALSE)</f>
        <v>-13125</v>
      </c>
      <c r="D61" s="368">
        <f aca="true" t="shared" si="6" ref="D61:D66">C61/(B61-C61)</f>
        <v>-0.01273560876209883</v>
      </c>
    </row>
    <row r="62" spans="1:4" ht="14.25" outlineLevel="1">
      <c r="A62" s="366" t="s">
        <v>139</v>
      </c>
      <c r="B62" s="367">
        <f>VLOOKUP(A62,'Open Int.'!$A$4:$O$157,2,FALSE)</f>
        <v>3920400</v>
      </c>
      <c r="C62" s="367">
        <f>VLOOKUP(A62,'Open Int.'!$A$4:$O$157,3,FALSE)</f>
        <v>212400</v>
      </c>
      <c r="D62" s="368">
        <f t="shared" si="6"/>
        <v>0.05728155339805825</v>
      </c>
    </row>
    <row r="63" spans="1:4" ht="14.25" outlineLevel="1">
      <c r="A63" s="366" t="s">
        <v>359</v>
      </c>
      <c r="B63" s="367">
        <f>VLOOKUP(A63,'Open Int.'!$A$4:$O$157,2,FALSE)</f>
        <v>19434000</v>
      </c>
      <c r="C63" s="367">
        <f>VLOOKUP(A63,'Open Int.'!$A$4:$O$157,3,FALSE)</f>
        <v>48000</v>
      </c>
      <c r="D63" s="368">
        <f t="shared" si="6"/>
        <v>0.0024760136180748994</v>
      </c>
    </row>
    <row r="64" spans="1:4" ht="14.25" outlineLevel="1">
      <c r="A64" s="366" t="s">
        <v>6</v>
      </c>
      <c r="B64" s="367">
        <f>VLOOKUP(A64,'Open Int.'!$A$4:$O$157,2,FALSE)</f>
        <v>21112875</v>
      </c>
      <c r="C64" s="367">
        <f>VLOOKUP(A64,'Open Int.'!$A$4:$O$157,3,FALSE)</f>
        <v>388125</v>
      </c>
      <c r="D64" s="368">
        <f t="shared" si="6"/>
        <v>0.018727608294430573</v>
      </c>
    </row>
    <row r="65" spans="1:4" ht="14.25" outlineLevel="1">
      <c r="A65" s="366" t="s">
        <v>360</v>
      </c>
      <c r="B65" s="367">
        <f>VLOOKUP(A65,'Open Int.'!$A$4:$O$157,2,FALSE)</f>
        <v>1265825</v>
      </c>
      <c r="C65" s="367">
        <f>VLOOKUP(A65,'Open Int.'!$A$4:$O$157,3,FALSE)</f>
        <v>12925</v>
      </c>
      <c r="D65" s="368">
        <f t="shared" si="6"/>
        <v>0.010316066725197541</v>
      </c>
    </row>
    <row r="66" spans="1:4" ht="14.25" outlineLevel="1">
      <c r="A66" s="366" t="s">
        <v>254</v>
      </c>
      <c r="B66" s="367">
        <f>VLOOKUP(A66,'Open Int.'!$A$4:$O$157,2,FALSE)</f>
        <v>2446683</v>
      </c>
      <c r="C66" s="367">
        <f>VLOOKUP(A66,'Open Int.'!$A$4:$O$157,3,FALSE)</f>
        <v>-8631</v>
      </c>
      <c r="D66" s="368">
        <f t="shared" si="6"/>
        <v>-0.0035152326749246735</v>
      </c>
    </row>
    <row r="67" spans="1:4" ht="15" outlineLevel="1">
      <c r="A67" s="364" t="s">
        <v>255</v>
      </c>
      <c r="B67" s="364">
        <f>SUM(B68:B75)</f>
        <v>43345700</v>
      </c>
      <c r="C67" s="364">
        <f>SUM(C68:C75)</f>
        <v>676250</v>
      </c>
      <c r="D67" s="369">
        <f>C67/(B67-C67)</f>
        <v>0.015848575503082416</v>
      </c>
    </row>
    <row r="68" spans="1:4" ht="14.25">
      <c r="A68" s="366" t="s">
        <v>361</v>
      </c>
      <c r="B68" s="367">
        <f>VLOOKUP(A68,'Open Int.'!$A$4:$O$157,2,FALSE)</f>
        <v>2586350</v>
      </c>
      <c r="C68" s="367">
        <f>VLOOKUP(A68,'Open Int.'!$A$4:$O$157,3,FALSE)</f>
        <v>-79950</v>
      </c>
      <c r="D68" s="368">
        <f aca="true" t="shared" si="7" ref="D68:D75">C68/(B68-C68)</f>
        <v>-0.02998537298878596</v>
      </c>
    </row>
    <row r="69" spans="1:4" ht="14.25" outlineLevel="1">
      <c r="A69" s="366" t="s">
        <v>362</v>
      </c>
      <c r="B69" s="367">
        <f>VLOOKUP(A69,'Open Int.'!$A$4:$O$157,2,FALSE)</f>
        <v>5047200</v>
      </c>
      <c r="C69" s="367">
        <f>VLOOKUP(A69,'Open Int.'!$A$4:$O$157,3,FALSE)</f>
        <v>242400</v>
      </c>
      <c r="D69" s="368">
        <f t="shared" si="7"/>
        <v>0.05044955044955045</v>
      </c>
    </row>
    <row r="70" spans="1:4" ht="14.25" outlineLevel="1">
      <c r="A70" s="366" t="s">
        <v>256</v>
      </c>
      <c r="B70" s="367">
        <f>VLOOKUP(A70,'Open Int.'!$A$4:$O$157,2,FALSE)</f>
        <v>579150</v>
      </c>
      <c r="C70" s="367">
        <f>VLOOKUP(A70,'Open Int.'!$A$4:$O$157,3,FALSE)</f>
        <v>-6500</v>
      </c>
      <c r="D70" s="368">
        <f t="shared" si="7"/>
        <v>-0.011098779134295227</v>
      </c>
    </row>
    <row r="71" spans="1:4" ht="14.25" outlineLevel="1">
      <c r="A71" s="366" t="s">
        <v>257</v>
      </c>
      <c r="B71" s="367">
        <f>VLOOKUP(A71,'Open Int.'!$A$4:$O$157,2,FALSE)</f>
        <v>8066800</v>
      </c>
      <c r="C71" s="367">
        <f>VLOOKUP(A71,'Open Int.'!$A$4:$O$157,3,FALSE)</f>
        <v>-243600</v>
      </c>
      <c r="D71" s="368">
        <f t="shared" si="7"/>
        <v>-0.02931266846361186</v>
      </c>
    </row>
    <row r="72" spans="1:4" ht="14.25" outlineLevel="1">
      <c r="A72" s="366" t="s">
        <v>363</v>
      </c>
      <c r="B72" s="367">
        <f>VLOOKUP(A72,'Open Int.'!$A$4:$O$157,2,FALSE)</f>
        <v>7718400</v>
      </c>
      <c r="C72" s="367">
        <f>VLOOKUP(A72,'Open Int.'!$A$4:$O$157,3,FALSE)</f>
        <v>655200</v>
      </c>
      <c r="D72" s="368">
        <f t="shared" si="7"/>
        <v>0.09276248725790011</v>
      </c>
    </row>
    <row r="73" spans="1:4" ht="14.25" outlineLevel="1">
      <c r="A73" s="366" t="s">
        <v>118</v>
      </c>
      <c r="B73" s="367">
        <f>VLOOKUP(A73,'Open Int.'!$A$4:$O$157,2,FALSE)</f>
        <v>3560000</v>
      </c>
      <c r="C73" s="367">
        <f>VLOOKUP(A73,'Open Int.'!$A$4:$O$157,3,FALSE)</f>
        <v>62500</v>
      </c>
      <c r="D73" s="368">
        <f t="shared" si="7"/>
        <v>0.017869907076483203</v>
      </c>
    </row>
    <row r="74" spans="1:4" ht="14.25" outlineLevel="1">
      <c r="A74" s="366" t="s">
        <v>258</v>
      </c>
      <c r="B74" s="367">
        <f>VLOOKUP(A74,'Open Int.'!$A$4:$O$157,2,FALSE)</f>
        <v>5367000</v>
      </c>
      <c r="C74" s="367">
        <f>VLOOKUP(A74,'Open Int.'!$A$4:$O$157,3,FALSE)</f>
        <v>-83400</v>
      </c>
      <c r="D74" s="368">
        <f t="shared" si="7"/>
        <v>-0.015301629238221048</v>
      </c>
    </row>
    <row r="75" spans="1:4" ht="14.25" outlineLevel="1">
      <c r="A75" s="366" t="s">
        <v>281</v>
      </c>
      <c r="B75" s="367">
        <f>VLOOKUP(A75,'Open Int.'!$A$4:$O$157,2,FALSE)</f>
        <v>10420800</v>
      </c>
      <c r="C75" s="367">
        <f>VLOOKUP(A75,'Open Int.'!$A$4:$O$157,3,FALSE)</f>
        <v>129600</v>
      </c>
      <c r="D75" s="368">
        <f t="shared" si="7"/>
        <v>0.012593283582089552</v>
      </c>
    </row>
    <row r="76" spans="1:4" ht="15" outlineLevel="1">
      <c r="A76" s="364" t="s">
        <v>259</v>
      </c>
      <c r="B76" s="364">
        <f>SUM(B77:B89)</f>
        <v>26669650</v>
      </c>
      <c r="C76" s="364">
        <f>SUM(C77:C89)</f>
        <v>-253170</v>
      </c>
      <c r="D76" s="369">
        <f>C76/(B76-C76)</f>
        <v>-0.009403546879561651</v>
      </c>
    </row>
    <row r="77" spans="1:4" ht="14.25">
      <c r="A77" s="366" t="s">
        <v>364</v>
      </c>
      <c r="B77" s="367">
        <f>VLOOKUP(A77,'Open Int.'!$A$4:$O$157,2,FALSE)</f>
        <v>744100</v>
      </c>
      <c r="C77" s="367">
        <f>VLOOKUP(A77,'Open Int.'!$A$4:$O$157,3,FALSE)</f>
        <v>-63700</v>
      </c>
      <c r="D77" s="368">
        <f aca="true" t="shared" si="8" ref="D77:D89">C77/(B77-C77)</f>
        <v>-0.07885615251299827</v>
      </c>
    </row>
    <row r="78" spans="1:4" ht="14.25" outlineLevel="1">
      <c r="A78" s="366" t="s">
        <v>260</v>
      </c>
      <c r="B78" s="367">
        <f>VLOOKUP(A78,'Open Int.'!$A$4:$O$157,2,FALSE)</f>
        <v>3033750</v>
      </c>
      <c r="C78" s="367">
        <f>VLOOKUP(A78,'Open Int.'!$A$4:$O$157,3,FALSE)</f>
        <v>246250</v>
      </c>
      <c r="D78" s="368">
        <f t="shared" si="8"/>
        <v>0.08834080717488789</v>
      </c>
    </row>
    <row r="79" spans="1:4" ht="14.25" outlineLevel="1">
      <c r="A79" s="366" t="s">
        <v>309</v>
      </c>
      <c r="B79" s="367">
        <f>VLOOKUP(A79,'Open Int.'!$A$4:$O$157,2,FALSE)</f>
        <v>2695600</v>
      </c>
      <c r="C79" s="367">
        <f>VLOOKUP(A79,'Open Int.'!$A$4:$O$157,3,FALSE)</f>
        <v>27600</v>
      </c>
      <c r="D79" s="368">
        <f t="shared" si="8"/>
        <v>0.010344827586206896</v>
      </c>
    </row>
    <row r="80" spans="1:4" ht="14.25" outlineLevel="1">
      <c r="A80" s="366" t="s">
        <v>365</v>
      </c>
      <c r="B80" s="367">
        <f>VLOOKUP(A80,'Open Int.'!$A$4:$O$157,2,FALSE)</f>
        <v>863500</v>
      </c>
      <c r="C80" s="367">
        <f>VLOOKUP(A80,'Open Int.'!$A$4:$O$157,3,FALSE)</f>
        <v>-6750</v>
      </c>
      <c r="D80" s="368">
        <f t="shared" si="8"/>
        <v>-0.007756391841424878</v>
      </c>
    </row>
    <row r="81" spans="1:4" ht="14.25" outlineLevel="1">
      <c r="A81" s="366" t="s">
        <v>325</v>
      </c>
      <c r="B81" s="367">
        <f>VLOOKUP(A81,'Open Int.'!$A$4:$O$157,2,FALSE)</f>
        <v>295400</v>
      </c>
      <c r="C81" s="367">
        <f>VLOOKUP(A81,'Open Int.'!$A$4:$O$157,3,FALSE)</f>
        <v>80500</v>
      </c>
      <c r="D81" s="368">
        <f t="shared" si="8"/>
        <v>0.3745928338762215</v>
      </c>
    </row>
    <row r="82" spans="1:4" ht="14.25" outlineLevel="1">
      <c r="A82" s="366" t="s">
        <v>140</v>
      </c>
      <c r="B82" s="367">
        <f>VLOOKUP(A82,'Open Int.'!$A$4:$O$157,2,FALSE)</f>
        <v>650100</v>
      </c>
      <c r="C82" s="367">
        <f>VLOOKUP(A82,'Open Int.'!$A$4:$O$157,3,FALSE)</f>
        <v>-8400</v>
      </c>
      <c r="D82" s="368">
        <f t="shared" si="8"/>
        <v>-0.01275626423690205</v>
      </c>
    </row>
    <row r="83" spans="1:4" ht="14.25" outlineLevel="1">
      <c r="A83" s="366" t="s">
        <v>366</v>
      </c>
      <c r="B83" s="367">
        <f>VLOOKUP(A83,'Open Int.'!$A$4:$O$157,2,FALSE)</f>
        <v>5077500</v>
      </c>
      <c r="C83" s="367">
        <f>VLOOKUP(A83,'Open Int.'!$A$4:$O$157,3,FALSE)</f>
        <v>-8750</v>
      </c>
      <c r="D83" s="368">
        <f t="shared" si="8"/>
        <v>-0.0017203244040304743</v>
      </c>
    </row>
    <row r="84" spans="1:4" ht="14.25" outlineLevel="1">
      <c r="A84" s="366" t="s">
        <v>367</v>
      </c>
      <c r="B84" s="367">
        <f>VLOOKUP(A84,'Open Int.'!$A$4:$O$157,2,FALSE)</f>
        <v>3397800</v>
      </c>
      <c r="C84" s="367">
        <f>VLOOKUP(A84,'Open Int.'!$A$4:$O$157,3,FALSE)</f>
        <v>24150</v>
      </c>
      <c r="D84" s="368">
        <f t="shared" si="8"/>
        <v>0.0071584189231248055</v>
      </c>
    </row>
    <row r="85" spans="1:4" ht="14.25" outlineLevel="1">
      <c r="A85" s="366" t="s">
        <v>368</v>
      </c>
      <c r="B85" s="367">
        <f>VLOOKUP(A85,'Open Int.'!$A$4:$O$157,2,FALSE)</f>
        <v>752400</v>
      </c>
      <c r="C85" s="367">
        <f>VLOOKUP(A85,'Open Int.'!$A$4:$O$157,3,FALSE)</f>
        <v>25080</v>
      </c>
      <c r="D85" s="368">
        <f t="shared" si="8"/>
        <v>0.034482758620689655</v>
      </c>
    </row>
    <row r="86" spans="1:4" ht="14.25" outlineLevel="1">
      <c r="A86" s="366" t="s">
        <v>23</v>
      </c>
      <c r="B86" s="367">
        <f>VLOOKUP(A86,'Open Int.'!$A$4:$O$157,2,FALSE)</f>
        <v>4988800</v>
      </c>
      <c r="C86" s="367">
        <f>VLOOKUP(A86,'Open Int.'!$A$4:$O$157,3,FALSE)</f>
        <v>-576000</v>
      </c>
      <c r="D86" s="368">
        <f t="shared" si="8"/>
        <v>-0.10350776308223117</v>
      </c>
    </row>
    <row r="87" spans="1:4" ht="14.25" outlineLevel="1">
      <c r="A87" s="366" t="s">
        <v>181</v>
      </c>
      <c r="B87" s="367">
        <f>VLOOKUP(A87,'Open Int.'!$A$4:$O$157,2,FALSE)</f>
        <v>158950</v>
      </c>
      <c r="C87" s="367">
        <f>VLOOKUP(A87,'Open Int.'!$A$4:$O$157,3,FALSE)</f>
        <v>-1700</v>
      </c>
      <c r="D87" s="368">
        <f t="shared" si="8"/>
        <v>-0.010582010582010581</v>
      </c>
    </row>
    <row r="88" spans="1:4" ht="14.25" outlineLevel="1">
      <c r="A88" s="366" t="s">
        <v>369</v>
      </c>
      <c r="B88" s="367">
        <f>VLOOKUP(A88,'Open Int.'!$A$4:$O$157,2,FALSE)</f>
        <v>2447550</v>
      </c>
      <c r="C88" s="367">
        <f>VLOOKUP(A88,'Open Int.'!$A$4:$O$157,3,FALSE)</f>
        <v>-5850</v>
      </c>
      <c r="D88" s="368">
        <f t="shared" si="8"/>
        <v>-0.002384446074834923</v>
      </c>
    </row>
    <row r="89" spans="1:4" ht="14.25" outlineLevel="1">
      <c r="A89" s="366" t="s">
        <v>370</v>
      </c>
      <c r="B89" s="367">
        <f>VLOOKUP(A89,'Open Int.'!$A$4:$O$157,2,FALSE)</f>
        <v>1564200</v>
      </c>
      <c r="C89" s="367">
        <f>VLOOKUP(A89,'Open Int.'!$A$4:$O$157,3,FALSE)</f>
        <v>14400</v>
      </c>
      <c r="D89" s="368">
        <f t="shared" si="8"/>
        <v>0.009291521486643438</v>
      </c>
    </row>
    <row r="90" spans="1:4" ht="15" outlineLevel="1">
      <c r="A90" s="364" t="s">
        <v>261</v>
      </c>
      <c r="B90" s="364">
        <f>SUM(B91:B94)</f>
        <v>34211450</v>
      </c>
      <c r="C90" s="364">
        <f>SUM(C91:C94)</f>
        <v>-67300</v>
      </c>
      <c r="D90" s="369">
        <f aca="true" t="shared" si="9" ref="D90:D95">C90/(B90-C90)</f>
        <v>-0.001963315465120519</v>
      </c>
    </row>
    <row r="91" spans="1:4" ht="14.25">
      <c r="A91" s="366" t="s">
        <v>371</v>
      </c>
      <c r="B91" s="367">
        <f>VLOOKUP(A91,'Open Int.'!$A$4:$O$157,2,FALSE)</f>
        <v>7664800</v>
      </c>
      <c r="C91" s="367">
        <f>VLOOKUP(A91,'Open Int.'!$A$4:$O$157,3,FALSE)</f>
        <v>-107200</v>
      </c>
      <c r="D91" s="368">
        <f t="shared" si="9"/>
        <v>-0.013793103448275862</v>
      </c>
    </row>
    <row r="92" spans="1:4" ht="14.25">
      <c r="A92" s="366" t="s">
        <v>319</v>
      </c>
      <c r="B92" s="367">
        <f>VLOOKUP(A92,'Open Int.'!$A$4:$O$157,2,FALSE)</f>
        <v>517200</v>
      </c>
      <c r="C92" s="367">
        <f>VLOOKUP(A92,'Open Int.'!$A$4:$O$157,3,FALSE)</f>
        <v>14700</v>
      </c>
      <c r="D92" s="368">
        <f t="shared" si="9"/>
        <v>0.029253731343283584</v>
      </c>
    </row>
    <row r="93" spans="1:4" ht="14.25" outlineLevel="1">
      <c r="A93" s="366" t="s">
        <v>372</v>
      </c>
      <c r="B93" s="367">
        <f>VLOOKUP(A93,'Open Int.'!$A$4:$O$157,2,FALSE)</f>
        <v>17389200</v>
      </c>
      <c r="C93" s="367">
        <f>VLOOKUP(A93,'Open Int.'!$A$4:$O$157,3,FALSE)</f>
        <v>193500</v>
      </c>
      <c r="D93" s="368">
        <f t="shared" si="9"/>
        <v>0.011252813203300824</v>
      </c>
    </row>
    <row r="94" spans="1:4" ht="14.25" outlineLevel="1">
      <c r="A94" s="366" t="s">
        <v>373</v>
      </c>
      <c r="B94" s="367">
        <f>VLOOKUP(A94,'Open Int.'!$A$4:$O$157,2,FALSE)</f>
        <v>8640250</v>
      </c>
      <c r="C94" s="367">
        <f>VLOOKUP(A94,'Open Int.'!$A$4:$O$157,3,FALSE)</f>
        <v>-168300</v>
      </c>
      <c r="D94" s="368">
        <f t="shared" si="9"/>
        <v>-0.019106436360127377</v>
      </c>
    </row>
    <row r="95" spans="1:4" ht="15" outlineLevel="1">
      <c r="A95" s="364" t="s">
        <v>262</v>
      </c>
      <c r="B95" s="364">
        <f>SUM(B96:B107)</f>
        <v>114418100</v>
      </c>
      <c r="C95" s="364">
        <f>SUM(C96:C107)</f>
        <v>3808650</v>
      </c>
      <c r="D95" s="369">
        <f t="shared" si="9"/>
        <v>0.03443331469417848</v>
      </c>
    </row>
    <row r="96" spans="1:4" ht="14.25">
      <c r="A96" s="366" t="s">
        <v>374</v>
      </c>
      <c r="B96" s="367">
        <f>VLOOKUP(A96,'Open Int.'!$A$4:$O$157,2,FALSE)</f>
        <v>3258000</v>
      </c>
      <c r="C96" s="367">
        <f>VLOOKUP(A96,'Open Int.'!$A$4:$O$157,3,FALSE)</f>
        <v>112500</v>
      </c>
      <c r="D96" s="368">
        <f aca="true" t="shared" si="10" ref="D96:D107">C96/(B96-C96)</f>
        <v>0.0357653791130186</v>
      </c>
    </row>
    <row r="97" spans="1:4" ht="14.25" outlineLevel="1">
      <c r="A97" s="366" t="s">
        <v>2</v>
      </c>
      <c r="B97" s="367">
        <f>VLOOKUP(A97,'Open Int.'!$A$4:$O$157,2,FALSE)</f>
        <v>3054700</v>
      </c>
      <c r="C97" s="367">
        <f>VLOOKUP(A97,'Open Int.'!$A$4:$O$157,3,FALSE)</f>
        <v>52800</v>
      </c>
      <c r="D97" s="368">
        <f t="shared" si="10"/>
        <v>0.01758886038842067</v>
      </c>
    </row>
    <row r="98" spans="1:4" ht="14.25" outlineLevel="1">
      <c r="A98" s="366" t="s">
        <v>401</v>
      </c>
      <c r="B98" s="367">
        <f>VLOOKUP(A98,'Open Int.'!$A$4:$O$157,2,FALSE)</f>
        <v>3355000</v>
      </c>
      <c r="C98" s="367">
        <f>VLOOKUP(A98,'Open Int.'!$A$4:$O$157,3,FALSE)</f>
        <v>3355000</v>
      </c>
      <c r="D98" s="368" t="e">
        <f t="shared" si="10"/>
        <v>#DIV/0!</v>
      </c>
    </row>
    <row r="99" spans="1:4" ht="14.25" outlineLevel="1">
      <c r="A99" s="366" t="s">
        <v>375</v>
      </c>
      <c r="B99" s="367">
        <f>VLOOKUP(A99,'Open Int.'!$A$4:$O$157,2,FALSE)</f>
        <v>20933250</v>
      </c>
      <c r="C99" s="367">
        <f>VLOOKUP(A99,'Open Int.'!$A$4:$O$157,3,FALSE)</f>
        <v>259900</v>
      </c>
      <c r="D99" s="368">
        <f t="shared" si="10"/>
        <v>0.01257174091281771</v>
      </c>
    </row>
    <row r="100" spans="1:4" ht="14.25" outlineLevel="1">
      <c r="A100" s="366" t="s">
        <v>89</v>
      </c>
      <c r="B100" s="367">
        <f>VLOOKUP(A100,'Open Int.'!$A$4:$O$157,2,FALSE)</f>
        <v>4672500</v>
      </c>
      <c r="C100" s="367">
        <f>VLOOKUP(A100,'Open Int.'!$A$4:$O$157,3,FALSE)</f>
        <v>94500</v>
      </c>
      <c r="D100" s="368">
        <f t="shared" si="10"/>
        <v>0.020642201834862386</v>
      </c>
    </row>
    <row r="101" spans="1:4" ht="14.25" outlineLevel="1">
      <c r="A101" s="366" t="s">
        <v>376</v>
      </c>
      <c r="B101" s="367">
        <f>VLOOKUP(A101,'Open Int.'!$A$4:$O$157,2,FALSE)</f>
        <v>3703700</v>
      </c>
      <c r="C101" s="367">
        <f>VLOOKUP(A101,'Open Int.'!$A$4:$O$157,3,FALSE)</f>
        <v>15600</v>
      </c>
      <c r="D101" s="368">
        <f t="shared" si="10"/>
        <v>0.0042298202326401125</v>
      </c>
    </row>
    <row r="102" spans="1:4" ht="14.25" outlineLevel="1">
      <c r="A102" s="366" t="s">
        <v>36</v>
      </c>
      <c r="B102" s="367">
        <f>VLOOKUP(A102,'Open Int.'!$A$4:$O$157,2,FALSE)</f>
        <v>8034750</v>
      </c>
      <c r="C102" s="367">
        <f>VLOOKUP(A102,'Open Int.'!$A$4:$O$157,3,FALSE)</f>
        <v>263250</v>
      </c>
      <c r="D102" s="368">
        <f t="shared" si="10"/>
        <v>0.03387376954255935</v>
      </c>
    </row>
    <row r="103" spans="1:4" ht="14.25" outlineLevel="1">
      <c r="A103" s="366" t="s">
        <v>90</v>
      </c>
      <c r="B103" s="367">
        <f>VLOOKUP(A103,'Open Int.'!$A$4:$O$157,2,FALSE)</f>
        <v>1338000</v>
      </c>
      <c r="C103" s="367">
        <f>VLOOKUP(A103,'Open Int.'!$A$4:$O$157,3,FALSE)</f>
        <v>-13200</v>
      </c>
      <c r="D103" s="368">
        <f t="shared" si="10"/>
        <v>-0.009769094138543518</v>
      </c>
    </row>
    <row r="104" spans="1:4" ht="14.25" outlineLevel="1">
      <c r="A104" s="366" t="s">
        <v>35</v>
      </c>
      <c r="B104" s="367">
        <f>VLOOKUP(A104,'Open Int.'!$A$4:$O$157,2,FALSE)</f>
        <v>11645700</v>
      </c>
      <c r="C104" s="367">
        <f>VLOOKUP(A104,'Open Int.'!$A$4:$O$157,3,FALSE)</f>
        <v>-106700</v>
      </c>
      <c r="D104" s="368">
        <f t="shared" si="10"/>
        <v>-0.009078996630475478</v>
      </c>
    </row>
    <row r="105" spans="1:4" ht="14.25" outlineLevel="1">
      <c r="A105" s="366" t="s">
        <v>146</v>
      </c>
      <c r="B105" s="367">
        <f>VLOOKUP(A105,'Open Int.'!$A$4:$O$157,2,FALSE)</f>
        <v>6327900</v>
      </c>
      <c r="C105" s="367">
        <f>VLOOKUP(A105,'Open Int.'!$A$4:$O$157,3,FALSE)</f>
        <v>17800</v>
      </c>
      <c r="D105" s="368">
        <f t="shared" si="10"/>
        <v>0.0028208744710860366</v>
      </c>
    </row>
    <row r="106" spans="1:4" ht="14.25" outlineLevel="1">
      <c r="A106" s="366" t="s">
        <v>263</v>
      </c>
      <c r="B106" s="367">
        <f>VLOOKUP(A106,'Open Int.'!$A$4:$O$157,2,FALSE)</f>
        <v>14601300</v>
      </c>
      <c r="C106" s="367">
        <f>VLOOKUP(A106,'Open Int.'!$A$4:$O$157,3,FALSE)</f>
        <v>-115500</v>
      </c>
      <c r="D106" s="368">
        <f t="shared" si="10"/>
        <v>-0.007848173515981735</v>
      </c>
    </row>
    <row r="107" spans="1:4" ht="14.25" outlineLevel="1">
      <c r="A107" s="366" t="s">
        <v>217</v>
      </c>
      <c r="B107" s="367">
        <f>VLOOKUP(A107,'Open Int.'!$A$4:$O$157,2,FALSE)</f>
        <v>33493300</v>
      </c>
      <c r="C107" s="367">
        <f>VLOOKUP(A107,'Open Int.'!$A$4:$O$157,3,FALSE)</f>
        <v>-127300</v>
      </c>
      <c r="D107" s="368">
        <f t="shared" si="10"/>
        <v>-0.003786369071343165</v>
      </c>
    </row>
    <row r="108" spans="1:4" ht="15" outlineLevel="1">
      <c r="A108" s="364" t="s">
        <v>264</v>
      </c>
      <c r="B108" s="364">
        <f>SUM(B109:B119)</f>
        <v>119172620</v>
      </c>
      <c r="C108" s="364">
        <f>SUM(C109:C119)</f>
        <v>-139605</v>
      </c>
      <c r="D108" s="369">
        <f>C108/(B108-C108)</f>
        <v>-0.0011700812720574108</v>
      </c>
    </row>
    <row r="109" spans="1:4" ht="14.25">
      <c r="A109" s="366" t="s">
        <v>5</v>
      </c>
      <c r="B109" s="367">
        <f>VLOOKUP(A109,'Open Int.'!$A$4:$O$157,2,FALSE)</f>
        <v>48984045</v>
      </c>
      <c r="C109" s="367">
        <f>VLOOKUP(A109,'Open Int.'!$A$4:$O$157,3,FALSE)</f>
        <v>-110055</v>
      </c>
      <c r="D109" s="368">
        <f aca="true" t="shared" si="11" ref="D109:D119">C109/(B109-C109)</f>
        <v>-0.0022417153996101362</v>
      </c>
    </row>
    <row r="110" spans="1:4" ht="14.25" outlineLevel="1">
      <c r="A110" s="366" t="s">
        <v>377</v>
      </c>
      <c r="B110" s="367">
        <f>VLOOKUP(A110,'Open Int.'!$A$4:$O$157,2,FALSE)</f>
        <v>7140000</v>
      </c>
      <c r="C110" s="367">
        <f>VLOOKUP(A110,'Open Int.'!$A$4:$O$157,3,FALSE)</f>
        <v>88000</v>
      </c>
      <c r="D110" s="368">
        <f t="shared" si="11"/>
        <v>0.012478729438457176</v>
      </c>
    </row>
    <row r="111" spans="1:4" ht="14.25" outlineLevel="1">
      <c r="A111" s="366" t="s">
        <v>330</v>
      </c>
      <c r="B111" s="367">
        <f>VLOOKUP(A111,'Open Int.'!$A$4:$O$157,2,FALSE)</f>
        <v>499200</v>
      </c>
      <c r="C111" s="367">
        <f>VLOOKUP(A111,'Open Int.'!$A$4:$O$157,3,FALSE)</f>
        <v>-10950</v>
      </c>
      <c r="D111" s="368">
        <f t="shared" si="11"/>
        <v>-0.021464275213172596</v>
      </c>
    </row>
    <row r="112" spans="1:4" ht="14.25" outlineLevel="1">
      <c r="A112" s="366" t="s">
        <v>323</v>
      </c>
      <c r="B112" s="367">
        <f>VLOOKUP(A112,'Open Int.'!$A$4:$O$157,2,FALSE)</f>
        <v>1975600</v>
      </c>
      <c r="C112" s="367">
        <f>VLOOKUP(A112,'Open Int.'!$A$4:$O$157,3,FALSE)</f>
        <v>14300</v>
      </c>
      <c r="D112" s="368">
        <f t="shared" si="11"/>
        <v>0.007291082445316881</v>
      </c>
    </row>
    <row r="113" spans="1:4" ht="14.25" outlineLevel="1">
      <c r="A113" s="366" t="s">
        <v>378</v>
      </c>
      <c r="B113" s="367">
        <f>VLOOKUP(A113,'Open Int.'!$A$4:$O$157,2,FALSE)</f>
        <v>248000</v>
      </c>
      <c r="C113" s="367">
        <f>VLOOKUP(A113,'Open Int.'!$A$4:$O$157,3,FALSE)</f>
        <v>3500</v>
      </c>
      <c r="D113" s="368">
        <f t="shared" si="11"/>
        <v>0.014314928425357873</v>
      </c>
    </row>
    <row r="114" spans="1:4" ht="14.25" outlineLevel="1">
      <c r="A114" s="366" t="s">
        <v>379</v>
      </c>
      <c r="B114" s="367">
        <f>VLOOKUP(A114,'Open Int.'!$A$4:$O$157,2,FALSE)</f>
        <v>2721600</v>
      </c>
      <c r="C114" s="367">
        <f>VLOOKUP(A114,'Open Int.'!$A$4:$O$157,3,FALSE)</f>
        <v>-30000</v>
      </c>
      <c r="D114" s="368">
        <f t="shared" si="11"/>
        <v>-0.010902747492368076</v>
      </c>
    </row>
    <row r="115" spans="1:4" ht="14.25" outlineLevel="1">
      <c r="A115" s="366" t="s">
        <v>380</v>
      </c>
      <c r="B115" s="367">
        <f>VLOOKUP(A115,'Open Int.'!$A$4:$O$157,2,FALSE)</f>
        <v>3425850</v>
      </c>
      <c r="C115" s="367">
        <f>VLOOKUP(A115,'Open Int.'!$A$4:$O$157,3,FALSE)</f>
        <v>-9200</v>
      </c>
      <c r="D115" s="368">
        <f t="shared" si="11"/>
        <v>-0.002678272514228323</v>
      </c>
    </row>
    <row r="116" spans="1:4" ht="14.25" outlineLevel="1">
      <c r="A116" s="366" t="s">
        <v>381</v>
      </c>
      <c r="B116" s="367">
        <f>VLOOKUP(A116,'Open Int.'!$A$4:$O$157,2,FALSE)</f>
        <v>4478100</v>
      </c>
      <c r="C116" s="367">
        <f>VLOOKUP(A116,'Open Int.'!$A$4:$O$157,3,FALSE)</f>
        <v>-41300</v>
      </c>
      <c r="D116" s="368">
        <f t="shared" si="11"/>
        <v>-0.009138381201044387</v>
      </c>
    </row>
    <row r="117" spans="1:4" ht="14.25" outlineLevel="1">
      <c r="A117" s="366" t="s">
        <v>236</v>
      </c>
      <c r="B117" s="367">
        <f>VLOOKUP(A117,'Open Int.'!$A$4:$O$157,2,FALSE)</f>
        <v>20457900</v>
      </c>
      <c r="C117" s="367">
        <f>VLOOKUP(A117,'Open Int.'!$A$4:$O$157,3,FALSE)</f>
        <v>-243000</v>
      </c>
      <c r="D117" s="368">
        <f t="shared" si="11"/>
        <v>-0.01173862005999739</v>
      </c>
    </row>
    <row r="118" spans="1:4" ht="14.25" outlineLevel="1">
      <c r="A118" s="366" t="s">
        <v>382</v>
      </c>
      <c r="B118" s="367">
        <f>VLOOKUP(A118,'Open Int.'!$A$4:$O$157,2,FALSE)</f>
        <v>9765875</v>
      </c>
      <c r="C118" s="367">
        <f>VLOOKUP(A118,'Open Int.'!$A$4:$O$157,3,FALSE)</f>
        <v>-62125</v>
      </c>
      <c r="D118" s="368">
        <f t="shared" si="11"/>
        <v>-0.006321225071225072</v>
      </c>
    </row>
    <row r="119" spans="1:4" ht="14.25" outlineLevel="1">
      <c r="A119" s="366" t="s">
        <v>383</v>
      </c>
      <c r="B119" s="367">
        <f>VLOOKUP(A119,'Open Int.'!$A$4:$O$157,2,FALSE)</f>
        <v>19476450</v>
      </c>
      <c r="C119" s="367">
        <f>VLOOKUP(A119,'Open Int.'!$A$4:$O$157,3,FALSE)</f>
        <v>261225</v>
      </c>
      <c r="D119" s="368">
        <f t="shared" si="11"/>
        <v>0.013594688586784698</v>
      </c>
    </row>
    <row r="120" spans="1:4" ht="15" outlineLevel="1">
      <c r="A120" s="364" t="s">
        <v>265</v>
      </c>
      <c r="B120" s="364">
        <f>SUM(B121:B123)</f>
        <v>8336300</v>
      </c>
      <c r="C120" s="364">
        <f>SUM(C121:C123)</f>
        <v>-180750</v>
      </c>
      <c r="D120" s="369">
        <f>C120/(B120-C120)</f>
        <v>-0.02122213677270886</v>
      </c>
    </row>
    <row r="121" spans="1:4" ht="14.25">
      <c r="A121" s="366" t="s">
        <v>171</v>
      </c>
      <c r="B121" s="367">
        <f>VLOOKUP(A121,'Open Int.'!$A$4:$O$157,2,FALSE)</f>
        <v>4279000</v>
      </c>
      <c r="C121" s="367">
        <f>VLOOKUP(A121,'Open Int.'!$A$4:$O$157,3,FALSE)</f>
        <v>-189200</v>
      </c>
      <c r="D121" s="368">
        <f>C121/(B121-C121)</f>
        <v>-0.04234367306745446</v>
      </c>
    </row>
    <row r="122" spans="1:4" ht="14.25" outlineLevel="1">
      <c r="A122" s="366" t="s">
        <v>384</v>
      </c>
      <c r="B122" s="367">
        <f>VLOOKUP(A122,'Open Int.'!$A$4:$O$157,2,FALSE)</f>
        <v>628000</v>
      </c>
      <c r="C122" s="367">
        <f>VLOOKUP(A122,'Open Int.'!$A$4:$O$157,3,FALSE)</f>
        <v>4250</v>
      </c>
      <c r="D122" s="368">
        <f>C122/(B122-C122)</f>
        <v>0.006813627254509018</v>
      </c>
    </row>
    <row r="123" spans="1:4" ht="14.25" outlineLevel="1">
      <c r="A123" s="366" t="s">
        <v>211</v>
      </c>
      <c r="B123" s="367">
        <f>VLOOKUP(A123,'Open Int.'!$A$4:$O$157,2,FALSE)</f>
        <v>3429300</v>
      </c>
      <c r="C123" s="367">
        <f>VLOOKUP(A123,'Open Int.'!$A$4:$O$157,3,FALSE)</f>
        <v>4200</v>
      </c>
      <c r="D123" s="368">
        <f>C123/(B123-C123)</f>
        <v>0.001226241569589209</v>
      </c>
    </row>
    <row r="124" spans="1:4" ht="15" outlineLevel="1">
      <c r="A124" s="364" t="s">
        <v>266</v>
      </c>
      <c r="B124" s="364">
        <f>SUM(B125:B131)</f>
        <v>34652950</v>
      </c>
      <c r="C124" s="364">
        <f>SUM(C125:C131)</f>
        <v>-479200</v>
      </c>
      <c r="D124" s="369">
        <f>C124/(B124-C124)</f>
        <v>-0.013639928100045115</v>
      </c>
    </row>
    <row r="125" spans="1:4" ht="14.25">
      <c r="A125" s="366" t="s">
        <v>34</v>
      </c>
      <c r="B125" s="367">
        <f>VLOOKUP(A125,'Open Int.'!$A$4:$O$157,2,FALSE)</f>
        <v>661100</v>
      </c>
      <c r="C125" s="367">
        <f>VLOOKUP(A125,'Open Int.'!$A$4:$O$157,3,FALSE)</f>
        <v>-53900</v>
      </c>
      <c r="D125" s="368">
        <f aca="true" t="shared" si="12" ref="D125:D131">C125/(B125-C125)</f>
        <v>-0.07538461538461538</v>
      </c>
    </row>
    <row r="126" spans="1:4" ht="14.25" outlineLevel="1">
      <c r="A126" s="366" t="s">
        <v>1</v>
      </c>
      <c r="B126" s="367">
        <f>VLOOKUP(A126,'Open Int.'!$A$4:$O$157,2,FALSE)</f>
        <v>1745700</v>
      </c>
      <c r="C126" s="367">
        <f>VLOOKUP(A126,'Open Int.'!$A$4:$O$157,3,FALSE)</f>
        <v>-45900</v>
      </c>
      <c r="D126" s="368">
        <f t="shared" si="12"/>
        <v>-0.025619557937039517</v>
      </c>
    </row>
    <row r="127" spans="1:4" ht="14.25" outlineLevel="1">
      <c r="A127" s="366" t="s">
        <v>160</v>
      </c>
      <c r="B127" s="367">
        <f>VLOOKUP(A127,'Open Int.'!$A$4:$O$157,2,FALSE)</f>
        <v>943800</v>
      </c>
      <c r="C127" s="367">
        <f>VLOOKUP(A127,'Open Int.'!$A$4:$O$157,3,FALSE)</f>
        <v>0</v>
      </c>
      <c r="D127" s="368">
        <f t="shared" si="12"/>
        <v>0</v>
      </c>
    </row>
    <row r="128" spans="1:4" ht="14.25" outlineLevel="1">
      <c r="A128" s="366" t="s">
        <v>98</v>
      </c>
      <c r="B128" s="367">
        <f>VLOOKUP(A128,'Open Int.'!$A$4:$O$157,2,FALSE)</f>
        <v>4629350</v>
      </c>
      <c r="C128" s="367">
        <f>VLOOKUP(A128,'Open Int.'!$A$4:$O$157,3,FALSE)</f>
        <v>-27500</v>
      </c>
      <c r="D128" s="368">
        <f t="shared" si="12"/>
        <v>-0.005905279319711822</v>
      </c>
    </row>
    <row r="129" spans="1:4" ht="14.25" outlineLevel="1">
      <c r="A129" s="366" t="s">
        <v>385</v>
      </c>
      <c r="B129" s="367">
        <f>VLOOKUP(A129,'Open Int.'!$A$4:$O$157,2,FALSE)</f>
        <v>23800000</v>
      </c>
      <c r="C129" s="367">
        <f>VLOOKUP(A129,'Open Int.'!$A$4:$O$157,3,FALSE)</f>
        <v>-337500</v>
      </c>
      <c r="D129" s="368">
        <f t="shared" si="12"/>
        <v>-0.013982392542723977</v>
      </c>
    </row>
    <row r="130" spans="1:4" ht="14.25" outlineLevel="1">
      <c r="A130" s="366" t="s">
        <v>267</v>
      </c>
      <c r="B130" s="367">
        <f>VLOOKUP(A130,'Open Int.'!$A$4:$O$157,2,FALSE)</f>
        <v>1424200</v>
      </c>
      <c r="C130" s="367">
        <f>VLOOKUP(A130,'Open Int.'!$A$4:$O$157,3,FALSE)</f>
        <v>56800</v>
      </c>
      <c r="D130" s="368">
        <f t="shared" si="12"/>
        <v>0.04153868655843206</v>
      </c>
    </row>
    <row r="131" spans="1:4" ht="14.25" outlineLevel="1">
      <c r="A131" s="366" t="s">
        <v>312</v>
      </c>
      <c r="B131" s="367">
        <f>VLOOKUP(A131,'Open Int.'!$A$4:$O$157,2,FALSE)</f>
        <v>1448800</v>
      </c>
      <c r="C131" s="367">
        <f>VLOOKUP(A131,'Open Int.'!$A$4:$O$157,3,FALSE)</f>
        <v>-71200</v>
      </c>
      <c r="D131" s="368">
        <f t="shared" si="12"/>
        <v>-0.04684210526315789</v>
      </c>
    </row>
    <row r="132" spans="1:4" ht="15" outlineLevel="1">
      <c r="A132" s="364" t="s">
        <v>268</v>
      </c>
      <c r="B132" s="364">
        <f>SUM(B133:B138)</f>
        <v>74517100</v>
      </c>
      <c r="C132" s="364">
        <f>SUM(C133:C138)</f>
        <v>1398375</v>
      </c>
      <c r="D132" s="369">
        <f>C132/(B132-C132)</f>
        <v>0.019124718052728626</v>
      </c>
    </row>
    <row r="133" spans="1:4" ht="14.25">
      <c r="A133" s="366" t="s">
        <v>386</v>
      </c>
      <c r="B133" s="367">
        <f>VLOOKUP(A133,'Open Int.'!$A$4:$O$157,2,FALSE)</f>
        <v>9365000</v>
      </c>
      <c r="C133" s="367">
        <f>VLOOKUP(A133,'Open Int.'!$A$4:$O$157,3,FALSE)</f>
        <v>-15000</v>
      </c>
      <c r="D133" s="368">
        <f aca="true" t="shared" si="13" ref="D133:D138">C133/(B133-C133)</f>
        <v>-0.0015991471215351812</v>
      </c>
    </row>
    <row r="134" spans="1:4" ht="14.25" outlineLevel="1">
      <c r="A134" s="366" t="s">
        <v>8</v>
      </c>
      <c r="B134" s="367">
        <f>VLOOKUP(A134,'Open Int.'!$A$4:$O$157,2,FALSE)</f>
        <v>24219200</v>
      </c>
      <c r="C134" s="367">
        <f>VLOOKUP(A134,'Open Int.'!$A$4:$O$157,3,FALSE)</f>
        <v>-777600</v>
      </c>
      <c r="D134" s="368">
        <f t="shared" si="13"/>
        <v>-0.031107981821673174</v>
      </c>
    </row>
    <row r="135" spans="1:4" ht="14.25" outlineLevel="1">
      <c r="A135" s="382" t="s">
        <v>292</v>
      </c>
      <c r="B135" s="367">
        <f>VLOOKUP(A135,'Open Int.'!$A$4:$O$157,2,FALSE)</f>
        <v>6315000</v>
      </c>
      <c r="C135" s="367">
        <f>VLOOKUP(A135,'Open Int.'!$A$4:$O$157,3,FALSE)</f>
        <v>88500</v>
      </c>
      <c r="D135" s="368">
        <f t="shared" si="13"/>
        <v>0.01421344254396531</v>
      </c>
    </row>
    <row r="136" spans="1:4" ht="14.25" outlineLevel="1">
      <c r="A136" s="382" t="s">
        <v>306</v>
      </c>
      <c r="B136" s="367">
        <f>VLOOKUP(A136,'Open Int.'!$A$4:$O$157,2,FALSE)</f>
        <v>14097050</v>
      </c>
      <c r="C136" s="367">
        <f>VLOOKUP(A136,'Open Int.'!$A$4:$O$157,3,FALSE)</f>
        <v>31350</v>
      </c>
      <c r="D136" s="368">
        <f t="shared" si="13"/>
        <v>0.002228826151560178</v>
      </c>
    </row>
    <row r="137" spans="1:4" ht="14.25" outlineLevel="1">
      <c r="A137" s="366" t="s">
        <v>235</v>
      </c>
      <c r="B137" s="367">
        <f>VLOOKUP(A137,'Open Int.'!$A$4:$O$157,2,FALSE)</f>
        <v>16760800</v>
      </c>
      <c r="C137" s="367">
        <f>VLOOKUP(A137,'Open Int.'!$A$4:$O$157,3,FALSE)</f>
        <v>2131500</v>
      </c>
      <c r="D137" s="368">
        <f t="shared" si="13"/>
        <v>0.14570075123211637</v>
      </c>
    </row>
    <row r="138" spans="1:4" ht="14.25" outlineLevel="1">
      <c r="A138" s="366" t="s">
        <v>155</v>
      </c>
      <c r="B138" s="367">
        <f>VLOOKUP(A138,'Open Int.'!$A$4:$O$157,2,FALSE)</f>
        <v>3760050</v>
      </c>
      <c r="C138" s="367">
        <f>VLOOKUP(A138,'Open Int.'!$A$4:$O$157,3,FALSE)</f>
        <v>-60375</v>
      </c>
      <c r="D138" s="368">
        <f t="shared" si="13"/>
        <v>-0.015803215610828637</v>
      </c>
    </row>
    <row r="139" spans="1:4" ht="15" outlineLevel="1">
      <c r="A139" s="364" t="s">
        <v>269</v>
      </c>
      <c r="B139" s="364">
        <f>SUM(B140:B144)</f>
        <v>54501200</v>
      </c>
      <c r="C139" s="364">
        <f>SUM(C140:C144)</f>
        <v>-60400</v>
      </c>
      <c r="D139" s="369">
        <f aca="true" t="shared" si="14" ref="D139:D154">C139/(B139-C139)</f>
        <v>-0.0011070056596580746</v>
      </c>
    </row>
    <row r="140" spans="1:4" ht="14.25">
      <c r="A140" s="366" t="s">
        <v>387</v>
      </c>
      <c r="B140" s="367">
        <f>VLOOKUP(A140,'Open Int.'!$A$4:$O$157,2,FALSE)</f>
        <v>4243500</v>
      </c>
      <c r="C140" s="367">
        <f>VLOOKUP(A140,'Open Int.'!$A$4:$O$157,3,FALSE)</f>
        <v>-89700</v>
      </c>
      <c r="D140" s="368">
        <f t="shared" si="14"/>
        <v>-0.020700636942675158</v>
      </c>
    </row>
    <row r="141" spans="1:4" ht="14.25">
      <c r="A141" s="366" t="s">
        <v>321</v>
      </c>
      <c r="B141" s="367">
        <f>VLOOKUP(A141,'Open Int.'!$A$4:$O$157,2,FALSE)</f>
        <v>764400</v>
      </c>
      <c r="C141" s="367">
        <f>VLOOKUP(A141,'Open Int.'!$A$4:$O$157,3,FALSE)</f>
        <v>22400</v>
      </c>
      <c r="D141" s="368">
        <f t="shared" si="14"/>
        <v>0.03018867924528302</v>
      </c>
    </row>
    <row r="142" spans="1:4" ht="14.25" outlineLevel="1">
      <c r="A142" s="366" t="s">
        <v>166</v>
      </c>
      <c r="B142" s="367">
        <f>VLOOKUP(A142,'Open Int.'!$A$4:$O$157,2,FALSE)</f>
        <v>4708200</v>
      </c>
      <c r="C142" s="367">
        <f>VLOOKUP(A142,'Open Int.'!$A$4:$O$157,3,FALSE)</f>
        <v>41300</v>
      </c>
      <c r="D142" s="368">
        <f t="shared" si="14"/>
        <v>0.008849557522123894</v>
      </c>
    </row>
    <row r="143" spans="1:4" ht="14.25" outlineLevel="1">
      <c r="A143" s="366" t="s">
        <v>388</v>
      </c>
      <c r="B143" s="367">
        <f>VLOOKUP(A143,'Open Int.'!$A$4:$O$157,2,FALSE)</f>
        <v>42644000</v>
      </c>
      <c r="C143" s="367">
        <f>VLOOKUP(A143,'Open Int.'!$A$4:$O$157,3,FALSE)</f>
        <v>-56000</v>
      </c>
      <c r="D143" s="368">
        <f t="shared" si="14"/>
        <v>-0.0013114754098360656</v>
      </c>
    </row>
    <row r="144" spans="1:4" ht="14.25" outlineLevel="1">
      <c r="A144" s="366" t="s">
        <v>389</v>
      </c>
      <c r="B144" s="367">
        <f>VLOOKUP(A144,'Open Int.'!$A$4:$O$157,2,FALSE)</f>
        <v>2141100</v>
      </c>
      <c r="C144" s="367">
        <f>VLOOKUP(A144,'Open Int.'!$A$4:$O$157,3,FALSE)</f>
        <v>21600</v>
      </c>
      <c r="D144" s="368">
        <f t="shared" si="14"/>
        <v>0.01019108280254777</v>
      </c>
    </row>
    <row r="145" spans="1:4" ht="15" outlineLevel="1">
      <c r="A145" s="364" t="s">
        <v>270</v>
      </c>
      <c r="B145" s="364">
        <f>SUM(B146:B150)</f>
        <v>115952450</v>
      </c>
      <c r="C145" s="364">
        <f>SUM(C146:C150)</f>
        <v>-10691350</v>
      </c>
      <c r="D145" s="369">
        <f t="shared" si="14"/>
        <v>-0.08442063488303415</v>
      </c>
    </row>
    <row r="146" spans="1:4" ht="14.25">
      <c r="A146" s="366" t="s">
        <v>4</v>
      </c>
      <c r="B146" s="367">
        <f>VLOOKUP(A146,'Open Int.'!$A$4:$O$157,2,FALSE)</f>
        <v>1050300</v>
      </c>
      <c r="C146" s="367">
        <f>VLOOKUP(A146,'Open Int.'!$A$4:$O$157,3,FALSE)</f>
        <v>600</v>
      </c>
      <c r="D146" s="368">
        <f t="shared" si="14"/>
        <v>0.0005715918833952558</v>
      </c>
    </row>
    <row r="147" spans="1:4" ht="14.25" outlineLevel="1">
      <c r="A147" s="366" t="s">
        <v>184</v>
      </c>
      <c r="B147" s="367">
        <f>VLOOKUP(A147,'Open Int.'!$A$4:$O$157,2,FALSE)</f>
        <v>12561100</v>
      </c>
      <c r="C147" s="367">
        <f>VLOOKUP(A147,'Open Int.'!$A$4:$O$157,3,FALSE)</f>
        <v>241900</v>
      </c>
      <c r="D147" s="368">
        <f t="shared" si="14"/>
        <v>0.019636015325670497</v>
      </c>
    </row>
    <row r="148" spans="1:4" ht="14.25" outlineLevel="1">
      <c r="A148" s="366" t="s">
        <v>175</v>
      </c>
      <c r="B148" s="367">
        <f>VLOOKUP(A148,'Open Int.'!$A$4:$O$157,2,FALSE)</f>
        <v>93681000</v>
      </c>
      <c r="C148" s="367">
        <f>VLOOKUP(A148,'Open Int.'!$A$4:$O$157,3,FALSE)</f>
        <v>-10804500</v>
      </c>
      <c r="D148" s="368">
        <f t="shared" si="14"/>
        <v>-0.103406692794694</v>
      </c>
    </row>
    <row r="149" spans="1:4" ht="14.25" outlineLevel="1">
      <c r="A149" s="366" t="s">
        <v>390</v>
      </c>
      <c r="B149" s="367">
        <f>VLOOKUP(A149,'Open Int.'!$A$4:$O$157,2,FALSE)</f>
        <v>2048500</v>
      </c>
      <c r="C149" s="367">
        <f>VLOOKUP(A149,'Open Int.'!$A$4:$O$157,3,FALSE)</f>
        <v>15300</v>
      </c>
      <c r="D149" s="368">
        <f t="shared" si="14"/>
        <v>0.007525083612040134</v>
      </c>
    </row>
    <row r="150" spans="1:4" ht="14.25" outlineLevel="1">
      <c r="A150" s="366" t="s">
        <v>391</v>
      </c>
      <c r="B150" s="367">
        <f>VLOOKUP(A150,'Open Int.'!$A$4:$O$157,2,FALSE)</f>
        <v>6611550</v>
      </c>
      <c r="C150" s="367">
        <f>VLOOKUP(A150,'Open Int.'!$A$4:$O$157,3,FALSE)</f>
        <v>-144650</v>
      </c>
      <c r="D150" s="368">
        <f t="shared" si="14"/>
        <v>-0.02140996418104852</v>
      </c>
    </row>
    <row r="151" spans="1:4" ht="15" outlineLevel="1">
      <c r="A151" s="364" t="s">
        <v>317</v>
      </c>
      <c r="B151" s="364">
        <f>SUM(B152:B153)</f>
        <v>3492400</v>
      </c>
      <c r="C151" s="364">
        <f>SUM(C152:C153)</f>
        <v>-94800</v>
      </c>
      <c r="D151" s="369">
        <f t="shared" si="14"/>
        <v>-0.02642729705619982</v>
      </c>
    </row>
    <row r="152" spans="1:4" ht="14.25">
      <c r="A152" s="366" t="s">
        <v>37</v>
      </c>
      <c r="B152" s="367">
        <f>VLOOKUP(A152,'Open Int.'!$A$4:$O$157,2,FALSE)</f>
        <v>1187200</v>
      </c>
      <c r="C152" s="367">
        <f>VLOOKUP(A152,'Open Int.'!$A$4:$O$157,3,FALSE)</f>
        <v>-4800</v>
      </c>
      <c r="D152" s="368">
        <f t="shared" si="14"/>
        <v>-0.004026845637583893</v>
      </c>
    </row>
    <row r="153" spans="1:4" ht="14.25">
      <c r="A153" s="366" t="s">
        <v>273</v>
      </c>
      <c r="B153" s="367">
        <f>VLOOKUP(A153,'Open Int.'!$A$4:$O$157,2,FALSE)</f>
        <v>2305200</v>
      </c>
      <c r="C153" s="367">
        <f>VLOOKUP(A153,'Open Int.'!$A$4:$O$157,3,FALSE)</f>
        <v>-90000</v>
      </c>
      <c r="D153" s="368">
        <f t="shared" si="14"/>
        <v>-0.037575150300601205</v>
      </c>
    </row>
    <row r="154" spans="1:4" ht="15">
      <c r="A154" s="364" t="s">
        <v>271</v>
      </c>
      <c r="B154" s="364">
        <f>SUM(B155:B164)</f>
        <v>22453600</v>
      </c>
      <c r="C154" s="364">
        <f>SUM(C155:C164)</f>
        <v>-65700</v>
      </c>
      <c r="D154" s="369">
        <f t="shared" si="14"/>
        <v>-0.002917497435533076</v>
      </c>
    </row>
    <row r="155" spans="1:4" ht="14.25">
      <c r="A155" s="366" t="s">
        <v>392</v>
      </c>
      <c r="B155" s="367">
        <f>VLOOKUP(A155,'Open Int.'!$A$4:$O$157,2,FALSE)</f>
        <v>10291750</v>
      </c>
      <c r="C155" s="367">
        <f>VLOOKUP(A155,'Open Int.'!$A$4:$O$157,3,FALSE)</f>
        <v>-14000</v>
      </c>
      <c r="D155" s="368">
        <f aca="true" t="shared" si="15" ref="D155:D164">C155/(B155-C155)</f>
        <v>-0.001358464934623875</v>
      </c>
    </row>
    <row r="156" spans="1:4" ht="14.25">
      <c r="A156" s="366" t="s">
        <v>333</v>
      </c>
      <c r="B156" s="367">
        <f>VLOOKUP(A156,'Open Int.'!$A$4:$O$157,2,FALSE)</f>
        <v>1054800</v>
      </c>
      <c r="C156" s="367">
        <f>VLOOKUP(A156,'Open Int.'!$A$4:$O$157,3,FALSE)</f>
        <v>-27000</v>
      </c>
      <c r="D156" s="368">
        <f t="shared" si="15"/>
        <v>-0.024958402662229616</v>
      </c>
    </row>
    <row r="157" spans="1:4" ht="14.25">
      <c r="A157" s="366" t="s">
        <v>320</v>
      </c>
      <c r="B157" s="367">
        <f>VLOOKUP(A157,'Open Int.'!$A$4:$O$157,2,FALSE)</f>
        <v>712000</v>
      </c>
      <c r="C157" s="367">
        <f>VLOOKUP(A157,'Open Int.'!$A$4:$O$157,3,FALSE)</f>
        <v>23000</v>
      </c>
      <c r="D157" s="368">
        <f t="shared" si="15"/>
        <v>0.033381712626995644</v>
      </c>
    </row>
    <row r="158" spans="1:4" ht="14.25">
      <c r="A158" s="366" t="s">
        <v>291</v>
      </c>
      <c r="B158" s="367">
        <f>VLOOKUP(A158,'Open Int.'!$A$4:$O$157,2,FALSE)</f>
        <v>1883000</v>
      </c>
      <c r="C158" s="367">
        <f>VLOOKUP(A158,'Open Int.'!$A$4:$O$157,3,FALSE)</f>
        <v>-26000</v>
      </c>
      <c r="D158" s="368">
        <f t="shared" si="15"/>
        <v>-0.013619696176008382</v>
      </c>
    </row>
    <row r="159" spans="1:4" ht="14.25">
      <c r="A159" s="366" t="s">
        <v>326</v>
      </c>
      <c r="B159" s="367">
        <f>VLOOKUP(A159,'Open Int.'!$A$4:$O$157,2,FALSE)</f>
        <v>431750</v>
      </c>
      <c r="C159" s="367">
        <f>VLOOKUP(A159,'Open Int.'!$A$4:$O$157,3,FALSE)</f>
        <v>5000</v>
      </c>
      <c r="D159" s="368">
        <f t="shared" si="15"/>
        <v>0.011716461628588167</v>
      </c>
    </row>
    <row r="160" spans="1:4" ht="14.25">
      <c r="A160" s="366" t="s">
        <v>322</v>
      </c>
      <c r="B160" s="367">
        <f>VLOOKUP(A160,'Open Int.'!$A$4:$O$157,2,FALSE)</f>
        <v>1311600</v>
      </c>
      <c r="C160" s="367">
        <f>VLOOKUP(A160,'Open Int.'!$A$4:$O$157,3,FALSE)</f>
        <v>-54900</v>
      </c>
      <c r="D160" s="368">
        <f t="shared" si="15"/>
        <v>-0.04017563117453348</v>
      </c>
    </row>
    <row r="161" spans="1:4" ht="14.25">
      <c r="A161" s="366" t="s">
        <v>328</v>
      </c>
      <c r="B161" s="367">
        <f>VLOOKUP(A161,'Open Int.'!$A$4:$O$157,2,FALSE)</f>
        <v>2347400</v>
      </c>
      <c r="C161" s="367">
        <f>VLOOKUP(A161,'Open Int.'!$A$4:$O$157,3,FALSE)</f>
        <v>69300</v>
      </c>
      <c r="D161" s="368">
        <f t="shared" si="15"/>
        <v>0.03042008691453404</v>
      </c>
    </row>
    <row r="162" spans="1:4" ht="14.25">
      <c r="A162" s="366" t="s">
        <v>295</v>
      </c>
      <c r="B162" s="367">
        <f>VLOOKUP(A162,'Open Int.'!$A$4:$O$157,2,FALSE)</f>
        <v>570000</v>
      </c>
      <c r="C162" s="367">
        <f>VLOOKUP(A162,'Open Int.'!$A$4:$O$157,3,FALSE)</f>
        <v>-93300</v>
      </c>
      <c r="D162" s="368">
        <f t="shared" si="15"/>
        <v>-0.14066033469018543</v>
      </c>
    </row>
    <row r="163" spans="1:4" ht="14.25">
      <c r="A163" s="366" t="s">
        <v>393</v>
      </c>
      <c r="B163" s="367">
        <f>VLOOKUP(A163,'Open Int.'!$A$4:$O$157,2,FALSE)</f>
        <v>2438000</v>
      </c>
      <c r="C163" s="367">
        <f>VLOOKUP(A163,'Open Int.'!$A$4:$O$157,3,FALSE)</f>
        <v>-86400</v>
      </c>
      <c r="D163" s="368">
        <f t="shared" si="15"/>
        <v>-0.03422595468230075</v>
      </c>
    </row>
    <row r="164" spans="1:4" ht="14.25">
      <c r="A164" s="366" t="s">
        <v>318</v>
      </c>
      <c r="B164" s="367">
        <f>VLOOKUP(A164,'Open Int.'!$A$4:$O$157,2,FALSE)</f>
        <v>1413300</v>
      </c>
      <c r="C164" s="367">
        <f>VLOOKUP(A164,'Open Int.'!$A$4:$O$157,3,FALSE)</f>
        <v>138600</v>
      </c>
      <c r="D164" s="368">
        <f t="shared" si="15"/>
        <v>0.10873146622734761</v>
      </c>
    </row>
    <row r="165" spans="1:4" ht="15">
      <c r="A165" s="364" t="s">
        <v>275</v>
      </c>
      <c r="B165" s="364">
        <f>SUM(B166:B172)</f>
        <v>40516250</v>
      </c>
      <c r="C165" s="364">
        <f>SUM(C166:C172)</f>
        <v>77900</v>
      </c>
      <c r="D165" s="369">
        <f>C165/(B165-C165)</f>
        <v>0.0019263891825457764</v>
      </c>
    </row>
    <row r="166" spans="1:4" ht="14.25">
      <c r="A166" s="366" t="s">
        <v>394</v>
      </c>
      <c r="B166" s="367">
        <f>VLOOKUP(A166,'Open Int.'!$A$4:$O$157,2,FALSE)</f>
        <v>10010000</v>
      </c>
      <c r="C166" s="367">
        <f>VLOOKUP(A166,'Open Int.'!$A$4:$O$157,3,FALSE)</f>
        <v>-271000</v>
      </c>
      <c r="D166" s="368">
        <f aca="true" t="shared" si="16" ref="D166:D172">C166/(B166-C166)</f>
        <v>-0.026359303569691666</v>
      </c>
    </row>
    <row r="167" spans="1:4" ht="14.25">
      <c r="A167" s="366" t="s">
        <v>395</v>
      </c>
      <c r="B167" s="367">
        <f>VLOOKUP(A167,'Open Int.'!$A$4:$O$157,2,FALSE)</f>
        <v>7369000</v>
      </c>
      <c r="C167" s="367">
        <f>VLOOKUP(A167,'Open Int.'!$A$4:$O$157,3,FALSE)</f>
        <v>56000</v>
      </c>
      <c r="D167" s="368">
        <f t="shared" si="16"/>
        <v>0.0076575960618077395</v>
      </c>
    </row>
    <row r="168" spans="1:4" ht="14.25">
      <c r="A168" s="366" t="s">
        <v>274</v>
      </c>
      <c r="B168" s="367">
        <f>VLOOKUP(A168,'Open Int.'!$A$4:$O$157,2,FALSE)</f>
        <v>6833150</v>
      </c>
      <c r="C168" s="367">
        <f>VLOOKUP(A168,'Open Int.'!$A$4:$O$157,3,FALSE)</f>
        <v>-14450</v>
      </c>
      <c r="D168" s="368">
        <f t="shared" si="16"/>
        <v>-0.0021102284011916585</v>
      </c>
    </row>
    <row r="169" spans="1:4" ht="14.25">
      <c r="A169" s="366" t="s">
        <v>327</v>
      </c>
      <c r="B169" s="367">
        <f>VLOOKUP(A169,'Open Int.'!$A$4:$O$157,2,FALSE)</f>
        <v>1728000</v>
      </c>
      <c r="C169" s="367">
        <f>VLOOKUP(A169,'Open Int.'!$A$4:$O$157,3,FALSE)</f>
        <v>-8000</v>
      </c>
      <c r="D169" s="368">
        <f t="shared" si="16"/>
        <v>-0.004608294930875576</v>
      </c>
    </row>
    <row r="170" spans="1:4" ht="14.25">
      <c r="A170" s="366" t="s">
        <v>294</v>
      </c>
      <c r="B170" s="367">
        <f>VLOOKUP(A170,'Open Int.'!$A$4:$O$157,2,FALSE)</f>
        <v>6434400</v>
      </c>
      <c r="C170" s="367">
        <f>VLOOKUP(A170,'Open Int.'!$A$4:$O$157,3,FALSE)</f>
        <v>366800</v>
      </c>
      <c r="D170" s="368">
        <f t="shared" si="16"/>
        <v>0.06045223811721274</v>
      </c>
    </row>
    <row r="171" spans="1:4" ht="14.25">
      <c r="A171" s="366" t="s">
        <v>276</v>
      </c>
      <c r="B171" s="367">
        <f>VLOOKUP(A171,'Open Int.'!$A$4:$O$157,2,FALSE)</f>
        <v>6708800</v>
      </c>
      <c r="C171" s="367">
        <f>VLOOKUP(A171,'Open Int.'!$A$4:$O$157,3,FALSE)</f>
        <v>-11200</v>
      </c>
      <c r="D171" s="368">
        <f t="shared" si="16"/>
        <v>-0.0016666666666666668</v>
      </c>
    </row>
    <row r="172" spans="1:4" ht="14.25">
      <c r="A172" s="366" t="s">
        <v>279</v>
      </c>
      <c r="B172" s="367">
        <f>VLOOKUP(A172,'Open Int.'!$A$4:$O$157,2,FALSE)</f>
        <v>1432900</v>
      </c>
      <c r="C172" s="367">
        <f>VLOOKUP(A172,'Open Int.'!$A$4:$O$157,3,FALSE)</f>
        <v>-40250</v>
      </c>
      <c r="D172" s="368">
        <f t="shared" si="16"/>
        <v>-0.0273224043715847</v>
      </c>
    </row>
    <row r="173" spans="1:4" ht="15">
      <c r="A173" s="364" t="s">
        <v>314</v>
      </c>
      <c r="B173" s="364">
        <f>SUM(B174:B176)</f>
        <v>5854300</v>
      </c>
      <c r="C173" s="364">
        <f>SUM(C174:C176)</f>
        <v>430350</v>
      </c>
      <c r="D173" s="369">
        <f aca="true" t="shared" si="17" ref="D173:D180">C173/(B173-C173)</f>
        <v>0.0793425455618138</v>
      </c>
    </row>
    <row r="174" spans="1:4" ht="14.25">
      <c r="A174" s="366" t="s">
        <v>315</v>
      </c>
      <c r="B174" s="367">
        <f>VLOOKUP(A174,'Open Int.'!$A$4:$O$157,2,FALSE)</f>
        <v>2340800</v>
      </c>
      <c r="C174" s="367">
        <f>VLOOKUP(A174,'Open Int.'!$A$4:$O$157,3,FALSE)</f>
        <v>135850</v>
      </c>
      <c r="D174" s="368">
        <f t="shared" si="17"/>
        <v>0.061611374407582936</v>
      </c>
    </row>
    <row r="175" spans="1:4" ht="14.25">
      <c r="A175" s="366" t="s">
        <v>329</v>
      </c>
      <c r="B175" s="367">
        <f>VLOOKUP(A175,'Open Int.'!$A$4:$O$157,2,FALSE)</f>
        <v>201500</v>
      </c>
      <c r="C175" s="367">
        <f>VLOOKUP(A175,'Open Int.'!$A$4:$O$157,3,FALSE)</f>
        <v>6500</v>
      </c>
      <c r="D175" s="368">
        <f t="shared" si="17"/>
        <v>0.03333333333333333</v>
      </c>
    </row>
    <row r="176" spans="1:4" ht="14.25">
      <c r="A176" s="366" t="s">
        <v>316</v>
      </c>
      <c r="B176" s="367">
        <f>VLOOKUP(A176,'Open Int.'!$A$4:$O$157,2,FALSE)</f>
        <v>3312000</v>
      </c>
      <c r="C176" s="367">
        <f>VLOOKUP(A176,'Open Int.'!$A$4:$O$157,3,FALSE)</f>
        <v>288000</v>
      </c>
      <c r="D176" s="368">
        <f t="shared" si="17"/>
        <v>0.09523809523809523</v>
      </c>
    </row>
    <row r="177" spans="1:4" ht="15">
      <c r="A177" s="364" t="s">
        <v>272</v>
      </c>
      <c r="B177" s="364">
        <f>SUM(B178:B180)</f>
        <v>38493250</v>
      </c>
      <c r="C177" s="364">
        <f>SUM(C178:C180)</f>
        <v>137150</v>
      </c>
      <c r="D177" s="369">
        <f t="shared" si="17"/>
        <v>0.0035757024306433656</v>
      </c>
    </row>
    <row r="178" spans="1:4" ht="14.25">
      <c r="A178" s="366" t="s">
        <v>182</v>
      </c>
      <c r="B178" s="367">
        <f>VLOOKUP(A178,'Open Int.'!$A$4:$O$157,2,FALSE)</f>
        <v>140500</v>
      </c>
      <c r="C178" s="367">
        <f>VLOOKUP(A178,'Open Int.'!$A$4:$O$157,3,FALSE)</f>
        <v>17900</v>
      </c>
      <c r="D178" s="368">
        <f t="shared" si="17"/>
        <v>0.14600326264274063</v>
      </c>
    </row>
    <row r="179" spans="1:4" ht="14.25">
      <c r="A179" s="366" t="s">
        <v>74</v>
      </c>
      <c r="B179" s="367">
        <f>VLOOKUP(A179,'Open Int.'!$A$4:$O$157,2,FALSE)</f>
        <v>34150</v>
      </c>
      <c r="C179" s="367">
        <f>VLOOKUP(A179,'Open Int.'!$A$4:$O$157,3,FALSE)</f>
        <v>-1450</v>
      </c>
      <c r="D179" s="368">
        <f t="shared" si="17"/>
        <v>-0.04073033707865169</v>
      </c>
    </row>
    <row r="180" spans="1:4" ht="14.25">
      <c r="A180" s="366" t="s">
        <v>9</v>
      </c>
      <c r="B180" s="367">
        <f>VLOOKUP(A180,'Open Int.'!$A$4:$O$157,2,FALSE)</f>
        <v>38318600</v>
      </c>
      <c r="C180" s="367">
        <f>VLOOKUP(A180,'Open Int.'!$A$4:$O$157,3,FALSE)</f>
        <v>120700</v>
      </c>
      <c r="D180" s="368">
        <f t="shared" si="17"/>
        <v>0.003159859573432047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370" sqref="B370"/>
    </sheetView>
  </sheetViews>
  <sheetFormatPr defaultColWidth="9.140625" defaultRowHeight="12.75"/>
  <cols>
    <col min="1" max="1" width="14.8515625" style="3" customWidth="1"/>
    <col min="2" max="2" width="11.57421875" style="6" customWidth="1"/>
    <col min="3" max="3" width="10.421875" style="6" customWidth="1"/>
    <col min="4" max="4" width="10.7109375" style="377" customWidth="1"/>
    <col min="5" max="5" width="10.57421875" style="6" bestFit="1" customWidth="1"/>
    <col min="6" max="6" width="9.8515625" style="6" customWidth="1"/>
    <col min="7" max="7" width="9.28125" style="375" bestFit="1" customWidth="1"/>
    <col min="8" max="8" width="10.57421875" style="6" bestFit="1" customWidth="1"/>
    <col min="9" max="9" width="8.7109375" style="6" customWidth="1"/>
    <col min="10" max="10" width="9.8515625" style="375" customWidth="1"/>
    <col min="11" max="11" width="12.7109375" style="6" customWidth="1"/>
    <col min="12" max="12" width="11.421875" style="6" customWidth="1"/>
    <col min="13" max="13" width="8.421875" style="375"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3" t="s">
        <v>10</v>
      </c>
      <c r="C2" s="404"/>
      <c r="D2" s="405"/>
      <c r="E2" s="401" t="s">
        <v>47</v>
      </c>
      <c r="F2" s="406"/>
      <c r="G2" s="384"/>
      <c r="H2" s="401" t="s">
        <v>48</v>
      </c>
      <c r="I2" s="406"/>
      <c r="J2" s="384"/>
      <c r="K2" s="401" t="s">
        <v>49</v>
      </c>
      <c r="L2" s="385"/>
      <c r="M2" s="383"/>
      <c r="N2" s="401" t="s">
        <v>51</v>
      </c>
      <c r="O2" s="402"/>
      <c r="P2" s="83"/>
      <c r="Q2" s="54"/>
      <c r="R2" s="400"/>
      <c r="S2" s="400"/>
      <c r="T2" s="55"/>
      <c r="U2" s="56"/>
      <c r="V2" s="56"/>
      <c r="W2" s="56"/>
      <c r="X2" s="56"/>
      <c r="Y2" s="85"/>
      <c r="Z2" s="396"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7"/>
      <c r="AA3" s="75"/>
    </row>
    <row r="4" spans="1:28" s="58" customFormat="1" ht="15">
      <c r="A4" s="102" t="s">
        <v>182</v>
      </c>
      <c r="B4" s="283">
        <v>140500</v>
      </c>
      <c r="C4" s="284">
        <v>17900</v>
      </c>
      <c r="D4" s="265">
        <v>0.15</v>
      </c>
      <c r="E4" s="283">
        <v>100</v>
      </c>
      <c r="F4" s="285">
        <v>0</v>
      </c>
      <c r="G4" s="265">
        <v>0</v>
      </c>
      <c r="H4" s="283">
        <v>0</v>
      </c>
      <c r="I4" s="285">
        <v>0</v>
      </c>
      <c r="J4" s="265">
        <v>0</v>
      </c>
      <c r="K4" s="283">
        <v>140600</v>
      </c>
      <c r="L4" s="285">
        <v>17900</v>
      </c>
      <c r="M4" s="357">
        <v>0.15</v>
      </c>
      <c r="N4" s="286">
        <v>140000</v>
      </c>
      <c r="O4" s="325">
        <f>N4/K4</f>
        <v>0.9957325746799431</v>
      </c>
      <c r="P4" s="109">
        <f>Volume!K4</f>
        <v>5968.35</v>
      </c>
      <c r="Q4" s="69">
        <f>Volume!J4</f>
        <v>5875.3</v>
      </c>
      <c r="R4" s="239">
        <f>Q4*K4/10000000</f>
        <v>82.606718</v>
      </c>
      <c r="S4" s="104">
        <f>Q4*N4/10000000</f>
        <v>82.2542</v>
      </c>
      <c r="T4" s="110">
        <f>K4-L4</f>
        <v>122700</v>
      </c>
      <c r="U4" s="104">
        <f>L4/T4*100</f>
        <v>14.588427057864712</v>
      </c>
      <c r="V4" s="104">
        <f>Q4*B4/10000000</f>
        <v>82.547965</v>
      </c>
      <c r="W4" s="104">
        <f>Q4*E4/10000000</f>
        <v>0.058753</v>
      </c>
      <c r="X4" s="104">
        <f>Q4*H4/10000000</f>
        <v>0</v>
      </c>
      <c r="Y4" s="104">
        <f>(T4*P4)/10000000</f>
        <v>73.2316545</v>
      </c>
      <c r="Z4" s="239">
        <f>R4-Y4</f>
        <v>9.375063499999996</v>
      </c>
      <c r="AA4" s="78"/>
      <c r="AB4" s="77"/>
    </row>
    <row r="5" spans="1:28" s="58" customFormat="1" ht="15">
      <c r="A5" s="196" t="s">
        <v>74</v>
      </c>
      <c r="B5" s="165">
        <v>34150</v>
      </c>
      <c r="C5" s="163">
        <v>-1450</v>
      </c>
      <c r="D5" s="171">
        <v>-0.04</v>
      </c>
      <c r="E5" s="165">
        <v>0</v>
      </c>
      <c r="F5" s="113">
        <v>0</v>
      </c>
      <c r="G5" s="171">
        <v>0</v>
      </c>
      <c r="H5" s="165">
        <v>0</v>
      </c>
      <c r="I5" s="113">
        <v>0</v>
      </c>
      <c r="J5" s="171">
        <v>0</v>
      </c>
      <c r="K5" s="165">
        <v>34150</v>
      </c>
      <c r="L5" s="113">
        <v>-1450</v>
      </c>
      <c r="M5" s="128">
        <v>-0.04</v>
      </c>
      <c r="N5" s="174">
        <v>34100</v>
      </c>
      <c r="O5" s="175">
        <f aca="true" t="shared" si="0" ref="O5:O68">N5/K5</f>
        <v>0.9985358711566618</v>
      </c>
      <c r="P5" s="109">
        <f>Volume!K5</f>
        <v>5370.3</v>
      </c>
      <c r="Q5" s="69">
        <f>Volume!J5</f>
        <v>5356.15</v>
      </c>
      <c r="R5" s="240">
        <f aca="true" t="shared" si="1" ref="R5:R68">Q5*K5/10000000</f>
        <v>18.29125225</v>
      </c>
      <c r="S5" s="104">
        <f aca="true" t="shared" si="2" ref="S5:S68">Q5*N5/10000000</f>
        <v>18.2644715</v>
      </c>
      <c r="T5" s="110">
        <f aca="true" t="shared" si="3" ref="T5:T68">K5-L5</f>
        <v>35600</v>
      </c>
      <c r="U5" s="104">
        <f aca="true" t="shared" si="4" ref="U5:U68">L5/T5*100</f>
        <v>-4.073033707865169</v>
      </c>
      <c r="V5" s="104">
        <f aca="true" t="shared" si="5" ref="V5:V68">Q5*B5/10000000</f>
        <v>18.29125225</v>
      </c>
      <c r="W5" s="104">
        <f aca="true" t="shared" si="6" ref="W5:W68">Q5*E5/10000000</f>
        <v>0</v>
      </c>
      <c r="X5" s="104">
        <f aca="true" t="shared" si="7" ref="X5:X68">Q5*H5/10000000</f>
        <v>0</v>
      </c>
      <c r="Y5" s="104">
        <f aca="true" t="shared" si="8" ref="Y5:Y68">(T5*P5)/10000000</f>
        <v>19.118268</v>
      </c>
      <c r="Z5" s="240">
        <f aca="true" t="shared" si="9" ref="Z5:Z68">R5-Y5</f>
        <v>-0.827015750000001</v>
      </c>
      <c r="AA5" s="78"/>
      <c r="AB5" s="77"/>
    </row>
    <row r="6" spans="1:28" s="58" customFormat="1" ht="15">
      <c r="A6" s="196" t="s">
        <v>9</v>
      </c>
      <c r="B6" s="165">
        <v>38318600</v>
      </c>
      <c r="C6" s="163">
        <v>120700</v>
      </c>
      <c r="D6" s="171">
        <v>0</v>
      </c>
      <c r="E6" s="165">
        <v>10129900</v>
      </c>
      <c r="F6" s="113">
        <v>958500</v>
      </c>
      <c r="G6" s="171">
        <v>0.1</v>
      </c>
      <c r="H6" s="165">
        <v>14724200</v>
      </c>
      <c r="I6" s="113">
        <v>322100</v>
      </c>
      <c r="J6" s="171">
        <v>0.02</v>
      </c>
      <c r="K6" s="165">
        <v>63172700</v>
      </c>
      <c r="L6" s="113">
        <v>1401300</v>
      </c>
      <c r="M6" s="128">
        <v>0.02</v>
      </c>
      <c r="N6" s="174">
        <v>58166000</v>
      </c>
      <c r="O6" s="175">
        <f t="shared" si="0"/>
        <v>0.9207458284987028</v>
      </c>
      <c r="P6" s="109">
        <f>Volume!K6</f>
        <v>3933.4</v>
      </c>
      <c r="Q6" s="69">
        <f>Volume!J6</f>
        <v>3911.4</v>
      </c>
      <c r="R6" s="240">
        <f t="shared" si="1"/>
        <v>24709.369878</v>
      </c>
      <c r="S6" s="104">
        <f t="shared" si="2"/>
        <v>22751.04924</v>
      </c>
      <c r="T6" s="110">
        <f t="shared" si="3"/>
        <v>61771400</v>
      </c>
      <c r="U6" s="104">
        <f t="shared" si="4"/>
        <v>2.268525563610344</v>
      </c>
      <c r="V6" s="104">
        <f t="shared" si="5"/>
        <v>14987.937204</v>
      </c>
      <c r="W6" s="104">
        <f t="shared" si="6"/>
        <v>3962.209086</v>
      </c>
      <c r="X6" s="104">
        <f t="shared" si="7"/>
        <v>5759.223588</v>
      </c>
      <c r="Y6" s="104">
        <f t="shared" si="8"/>
        <v>24297.162476</v>
      </c>
      <c r="Z6" s="240">
        <f t="shared" si="9"/>
        <v>412.207402</v>
      </c>
      <c r="AA6" s="78"/>
      <c r="AB6" s="77"/>
    </row>
    <row r="7" spans="1:26" s="7" customFormat="1" ht="15">
      <c r="A7" s="196" t="s">
        <v>283</v>
      </c>
      <c r="B7" s="165">
        <v>343000</v>
      </c>
      <c r="C7" s="163">
        <v>-42800</v>
      </c>
      <c r="D7" s="171">
        <v>-0.11</v>
      </c>
      <c r="E7" s="165">
        <v>7800</v>
      </c>
      <c r="F7" s="113">
        <v>400</v>
      </c>
      <c r="G7" s="171">
        <v>0.05</v>
      </c>
      <c r="H7" s="165">
        <v>2600</v>
      </c>
      <c r="I7" s="113">
        <v>0</v>
      </c>
      <c r="J7" s="171">
        <v>0</v>
      </c>
      <c r="K7" s="165">
        <v>353400</v>
      </c>
      <c r="L7" s="113">
        <v>-42400</v>
      </c>
      <c r="M7" s="128">
        <v>-0.11</v>
      </c>
      <c r="N7" s="174">
        <v>349400</v>
      </c>
      <c r="O7" s="175">
        <f t="shared" si="0"/>
        <v>0.9886813808715337</v>
      </c>
      <c r="P7" s="109">
        <f>Volume!K7</f>
        <v>1705.05</v>
      </c>
      <c r="Q7" s="69">
        <f>Volume!J7</f>
        <v>1711.05</v>
      </c>
      <c r="R7" s="240">
        <f t="shared" si="1"/>
        <v>60.468507</v>
      </c>
      <c r="S7" s="104">
        <f t="shared" si="2"/>
        <v>59.784087</v>
      </c>
      <c r="T7" s="110">
        <f t="shared" si="3"/>
        <v>395800</v>
      </c>
      <c r="U7" s="104">
        <f t="shared" si="4"/>
        <v>-10.712481051035876</v>
      </c>
      <c r="V7" s="104">
        <f t="shared" si="5"/>
        <v>58.689015</v>
      </c>
      <c r="W7" s="104">
        <f t="shared" si="6"/>
        <v>1.334619</v>
      </c>
      <c r="X7" s="104">
        <f t="shared" si="7"/>
        <v>0.444873</v>
      </c>
      <c r="Y7" s="104">
        <f t="shared" si="8"/>
        <v>67.485879</v>
      </c>
      <c r="Z7" s="240">
        <f t="shared" si="9"/>
        <v>-7.017371999999995</v>
      </c>
    </row>
    <row r="8" spans="1:28" s="58" customFormat="1" ht="15">
      <c r="A8" s="196" t="s">
        <v>134</v>
      </c>
      <c r="B8" s="165">
        <v>302900</v>
      </c>
      <c r="C8" s="163">
        <v>3100</v>
      </c>
      <c r="D8" s="171">
        <v>0.01</v>
      </c>
      <c r="E8" s="165">
        <v>1100</v>
      </c>
      <c r="F8" s="113">
        <v>200</v>
      </c>
      <c r="G8" s="171">
        <v>0.22</v>
      </c>
      <c r="H8" s="165">
        <v>0</v>
      </c>
      <c r="I8" s="113">
        <v>0</v>
      </c>
      <c r="J8" s="171">
        <v>0</v>
      </c>
      <c r="K8" s="165">
        <v>304000</v>
      </c>
      <c r="L8" s="113">
        <v>3300</v>
      </c>
      <c r="M8" s="128">
        <v>0.01</v>
      </c>
      <c r="N8" s="174">
        <v>300200</v>
      </c>
      <c r="O8" s="175">
        <f t="shared" si="0"/>
        <v>0.9875</v>
      </c>
      <c r="P8" s="109">
        <f>Volume!K8</f>
        <v>3555.1</v>
      </c>
      <c r="Q8" s="69">
        <f>Volume!J8</f>
        <v>3532.75</v>
      </c>
      <c r="R8" s="240">
        <f t="shared" si="1"/>
        <v>107.3956</v>
      </c>
      <c r="S8" s="104">
        <f t="shared" si="2"/>
        <v>106.053155</v>
      </c>
      <c r="T8" s="110">
        <f t="shared" si="3"/>
        <v>300700</v>
      </c>
      <c r="U8" s="104">
        <f t="shared" si="4"/>
        <v>1.0974393082806784</v>
      </c>
      <c r="V8" s="104">
        <f t="shared" si="5"/>
        <v>107.0069975</v>
      </c>
      <c r="W8" s="104">
        <f t="shared" si="6"/>
        <v>0.3886025</v>
      </c>
      <c r="X8" s="104">
        <f t="shared" si="7"/>
        <v>0</v>
      </c>
      <c r="Y8" s="104">
        <f t="shared" si="8"/>
        <v>106.901857</v>
      </c>
      <c r="Z8" s="240">
        <f t="shared" si="9"/>
        <v>0.49374299999999494</v>
      </c>
      <c r="AA8" s="78"/>
      <c r="AB8" s="77"/>
    </row>
    <row r="9" spans="1:26" s="7" customFormat="1" ht="15">
      <c r="A9" s="196" t="s">
        <v>0</v>
      </c>
      <c r="B9" s="165">
        <v>3376875</v>
      </c>
      <c r="C9" s="163">
        <v>19875</v>
      </c>
      <c r="D9" s="171">
        <v>0.01</v>
      </c>
      <c r="E9" s="165">
        <v>74250</v>
      </c>
      <c r="F9" s="113">
        <v>3750</v>
      </c>
      <c r="G9" s="171">
        <v>0.05</v>
      </c>
      <c r="H9" s="165">
        <v>6750</v>
      </c>
      <c r="I9" s="113">
        <v>375</v>
      </c>
      <c r="J9" s="171">
        <v>0.06</v>
      </c>
      <c r="K9" s="165">
        <v>3457875</v>
      </c>
      <c r="L9" s="113">
        <v>24000</v>
      </c>
      <c r="M9" s="128">
        <v>0.01</v>
      </c>
      <c r="N9" s="174">
        <v>3439125</v>
      </c>
      <c r="O9" s="175">
        <f t="shared" si="0"/>
        <v>0.9945775946209738</v>
      </c>
      <c r="P9" s="109">
        <f>Volume!K9</f>
        <v>1028.65</v>
      </c>
      <c r="Q9" s="69">
        <f>Volume!J9</f>
        <v>1025.5</v>
      </c>
      <c r="R9" s="240">
        <f t="shared" si="1"/>
        <v>354.60508125</v>
      </c>
      <c r="S9" s="104">
        <f t="shared" si="2"/>
        <v>352.68226875</v>
      </c>
      <c r="T9" s="110">
        <f t="shared" si="3"/>
        <v>3433875</v>
      </c>
      <c r="U9" s="104">
        <f t="shared" si="4"/>
        <v>0.6989188598886098</v>
      </c>
      <c r="V9" s="104">
        <f t="shared" si="5"/>
        <v>346.29853125</v>
      </c>
      <c r="W9" s="104">
        <f t="shared" si="6"/>
        <v>7.6143375</v>
      </c>
      <c r="X9" s="104">
        <f t="shared" si="7"/>
        <v>0.6922125</v>
      </c>
      <c r="Y9" s="104">
        <f t="shared" si="8"/>
        <v>353.22555187500006</v>
      </c>
      <c r="Z9" s="240">
        <f t="shared" si="9"/>
        <v>1.3795293749999473</v>
      </c>
    </row>
    <row r="10" spans="1:26" s="7" customFormat="1" ht="15">
      <c r="A10" s="196" t="s">
        <v>135</v>
      </c>
      <c r="B10" s="287">
        <v>3292800</v>
      </c>
      <c r="C10" s="164">
        <v>-450800</v>
      </c>
      <c r="D10" s="172">
        <v>-0.12</v>
      </c>
      <c r="E10" s="173">
        <v>245000</v>
      </c>
      <c r="F10" s="168">
        <v>-4900</v>
      </c>
      <c r="G10" s="172">
        <v>-0.02</v>
      </c>
      <c r="H10" s="166">
        <v>0</v>
      </c>
      <c r="I10" s="169">
        <v>0</v>
      </c>
      <c r="J10" s="172">
        <v>0</v>
      </c>
      <c r="K10" s="165">
        <v>3537800</v>
      </c>
      <c r="L10" s="113">
        <v>-455700</v>
      </c>
      <c r="M10" s="358">
        <v>-0.11</v>
      </c>
      <c r="N10" s="176">
        <v>3483900</v>
      </c>
      <c r="O10" s="175">
        <f t="shared" si="0"/>
        <v>0.9847645429362881</v>
      </c>
      <c r="P10" s="109">
        <f>Volume!K10</f>
        <v>89.85</v>
      </c>
      <c r="Q10" s="69">
        <f>Volume!J10</f>
        <v>90.3</v>
      </c>
      <c r="R10" s="240">
        <f t="shared" si="1"/>
        <v>31.946334</v>
      </c>
      <c r="S10" s="104">
        <f t="shared" si="2"/>
        <v>31.459617</v>
      </c>
      <c r="T10" s="110">
        <f t="shared" si="3"/>
        <v>3993500</v>
      </c>
      <c r="U10" s="104">
        <f t="shared" si="4"/>
        <v>-11.411042944785276</v>
      </c>
      <c r="V10" s="104">
        <f t="shared" si="5"/>
        <v>29.733984</v>
      </c>
      <c r="W10" s="104">
        <f t="shared" si="6"/>
        <v>2.21235</v>
      </c>
      <c r="X10" s="104">
        <f t="shared" si="7"/>
        <v>0</v>
      </c>
      <c r="Y10" s="104">
        <f t="shared" si="8"/>
        <v>35.8815975</v>
      </c>
      <c r="Z10" s="240">
        <f t="shared" si="9"/>
        <v>-3.935263499999998</v>
      </c>
    </row>
    <row r="11" spans="1:28" s="58" customFormat="1" ht="15">
      <c r="A11" s="196" t="s">
        <v>174</v>
      </c>
      <c r="B11" s="165">
        <v>7664800</v>
      </c>
      <c r="C11" s="163">
        <v>-107200</v>
      </c>
      <c r="D11" s="171">
        <v>-0.01</v>
      </c>
      <c r="E11" s="165">
        <v>341700</v>
      </c>
      <c r="F11" s="113">
        <v>6700</v>
      </c>
      <c r="G11" s="171">
        <v>0.02</v>
      </c>
      <c r="H11" s="165">
        <v>0</v>
      </c>
      <c r="I11" s="113">
        <v>0</v>
      </c>
      <c r="J11" s="171">
        <v>0</v>
      </c>
      <c r="K11" s="165">
        <v>8006500</v>
      </c>
      <c r="L11" s="113">
        <v>-100500</v>
      </c>
      <c r="M11" s="128">
        <v>-0.01</v>
      </c>
      <c r="N11" s="174">
        <v>7973000</v>
      </c>
      <c r="O11" s="175">
        <f t="shared" si="0"/>
        <v>0.99581589958159</v>
      </c>
      <c r="P11" s="109">
        <f>Volume!K11</f>
        <v>67.35</v>
      </c>
      <c r="Q11" s="69">
        <f>Volume!J11</f>
        <v>67.45</v>
      </c>
      <c r="R11" s="240">
        <f t="shared" si="1"/>
        <v>54.0038425</v>
      </c>
      <c r="S11" s="104">
        <f t="shared" si="2"/>
        <v>53.777885</v>
      </c>
      <c r="T11" s="110">
        <f t="shared" si="3"/>
        <v>8107000</v>
      </c>
      <c r="U11" s="104">
        <f t="shared" si="4"/>
        <v>-1.2396694214876034</v>
      </c>
      <c r="V11" s="104">
        <f t="shared" si="5"/>
        <v>51.699076</v>
      </c>
      <c r="W11" s="104">
        <f t="shared" si="6"/>
        <v>2.3047665</v>
      </c>
      <c r="X11" s="104">
        <f t="shared" si="7"/>
        <v>0</v>
      </c>
      <c r="Y11" s="104">
        <f t="shared" si="8"/>
        <v>54.600645</v>
      </c>
      <c r="Z11" s="240">
        <f t="shared" si="9"/>
        <v>-0.5968025000000026</v>
      </c>
      <c r="AA11" s="78"/>
      <c r="AB11" s="77"/>
    </row>
    <row r="12" spans="1:28" s="58" customFormat="1" ht="15">
      <c r="A12" s="196" t="s">
        <v>284</v>
      </c>
      <c r="B12" s="165">
        <v>47400</v>
      </c>
      <c r="C12" s="163">
        <v>-5400</v>
      </c>
      <c r="D12" s="171">
        <v>-0.1</v>
      </c>
      <c r="E12" s="165">
        <v>0</v>
      </c>
      <c r="F12" s="113">
        <v>0</v>
      </c>
      <c r="G12" s="171">
        <v>0</v>
      </c>
      <c r="H12" s="165">
        <v>0</v>
      </c>
      <c r="I12" s="113">
        <v>0</v>
      </c>
      <c r="J12" s="171">
        <v>0</v>
      </c>
      <c r="K12" s="165">
        <v>47400</v>
      </c>
      <c r="L12" s="113">
        <v>-5400</v>
      </c>
      <c r="M12" s="128">
        <v>-0.1</v>
      </c>
      <c r="N12" s="174">
        <v>47400</v>
      </c>
      <c r="O12" s="175">
        <f t="shared" si="0"/>
        <v>1</v>
      </c>
      <c r="P12" s="109">
        <f>Volume!K12</f>
        <v>348.8</v>
      </c>
      <c r="Q12" s="69">
        <f>Volume!J12</f>
        <v>346.65</v>
      </c>
      <c r="R12" s="240">
        <f t="shared" si="1"/>
        <v>1.6431209999999998</v>
      </c>
      <c r="S12" s="104">
        <f t="shared" si="2"/>
        <v>1.6431209999999998</v>
      </c>
      <c r="T12" s="110">
        <f t="shared" si="3"/>
        <v>52800</v>
      </c>
      <c r="U12" s="104">
        <f t="shared" si="4"/>
        <v>-10.227272727272728</v>
      </c>
      <c r="V12" s="104">
        <f t="shared" si="5"/>
        <v>1.6431209999999998</v>
      </c>
      <c r="W12" s="104">
        <f t="shared" si="6"/>
        <v>0</v>
      </c>
      <c r="X12" s="104">
        <f t="shared" si="7"/>
        <v>0</v>
      </c>
      <c r="Y12" s="104">
        <f t="shared" si="8"/>
        <v>1.841664</v>
      </c>
      <c r="Z12" s="240">
        <f t="shared" si="9"/>
        <v>-0.19854300000000014</v>
      </c>
      <c r="AA12" s="78"/>
      <c r="AB12" s="77"/>
    </row>
    <row r="13" spans="1:26" s="7" customFormat="1" ht="15">
      <c r="A13" s="196" t="s">
        <v>75</v>
      </c>
      <c r="B13" s="165">
        <v>3624800</v>
      </c>
      <c r="C13" s="163">
        <v>69000</v>
      </c>
      <c r="D13" s="171">
        <v>0.02</v>
      </c>
      <c r="E13" s="165">
        <v>197800</v>
      </c>
      <c r="F13" s="113">
        <v>0</v>
      </c>
      <c r="G13" s="171">
        <v>0</v>
      </c>
      <c r="H13" s="165">
        <v>0</v>
      </c>
      <c r="I13" s="113">
        <v>0</v>
      </c>
      <c r="J13" s="171">
        <v>0</v>
      </c>
      <c r="K13" s="165">
        <v>3822600</v>
      </c>
      <c r="L13" s="113">
        <v>69000</v>
      </c>
      <c r="M13" s="128">
        <v>0.02</v>
      </c>
      <c r="N13" s="174">
        <v>3785800</v>
      </c>
      <c r="O13" s="175">
        <f t="shared" si="0"/>
        <v>0.9903730445246691</v>
      </c>
      <c r="P13" s="109">
        <f>Volume!K13</f>
        <v>88.15</v>
      </c>
      <c r="Q13" s="69">
        <f>Volume!J13</f>
        <v>85.8</v>
      </c>
      <c r="R13" s="240">
        <f t="shared" si="1"/>
        <v>32.797908</v>
      </c>
      <c r="S13" s="104">
        <f t="shared" si="2"/>
        <v>32.482164</v>
      </c>
      <c r="T13" s="110">
        <f t="shared" si="3"/>
        <v>3753600</v>
      </c>
      <c r="U13" s="104">
        <f t="shared" si="4"/>
        <v>1.8382352941176472</v>
      </c>
      <c r="V13" s="104">
        <f t="shared" si="5"/>
        <v>31.100784</v>
      </c>
      <c r="W13" s="104">
        <f t="shared" si="6"/>
        <v>1.697124</v>
      </c>
      <c r="X13" s="104">
        <f t="shared" si="7"/>
        <v>0</v>
      </c>
      <c r="Y13" s="104">
        <f t="shared" si="8"/>
        <v>33.087984</v>
      </c>
      <c r="Z13" s="240">
        <f t="shared" si="9"/>
        <v>-0.2900759999999991</v>
      </c>
    </row>
    <row r="14" spans="1:26" s="7" customFormat="1" ht="15">
      <c r="A14" s="196" t="s">
        <v>88</v>
      </c>
      <c r="B14" s="287">
        <v>17389200</v>
      </c>
      <c r="C14" s="164">
        <v>193500</v>
      </c>
      <c r="D14" s="172">
        <v>0.01</v>
      </c>
      <c r="E14" s="173">
        <v>2111300</v>
      </c>
      <c r="F14" s="168">
        <v>133300</v>
      </c>
      <c r="G14" s="172">
        <v>0.07</v>
      </c>
      <c r="H14" s="166">
        <v>215000</v>
      </c>
      <c r="I14" s="169">
        <v>17200</v>
      </c>
      <c r="J14" s="172">
        <v>0.09</v>
      </c>
      <c r="K14" s="165">
        <v>19715500</v>
      </c>
      <c r="L14" s="113">
        <v>344000</v>
      </c>
      <c r="M14" s="358">
        <v>0.02</v>
      </c>
      <c r="N14" s="176">
        <v>19440300</v>
      </c>
      <c r="O14" s="175">
        <f t="shared" si="0"/>
        <v>0.986041439476554</v>
      </c>
      <c r="P14" s="109">
        <f>Volume!K14</f>
        <v>52.75</v>
      </c>
      <c r="Q14" s="69">
        <f>Volume!J14</f>
        <v>52.5</v>
      </c>
      <c r="R14" s="240">
        <f t="shared" si="1"/>
        <v>103.506375</v>
      </c>
      <c r="S14" s="104">
        <f t="shared" si="2"/>
        <v>102.061575</v>
      </c>
      <c r="T14" s="110">
        <f t="shared" si="3"/>
        <v>19371500</v>
      </c>
      <c r="U14" s="104">
        <f t="shared" si="4"/>
        <v>1.7758046614872365</v>
      </c>
      <c r="V14" s="104">
        <f t="shared" si="5"/>
        <v>91.2933</v>
      </c>
      <c r="W14" s="104">
        <f t="shared" si="6"/>
        <v>11.084325</v>
      </c>
      <c r="X14" s="104">
        <f t="shared" si="7"/>
        <v>1.12875</v>
      </c>
      <c r="Y14" s="104">
        <f t="shared" si="8"/>
        <v>102.1846625</v>
      </c>
      <c r="Z14" s="240">
        <f t="shared" si="9"/>
        <v>1.3217125000000038</v>
      </c>
    </row>
    <row r="15" spans="1:28" s="58" customFormat="1" ht="15">
      <c r="A15" s="196" t="s">
        <v>136</v>
      </c>
      <c r="B15" s="165">
        <v>38973550</v>
      </c>
      <c r="C15" s="163">
        <v>-1795400</v>
      </c>
      <c r="D15" s="171">
        <v>-0.04</v>
      </c>
      <c r="E15" s="165">
        <v>8671400</v>
      </c>
      <c r="F15" s="113">
        <v>544350</v>
      </c>
      <c r="G15" s="171">
        <v>0.07</v>
      </c>
      <c r="H15" s="165">
        <v>1537550</v>
      </c>
      <c r="I15" s="113">
        <v>76400</v>
      </c>
      <c r="J15" s="171">
        <v>0.05</v>
      </c>
      <c r="K15" s="165">
        <v>49182500</v>
      </c>
      <c r="L15" s="113">
        <v>-1174650</v>
      </c>
      <c r="M15" s="128">
        <v>-0.02</v>
      </c>
      <c r="N15" s="174">
        <v>48342100</v>
      </c>
      <c r="O15" s="175">
        <f t="shared" si="0"/>
        <v>0.9829126213592233</v>
      </c>
      <c r="P15" s="109">
        <f>Volume!K15</f>
        <v>44.2</v>
      </c>
      <c r="Q15" s="69">
        <f>Volume!J15</f>
        <v>44.05</v>
      </c>
      <c r="R15" s="240">
        <f t="shared" si="1"/>
        <v>216.6489125</v>
      </c>
      <c r="S15" s="104">
        <f t="shared" si="2"/>
        <v>212.94695049999999</v>
      </c>
      <c r="T15" s="110">
        <f t="shared" si="3"/>
        <v>50357150</v>
      </c>
      <c r="U15" s="104">
        <f t="shared" si="4"/>
        <v>-2.332637967001707</v>
      </c>
      <c r="V15" s="104">
        <f t="shared" si="5"/>
        <v>171.67848775</v>
      </c>
      <c r="W15" s="104">
        <f t="shared" si="6"/>
        <v>38.197517</v>
      </c>
      <c r="X15" s="104">
        <f t="shared" si="7"/>
        <v>6.77290775</v>
      </c>
      <c r="Y15" s="104">
        <f t="shared" si="8"/>
        <v>222.578603</v>
      </c>
      <c r="Z15" s="240">
        <f t="shared" si="9"/>
        <v>-5.929690499999992</v>
      </c>
      <c r="AA15" s="78"/>
      <c r="AB15" s="77"/>
    </row>
    <row r="16" spans="1:28" s="58" customFormat="1" ht="15">
      <c r="A16" s="196" t="s">
        <v>157</v>
      </c>
      <c r="B16" s="165">
        <v>744100</v>
      </c>
      <c r="C16" s="163">
        <v>-63700</v>
      </c>
      <c r="D16" s="171">
        <v>-0.08</v>
      </c>
      <c r="E16" s="165">
        <v>350</v>
      </c>
      <c r="F16" s="113">
        <v>0</v>
      </c>
      <c r="G16" s="171">
        <v>0</v>
      </c>
      <c r="H16" s="165">
        <v>0</v>
      </c>
      <c r="I16" s="113">
        <v>0</v>
      </c>
      <c r="J16" s="171">
        <v>0</v>
      </c>
      <c r="K16" s="165">
        <v>744450</v>
      </c>
      <c r="L16" s="113">
        <v>-63700</v>
      </c>
      <c r="M16" s="128">
        <v>-0.08</v>
      </c>
      <c r="N16" s="174">
        <v>743050</v>
      </c>
      <c r="O16" s="175">
        <f t="shared" si="0"/>
        <v>0.998119417019276</v>
      </c>
      <c r="P16" s="109">
        <f>Volume!K16</f>
        <v>720.35</v>
      </c>
      <c r="Q16" s="69">
        <f>Volume!J16</f>
        <v>720.7</v>
      </c>
      <c r="R16" s="240">
        <f t="shared" si="1"/>
        <v>53.6525115</v>
      </c>
      <c r="S16" s="104">
        <f t="shared" si="2"/>
        <v>53.55161350000001</v>
      </c>
      <c r="T16" s="110">
        <f t="shared" si="3"/>
        <v>808150</v>
      </c>
      <c r="U16" s="104">
        <f t="shared" si="4"/>
        <v>-7.8822000866175825</v>
      </c>
      <c r="V16" s="104">
        <f t="shared" si="5"/>
        <v>53.627287</v>
      </c>
      <c r="W16" s="104">
        <f t="shared" si="6"/>
        <v>0.025224500000000004</v>
      </c>
      <c r="X16" s="104">
        <f t="shared" si="7"/>
        <v>0</v>
      </c>
      <c r="Y16" s="104">
        <f t="shared" si="8"/>
        <v>58.21508525</v>
      </c>
      <c r="Z16" s="240">
        <f t="shared" si="9"/>
        <v>-4.5625737499999985</v>
      </c>
      <c r="AA16" s="78"/>
      <c r="AB16" s="77"/>
    </row>
    <row r="17" spans="1:28" s="58" customFormat="1" ht="15">
      <c r="A17" s="196" t="s">
        <v>193</v>
      </c>
      <c r="B17" s="165">
        <v>1260700</v>
      </c>
      <c r="C17" s="163">
        <v>-2000</v>
      </c>
      <c r="D17" s="171">
        <v>0</v>
      </c>
      <c r="E17" s="165">
        <v>6300</v>
      </c>
      <c r="F17" s="113">
        <v>100</v>
      </c>
      <c r="G17" s="171">
        <v>0.02</v>
      </c>
      <c r="H17" s="165">
        <v>200</v>
      </c>
      <c r="I17" s="113">
        <v>100</v>
      </c>
      <c r="J17" s="171">
        <v>1</v>
      </c>
      <c r="K17" s="165">
        <v>1267200</v>
      </c>
      <c r="L17" s="113">
        <v>-1800</v>
      </c>
      <c r="M17" s="128">
        <v>0</v>
      </c>
      <c r="N17" s="174">
        <v>1264800</v>
      </c>
      <c r="O17" s="175">
        <f t="shared" si="0"/>
        <v>0.9981060606060606</v>
      </c>
      <c r="P17" s="109">
        <f>Volume!K17</f>
        <v>2712.55</v>
      </c>
      <c r="Q17" s="69">
        <f>Volume!J17</f>
        <v>2712.75</v>
      </c>
      <c r="R17" s="240">
        <f t="shared" si="1"/>
        <v>343.75968</v>
      </c>
      <c r="S17" s="104">
        <f t="shared" si="2"/>
        <v>343.10862</v>
      </c>
      <c r="T17" s="110">
        <f t="shared" si="3"/>
        <v>1269000</v>
      </c>
      <c r="U17" s="104">
        <f t="shared" si="4"/>
        <v>-0.14184397163120568</v>
      </c>
      <c r="V17" s="104">
        <f t="shared" si="5"/>
        <v>341.9963925</v>
      </c>
      <c r="W17" s="104">
        <f t="shared" si="6"/>
        <v>1.7090325</v>
      </c>
      <c r="X17" s="104">
        <f t="shared" si="7"/>
        <v>0.054255</v>
      </c>
      <c r="Y17" s="104">
        <f t="shared" si="8"/>
        <v>344.222595</v>
      </c>
      <c r="Z17" s="240">
        <f t="shared" si="9"/>
        <v>-0.4629150000000095</v>
      </c>
      <c r="AA17" s="78"/>
      <c r="AB17" s="77"/>
    </row>
    <row r="18" spans="1:28" s="58" customFormat="1" ht="15">
      <c r="A18" s="196" t="s">
        <v>285</v>
      </c>
      <c r="B18" s="165">
        <v>2340800</v>
      </c>
      <c r="C18" s="163">
        <v>135850</v>
      </c>
      <c r="D18" s="171">
        <v>0.06</v>
      </c>
      <c r="E18" s="165">
        <v>209950</v>
      </c>
      <c r="F18" s="113">
        <v>36100</v>
      </c>
      <c r="G18" s="171">
        <v>0.21</v>
      </c>
      <c r="H18" s="165">
        <v>9500</v>
      </c>
      <c r="I18" s="113">
        <v>0</v>
      </c>
      <c r="J18" s="171">
        <v>0</v>
      </c>
      <c r="K18" s="165">
        <v>2560250</v>
      </c>
      <c r="L18" s="113">
        <v>171950</v>
      </c>
      <c r="M18" s="128">
        <v>0.07</v>
      </c>
      <c r="N18" s="174">
        <v>2431050</v>
      </c>
      <c r="O18" s="175">
        <f t="shared" si="0"/>
        <v>0.9495361781076067</v>
      </c>
      <c r="P18" s="109">
        <f>Volume!K18</f>
        <v>200.3</v>
      </c>
      <c r="Q18" s="69">
        <f>Volume!J18</f>
        <v>194.25</v>
      </c>
      <c r="R18" s="240">
        <f t="shared" si="1"/>
        <v>49.73285625</v>
      </c>
      <c r="S18" s="104">
        <f t="shared" si="2"/>
        <v>47.22314625</v>
      </c>
      <c r="T18" s="110">
        <f t="shared" si="3"/>
        <v>2388300</v>
      </c>
      <c r="U18" s="104">
        <f t="shared" si="4"/>
        <v>7.199681782020684</v>
      </c>
      <c r="V18" s="104">
        <f t="shared" si="5"/>
        <v>45.47004</v>
      </c>
      <c r="W18" s="104">
        <f t="shared" si="6"/>
        <v>4.07827875</v>
      </c>
      <c r="X18" s="104">
        <f t="shared" si="7"/>
        <v>0.1845375</v>
      </c>
      <c r="Y18" s="104">
        <f t="shared" si="8"/>
        <v>47.837649</v>
      </c>
      <c r="Z18" s="240">
        <f t="shared" si="9"/>
        <v>1.8952072499999986</v>
      </c>
      <c r="AA18" s="78"/>
      <c r="AB18" s="77"/>
    </row>
    <row r="19" spans="1:26" s="8" customFormat="1" ht="15">
      <c r="A19" s="196" t="s">
        <v>286</v>
      </c>
      <c r="B19" s="165">
        <v>3312000</v>
      </c>
      <c r="C19" s="163">
        <v>288000</v>
      </c>
      <c r="D19" s="171">
        <v>0.1</v>
      </c>
      <c r="E19" s="165">
        <v>590400</v>
      </c>
      <c r="F19" s="113">
        <v>62400</v>
      </c>
      <c r="G19" s="171">
        <v>0.12</v>
      </c>
      <c r="H19" s="165">
        <v>64800</v>
      </c>
      <c r="I19" s="113">
        <v>9600</v>
      </c>
      <c r="J19" s="171">
        <v>0.17</v>
      </c>
      <c r="K19" s="165">
        <v>3967200</v>
      </c>
      <c r="L19" s="113">
        <v>360000</v>
      </c>
      <c r="M19" s="128">
        <v>0.1</v>
      </c>
      <c r="N19" s="174">
        <v>3729600</v>
      </c>
      <c r="O19" s="175">
        <f t="shared" si="0"/>
        <v>0.9401088929219601</v>
      </c>
      <c r="P19" s="109">
        <f>Volume!K19</f>
        <v>80.8</v>
      </c>
      <c r="Q19" s="69">
        <f>Volume!J19</f>
        <v>79.15</v>
      </c>
      <c r="R19" s="240">
        <f t="shared" si="1"/>
        <v>31.400388</v>
      </c>
      <c r="S19" s="104">
        <f t="shared" si="2"/>
        <v>29.519784</v>
      </c>
      <c r="T19" s="110">
        <f t="shared" si="3"/>
        <v>3607200</v>
      </c>
      <c r="U19" s="104">
        <f t="shared" si="4"/>
        <v>9.980039920159681</v>
      </c>
      <c r="V19" s="104">
        <f t="shared" si="5"/>
        <v>26.214480000000002</v>
      </c>
      <c r="W19" s="104">
        <f t="shared" si="6"/>
        <v>4.673016</v>
      </c>
      <c r="X19" s="104">
        <f t="shared" si="7"/>
        <v>0.512892</v>
      </c>
      <c r="Y19" s="104">
        <f t="shared" si="8"/>
        <v>29.146176</v>
      </c>
      <c r="Z19" s="240">
        <f t="shared" si="9"/>
        <v>2.254211999999999</v>
      </c>
    </row>
    <row r="20" spans="1:26" s="8" customFormat="1" ht="15">
      <c r="A20" s="196" t="s">
        <v>76</v>
      </c>
      <c r="B20" s="165">
        <v>6953800</v>
      </c>
      <c r="C20" s="163">
        <v>406000</v>
      </c>
      <c r="D20" s="171">
        <v>0.06</v>
      </c>
      <c r="E20" s="165">
        <v>70000</v>
      </c>
      <c r="F20" s="113">
        <v>18200</v>
      </c>
      <c r="G20" s="171">
        <v>0.35</v>
      </c>
      <c r="H20" s="165">
        <v>4200</v>
      </c>
      <c r="I20" s="113">
        <v>2800</v>
      </c>
      <c r="J20" s="171">
        <v>2</v>
      </c>
      <c r="K20" s="165">
        <v>7028000</v>
      </c>
      <c r="L20" s="113">
        <v>427000</v>
      </c>
      <c r="M20" s="128">
        <v>0.06</v>
      </c>
      <c r="N20" s="174">
        <v>7015400</v>
      </c>
      <c r="O20" s="175">
        <f t="shared" si="0"/>
        <v>0.998207171314741</v>
      </c>
      <c r="P20" s="109">
        <f>Volume!K20</f>
        <v>237.45</v>
      </c>
      <c r="Q20" s="69">
        <f>Volume!J20</f>
        <v>228.5</v>
      </c>
      <c r="R20" s="240">
        <f t="shared" si="1"/>
        <v>160.5898</v>
      </c>
      <c r="S20" s="104">
        <f t="shared" si="2"/>
        <v>160.30189</v>
      </c>
      <c r="T20" s="110">
        <f t="shared" si="3"/>
        <v>6601000</v>
      </c>
      <c r="U20" s="104">
        <f t="shared" si="4"/>
        <v>6.468716861081654</v>
      </c>
      <c r="V20" s="104">
        <f t="shared" si="5"/>
        <v>158.89433</v>
      </c>
      <c r="W20" s="104">
        <f t="shared" si="6"/>
        <v>1.5995</v>
      </c>
      <c r="X20" s="104">
        <f t="shared" si="7"/>
        <v>0.09597</v>
      </c>
      <c r="Y20" s="104">
        <f t="shared" si="8"/>
        <v>156.740745</v>
      </c>
      <c r="Z20" s="240">
        <f t="shared" si="9"/>
        <v>3.849054999999993</v>
      </c>
    </row>
    <row r="21" spans="1:28" s="58" customFormat="1" ht="15">
      <c r="A21" s="196" t="s">
        <v>77</v>
      </c>
      <c r="B21" s="165">
        <v>5502400</v>
      </c>
      <c r="C21" s="163">
        <v>581400</v>
      </c>
      <c r="D21" s="171">
        <v>0.12</v>
      </c>
      <c r="E21" s="165">
        <v>619400</v>
      </c>
      <c r="F21" s="113">
        <v>102600</v>
      </c>
      <c r="G21" s="171">
        <v>0.2</v>
      </c>
      <c r="H21" s="165">
        <v>178600</v>
      </c>
      <c r="I21" s="113">
        <v>15200</v>
      </c>
      <c r="J21" s="171">
        <v>0.09</v>
      </c>
      <c r="K21" s="165">
        <v>6300400</v>
      </c>
      <c r="L21" s="113">
        <v>699200</v>
      </c>
      <c r="M21" s="128">
        <v>0.12</v>
      </c>
      <c r="N21" s="174">
        <v>6171200</v>
      </c>
      <c r="O21" s="175">
        <f t="shared" si="0"/>
        <v>0.9794933655006032</v>
      </c>
      <c r="P21" s="109">
        <f>Volume!K21</f>
        <v>199.7</v>
      </c>
      <c r="Q21" s="69">
        <f>Volume!J21</f>
        <v>191.3</v>
      </c>
      <c r="R21" s="240">
        <f t="shared" si="1"/>
        <v>120.526652</v>
      </c>
      <c r="S21" s="104">
        <f t="shared" si="2"/>
        <v>118.055056</v>
      </c>
      <c r="T21" s="110">
        <f t="shared" si="3"/>
        <v>5601200</v>
      </c>
      <c r="U21" s="104">
        <f t="shared" si="4"/>
        <v>12.48303934871099</v>
      </c>
      <c r="V21" s="104">
        <f t="shared" si="5"/>
        <v>105.26091200000002</v>
      </c>
      <c r="W21" s="104">
        <f t="shared" si="6"/>
        <v>11.849122</v>
      </c>
      <c r="X21" s="104">
        <f t="shared" si="7"/>
        <v>3.416618</v>
      </c>
      <c r="Y21" s="104">
        <f t="shared" si="8"/>
        <v>111.855964</v>
      </c>
      <c r="Z21" s="240">
        <f t="shared" si="9"/>
        <v>8.670687999999998</v>
      </c>
      <c r="AA21" s="78"/>
      <c r="AB21" s="77"/>
    </row>
    <row r="22" spans="1:26" s="7" customFormat="1" ht="15">
      <c r="A22" s="196" t="s">
        <v>287</v>
      </c>
      <c r="B22" s="287">
        <v>1413300</v>
      </c>
      <c r="C22" s="164">
        <v>138600</v>
      </c>
      <c r="D22" s="172">
        <v>0.11</v>
      </c>
      <c r="E22" s="173">
        <v>7350</v>
      </c>
      <c r="F22" s="168">
        <v>0</v>
      </c>
      <c r="G22" s="172">
        <v>0</v>
      </c>
      <c r="H22" s="166">
        <v>1050</v>
      </c>
      <c r="I22" s="169">
        <v>0</v>
      </c>
      <c r="J22" s="172">
        <v>0</v>
      </c>
      <c r="K22" s="165">
        <v>1421700</v>
      </c>
      <c r="L22" s="113">
        <v>138600</v>
      </c>
      <c r="M22" s="358">
        <v>0.11</v>
      </c>
      <c r="N22" s="176">
        <v>1419600</v>
      </c>
      <c r="O22" s="175">
        <f t="shared" si="0"/>
        <v>0.9985228951255539</v>
      </c>
      <c r="P22" s="109">
        <f>Volume!K22</f>
        <v>214.2</v>
      </c>
      <c r="Q22" s="69">
        <f>Volume!J22</f>
        <v>222.35</v>
      </c>
      <c r="R22" s="240">
        <f t="shared" si="1"/>
        <v>31.6114995</v>
      </c>
      <c r="S22" s="104">
        <f t="shared" si="2"/>
        <v>31.564806</v>
      </c>
      <c r="T22" s="110">
        <f t="shared" si="3"/>
        <v>1283100</v>
      </c>
      <c r="U22" s="104">
        <f t="shared" si="4"/>
        <v>10.801963993453354</v>
      </c>
      <c r="V22" s="104">
        <f t="shared" si="5"/>
        <v>31.4247255</v>
      </c>
      <c r="W22" s="104">
        <f t="shared" si="6"/>
        <v>0.16342725</v>
      </c>
      <c r="X22" s="104">
        <f t="shared" si="7"/>
        <v>0.02334675</v>
      </c>
      <c r="Y22" s="104">
        <f t="shared" si="8"/>
        <v>27.484002</v>
      </c>
      <c r="Z22" s="240">
        <f t="shared" si="9"/>
        <v>4.1274975000000005</v>
      </c>
    </row>
    <row r="23" spans="1:26" s="7" customFormat="1" ht="15">
      <c r="A23" s="196" t="s">
        <v>34</v>
      </c>
      <c r="B23" s="287">
        <v>661100</v>
      </c>
      <c r="C23" s="164">
        <v>-53900</v>
      </c>
      <c r="D23" s="172">
        <v>-0.08</v>
      </c>
      <c r="E23" s="173">
        <v>550</v>
      </c>
      <c r="F23" s="168">
        <v>0</v>
      </c>
      <c r="G23" s="172">
        <v>0</v>
      </c>
      <c r="H23" s="166">
        <v>550</v>
      </c>
      <c r="I23" s="169">
        <v>275</v>
      </c>
      <c r="J23" s="172">
        <v>1</v>
      </c>
      <c r="K23" s="165">
        <v>662200</v>
      </c>
      <c r="L23" s="113">
        <v>-53625</v>
      </c>
      <c r="M23" s="358">
        <v>-0.07</v>
      </c>
      <c r="N23" s="176">
        <v>658350</v>
      </c>
      <c r="O23" s="175">
        <f t="shared" si="0"/>
        <v>0.9941860465116279</v>
      </c>
      <c r="P23" s="109">
        <f>Volume!K23</f>
        <v>1287.7</v>
      </c>
      <c r="Q23" s="69">
        <f>Volume!J23</f>
        <v>1276.45</v>
      </c>
      <c r="R23" s="240">
        <f t="shared" si="1"/>
        <v>84.526519</v>
      </c>
      <c r="S23" s="104">
        <f t="shared" si="2"/>
        <v>84.03508575</v>
      </c>
      <c r="T23" s="110">
        <f t="shared" si="3"/>
        <v>715825</v>
      </c>
      <c r="U23" s="104">
        <f t="shared" si="4"/>
        <v>-7.49135612754514</v>
      </c>
      <c r="V23" s="104">
        <f t="shared" si="5"/>
        <v>84.3861095</v>
      </c>
      <c r="W23" s="104">
        <f t="shared" si="6"/>
        <v>0.07020475</v>
      </c>
      <c r="X23" s="104">
        <f t="shared" si="7"/>
        <v>0.07020475</v>
      </c>
      <c r="Y23" s="104">
        <f t="shared" si="8"/>
        <v>92.17678525</v>
      </c>
      <c r="Z23" s="240">
        <f t="shared" si="9"/>
        <v>-7.650266250000001</v>
      </c>
    </row>
    <row r="24" spans="1:28" s="58" customFormat="1" ht="15">
      <c r="A24" s="196" t="s">
        <v>288</v>
      </c>
      <c r="B24" s="165">
        <v>220750</v>
      </c>
      <c r="C24" s="163">
        <v>5250</v>
      </c>
      <c r="D24" s="171">
        <v>0.02</v>
      </c>
      <c r="E24" s="165">
        <v>1000</v>
      </c>
      <c r="F24" s="113">
        <v>500</v>
      </c>
      <c r="G24" s="171">
        <v>1</v>
      </c>
      <c r="H24" s="165">
        <v>0</v>
      </c>
      <c r="I24" s="113">
        <v>0</v>
      </c>
      <c r="J24" s="171">
        <v>0</v>
      </c>
      <c r="K24" s="165">
        <v>221750</v>
      </c>
      <c r="L24" s="113">
        <v>5750</v>
      </c>
      <c r="M24" s="128">
        <v>0.03</v>
      </c>
      <c r="N24" s="174">
        <v>221750</v>
      </c>
      <c r="O24" s="175">
        <f t="shared" si="0"/>
        <v>1</v>
      </c>
      <c r="P24" s="109">
        <f>Volume!K24</f>
        <v>1103.4</v>
      </c>
      <c r="Q24" s="69">
        <f>Volume!J24</f>
        <v>1143.1</v>
      </c>
      <c r="R24" s="240">
        <f t="shared" si="1"/>
        <v>25.348242499999998</v>
      </c>
      <c r="S24" s="104">
        <f t="shared" si="2"/>
        <v>25.348242499999998</v>
      </c>
      <c r="T24" s="110">
        <f t="shared" si="3"/>
        <v>216000</v>
      </c>
      <c r="U24" s="104">
        <f t="shared" si="4"/>
        <v>2.662037037037037</v>
      </c>
      <c r="V24" s="104">
        <f t="shared" si="5"/>
        <v>25.233932499999998</v>
      </c>
      <c r="W24" s="104">
        <f t="shared" si="6"/>
        <v>0.11431</v>
      </c>
      <c r="X24" s="104">
        <f t="shared" si="7"/>
        <v>0</v>
      </c>
      <c r="Y24" s="104">
        <f t="shared" si="8"/>
        <v>23.833440000000003</v>
      </c>
      <c r="Z24" s="240">
        <f t="shared" si="9"/>
        <v>1.5148024999999947</v>
      </c>
      <c r="AA24" s="78"/>
      <c r="AB24" s="77"/>
    </row>
    <row r="25" spans="1:28" s="58" customFormat="1" ht="15">
      <c r="A25" s="196" t="s">
        <v>137</v>
      </c>
      <c r="B25" s="165">
        <v>4340000</v>
      </c>
      <c r="C25" s="163">
        <v>316000</v>
      </c>
      <c r="D25" s="171">
        <v>0.08</v>
      </c>
      <c r="E25" s="165">
        <v>4000</v>
      </c>
      <c r="F25" s="113">
        <v>0</v>
      </c>
      <c r="G25" s="171">
        <v>0</v>
      </c>
      <c r="H25" s="165">
        <v>3000</v>
      </c>
      <c r="I25" s="113">
        <v>0</v>
      </c>
      <c r="J25" s="171">
        <v>0</v>
      </c>
      <c r="K25" s="165">
        <v>4347000</v>
      </c>
      <c r="L25" s="113">
        <v>316000</v>
      </c>
      <c r="M25" s="128">
        <v>0.08</v>
      </c>
      <c r="N25" s="174">
        <v>4341000</v>
      </c>
      <c r="O25" s="175">
        <f t="shared" si="0"/>
        <v>0.9986197377501725</v>
      </c>
      <c r="P25" s="109">
        <f>Volume!K25</f>
        <v>358.35</v>
      </c>
      <c r="Q25" s="69">
        <f>Volume!J25</f>
        <v>358.15</v>
      </c>
      <c r="R25" s="240">
        <f t="shared" si="1"/>
        <v>155.687805</v>
      </c>
      <c r="S25" s="104">
        <f t="shared" si="2"/>
        <v>155.472915</v>
      </c>
      <c r="T25" s="110">
        <f t="shared" si="3"/>
        <v>4031000</v>
      </c>
      <c r="U25" s="104">
        <f t="shared" si="4"/>
        <v>7.839245844703548</v>
      </c>
      <c r="V25" s="104">
        <f t="shared" si="5"/>
        <v>155.4371</v>
      </c>
      <c r="W25" s="104">
        <f t="shared" si="6"/>
        <v>0.14326</v>
      </c>
      <c r="X25" s="104">
        <f t="shared" si="7"/>
        <v>0.107445</v>
      </c>
      <c r="Y25" s="104">
        <f t="shared" si="8"/>
        <v>144.450885</v>
      </c>
      <c r="Z25" s="240">
        <f t="shared" si="9"/>
        <v>11.236919999999998</v>
      </c>
      <c r="AA25" s="78"/>
      <c r="AB25" s="77"/>
    </row>
    <row r="26" spans="1:26" s="7" customFormat="1" ht="15">
      <c r="A26" s="196" t="s">
        <v>233</v>
      </c>
      <c r="B26" s="165">
        <v>9365000</v>
      </c>
      <c r="C26" s="163">
        <v>-15000</v>
      </c>
      <c r="D26" s="171">
        <v>0</v>
      </c>
      <c r="E26" s="165">
        <v>84000</v>
      </c>
      <c r="F26" s="113">
        <v>11000</v>
      </c>
      <c r="G26" s="171">
        <v>0.15</v>
      </c>
      <c r="H26" s="165">
        <v>4000</v>
      </c>
      <c r="I26" s="113">
        <v>2000</v>
      </c>
      <c r="J26" s="171">
        <v>1</v>
      </c>
      <c r="K26" s="165">
        <v>9453000</v>
      </c>
      <c r="L26" s="113">
        <v>-2000</v>
      </c>
      <c r="M26" s="128">
        <v>0</v>
      </c>
      <c r="N26" s="174">
        <v>9385000</v>
      </c>
      <c r="O26" s="175">
        <f t="shared" si="0"/>
        <v>0.9928065164498043</v>
      </c>
      <c r="P26" s="109">
        <f>Volume!K26</f>
        <v>622.1</v>
      </c>
      <c r="Q26" s="69">
        <f>Volume!J26</f>
        <v>623.2</v>
      </c>
      <c r="R26" s="240">
        <f t="shared" si="1"/>
        <v>589.11096</v>
      </c>
      <c r="S26" s="104">
        <f t="shared" si="2"/>
        <v>584.8732</v>
      </c>
      <c r="T26" s="110">
        <f t="shared" si="3"/>
        <v>9455000</v>
      </c>
      <c r="U26" s="104">
        <f t="shared" si="4"/>
        <v>-0.021152829190904283</v>
      </c>
      <c r="V26" s="104">
        <f t="shared" si="5"/>
        <v>583.6268</v>
      </c>
      <c r="W26" s="104">
        <f t="shared" si="6"/>
        <v>5.23488</v>
      </c>
      <c r="X26" s="104">
        <f t="shared" si="7"/>
        <v>0.24928</v>
      </c>
      <c r="Y26" s="104">
        <f t="shared" si="8"/>
        <v>588.19555</v>
      </c>
      <c r="Z26" s="240">
        <f t="shared" si="9"/>
        <v>0.9154099999999517</v>
      </c>
    </row>
    <row r="27" spans="1:26" s="7" customFormat="1" ht="15">
      <c r="A27" s="196" t="s">
        <v>1</v>
      </c>
      <c r="B27" s="287">
        <v>1745700</v>
      </c>
      <c r="C27" s="164">
        <v>-45900</v>
      </c>
      <c r="D27" s="172">
        <v>-0.03</v>
      </c>
      <c r="E27" s="173">
        <v>19800</v>
      </c>
      <c r="F27" s="168">
        <v>600</v>
      </c>
      <c r="G27" s="172">
        <v>0.03</v>
      </c>
      <c r="H27" s="166">
        <v>2550</v>
      </c>
      <c r="I27" s="169">
        <v>0</v>
      </c>
      <c r="J27" s="172">
        <v>0</v>
      </c>
      <c r="K27" s="165">
        <v>1768050</v>
      </c>
      <c r="L27" s="113">
        <v>-45300</v>
      </c>
      <c r="M27" s="358">
        <v>-0.02</v>
      </c>
      <c r="N27" s="176">
        <v>1759950</v>
      </c>
      <c r="O27" s="175">
        <f t="shared" si="0"/>
        <v>0.9954186815983711</v>
      </c>
      <c r="P27" s="109">
        <f>Volume!K27</f>
        <v>2266.9</v>
      </c>
      <c r="Q27" s="69">
        <f>Volume!J27</f>
        <v>2250.85</v>
      </c>
      <c r="R27" s="240">
        <f t="shared" si="1"/>
        <v>397.96153425</v>
      </c>
      <c r="S27" s="104">
        <f t="shared" si="2"/>
        <v>396.13834575</v>
      </c>
      <c r="T27" s="110">
        <f t="shared" si="3"/>
        <v>1813350</v>
      </c>
      <c r="U27" s="104">
        <f t="shared" si="4"/>
        <v>-2.498138803871288</v>
      </c>
      <c r="V27" s="104">
        <f t="shared" si="5"/>
        <v>392.9308845</v>
      </c>
      <c r="W27" s="104">
        <f t="shared" si="6"/>
        <v>4.456683</v>
      </c>
      <c r="X27" s="104">
        <f t="shared" si="7"/>
        <v>0.57396675</v>
      </c>
      <c r="Y27" s="104">
        <f t="shared" si="8"/>
        <v>411.0683115</v>
      </c>
      <c r="Z27" s="240">
        <f t="shared" si="9"/>
        <v>-13.106777249999993</v>
      </c>
    </row>
    <row r="28" spans="1:26" s="7" customFormat="1" ht="15">
      <c r="A28" s="196" t="s">
        <v>158</v>
      </c>
      <c r="B28" s="287">
        <v>3925400</v>
      </c>
      <c r="C28" s="164">
        <v>5700</v>
      </c>
      <c r="D28" s="172">
        <v>0</v>
      </c>
      <c r="E28" s="173">
        <v>159600</v>
      </c>
      <c r="F28" s="168">
        <v>19000</v>
      </c>
      <c r="G28" s="172">
        <v>0.14</v>
      </c>
      <c r="H28" s="166">
        <v>0</v>
      </c>
      <c r="I28" s="169">
        <v>0</v>
      </c>
      <c r="J28" s="172">
        <v>0</v>
      </c>
      <c r="K28" s="165">
        <v>4085000</v>
      </c>
      <c r="L28" s="113">
        <v>24700</v>
      </c>
      <c r="M28" s="358">
        <v>0.01</v>
      </c>
      <c r="N28" s="176">
        <v>4033700</v>
      </c>
      <c r="O28" s="175">
        <f t="shared" si="0"/>
        <v>0.9874418604651163</v>
      </c>
      <c r="P28" s="109">
        <f>Volume!K28</f>
        <v>110.5</v>
      </c>
      <c r="Q28" s="69">
        <f>Volume!J28</f>
        <v>110.4</v>
      </c>
      <c r="R28" s="240">
        <f t="shared" si="1"/>
        <v>45.0984</v>
      </c>
      <c r="S28" s="104">
        <f t="shared" si="2"/>
        <v>44.532048</v>
      </c>
      <c r="T28" s="110">
        <f t="shared" si="3"/>
        <v>4060300</v>
      </c>
      <c r="U28" s="104">
        <f t="shared" si="4"/>
        <v>0.6083294337856809</v>
      </c>
      <c r="V28" s="104">
        <f t="shared" si="5"/>
        <v>43.336416</v>
      </c>
      <c r="W28" s="104">
        <f t="shared" si="6"/>
        <v>1.761984</v>
      </c>
      <c r="X28" s="104">
        <f t="shared" si="7"/>
        <v>0</v>
      </c>
      <c r="Y28" s="104">
        <f t="shared" si="8"/>
        <v>44.866315</v>
      </c>
      <c r="Z28" s="240">
        <f t="shared" si="9"/>
        <v>0.23208499999999788</v>
      </c>
    </row>
    <row r="29" spans="1:28" s="58" customFormat="1" ht="15">
      <c r="A29" s="196" t="s">
        <v>289</v>
      </c>
      <c r="B29" s="165">
        <v>517200</v>
      </c>
      <c r="C29" s="163">
        <v>14700</v>
      </c>
      <c r="D29" s="171">
        <v>0.03</v>
      </c>
      <c r="E29" s="165">
        <v>8400</v>
      </c>
      <c r="F29" s="113">
        <v>3000</v>
      </c>
      <c r="G29" s="171">
        <v>0.56</v>
      </c>
      <c r="H29" s="165">
        <v>0</v>
      </c>
      <c r="I29" s="113">
        <v>0</v>
      </c>
      <c r="J29" s="171">
        <v>0</v>
      </c>
      <c r="K29" s="165">
        <v>525600</v>
      </c>
      <c r="L29" s="113">
        <v>17700</v>
      </c>
      <c r="M29" s="128">
        <v>0.03</v>
      </c>
      <c r="N29" s="174">
        <v>524100</v>
      </c>
      <c r="O29" s="175">
        <f t="shared" si="0"/>
        <v>0.9971461187214612</v>
      </c>
      <c r="P29" s="109">
        <f>Volume!K29</f>
        <v>761</v>
      </c>
      <c r="Q29" s="69">
        <f>Volume!J29</f>
        <v>736.2</v>
      </c>
      <c r="R29" s="240">
        <f t="shared" si="1"/>
        <v>38.694672</v>
      </c>
      <c r="S29" s="104">
        <f t="shared" si="2"/>
        <v>38.584242</v>
      </c>
      <c r="T29" s="110">
        <f t="shared" si="3"/>
        <v>507900</v>
      </c>
      <c r="U29" s="104">
        <f t="shared" si="4"/>
        <v>3.484937979917307</v>
      </c>
      <c r="V29" s="104">
        <f t="shared" si="5"/>
        <v>38.076264</v>
      </c>
      <c r="W29" s="104">
        <f t="shared" si="6"/>
        <v>0.618408</v>
      </c>
      <c r="X29" s="104">
        <f t="shared" si="7"/>
        <v>0</v>
      </c>
      <c r="Y29" s="104">
        <f t="shared" si="8"/>
        <v>38.65119</v>
      </c>
      <c r="Z29" s="240">
        <f t="shared" si="9"/>
        <v>0.043481999999997356</v>
      </c>
      <c r="AA29" s="78"/>
      <c r="AB29" s="77"/>
    </row>
    <row r="30" spans="1:26" s="7" customFormat="1" ht="15">
      <c r="A30" s="196" t="s">
        <v>159</v>
      </c>
      <c r="B30" s="165">
        <v>3258000</v>
      </c>
      <c r="C30" s="163">
        <v>112500</v>
      </c>
      <c r="D30" s="171">
        <v>0.04</v>
      </c>
      <c r="E30" s="165">
        <v>193500</v>
      </c>
      <c r="F30" s="113">
        <v>0</v>
      </c>
      <c r="G30" s="171">
        <v>0</v>
      </c>
      <c r="H30" s="165">
        <v>0</v>
      </c>
      <c r="I30" s="113">
        <v>0</v>
      </c>
      <c r="J30" s="171">
        <v>0</v>
      </c>
      <c r="K30" s="165">
        <v>3451500</v>
      </c>
      <c r="L30" s="113">
        <v>112500</v>
      </c>
      <c r="M30" s="128">
        <v>0.03</v>
      </c>
      <c r="N30" s="174">
        <v>3442500</v>
      </c>
      <c r="O30" s="175">
        <f t="shared" si="0"/>
        <v>0.9973924380704041</v>
      </c>
      <c r="P30" s="109">
        <f>Volume!K30</f>
        <v>48.5</v>
      </c>
      <c r="Q30" s="69">
        <f>Volume!J30</f>
        <v>47.8</v>
      </c>
      <c r="R30" s="240">
        <f t="shared" si="1"/>
        <v>16.49817</v>
      </c>
      <c r="S30" s="104">
        <f t="shared" si="2"/>
        <v>16.45515</v>
      </c>
      <c r="T30" s="110">
        <f t="shared" si="3"/>
        <v>3339000</v>
      </c>
      <c r="U30" s="104">
        <f t="shared" si="4"/>
        <v>3.3692722371967654</v>
      </c>
      <c r="V30" s="104">
        <f t="shared" si="5"/>
        <v>15.57324</v>
      </c>
      <c r="W30" s="104">
        <f t="shared" si="6"/>
        <v>0.92493</v>
      </c>
      <c r="X30" s="104">
        <f t="shared" si="7"/>
        <v>0</v>
      </c>
      <c r="Y30" s="104">
        <f t="shared" si="8"/>
        <v>16.19415</v>
      </c>
      <c r="Z30" s="240">
        <f t="shared" si="9"/>
        <v>0.30401999999999774</v>
      </c>
    </row>
    <row r="31" spans="1:26" s="7" customFormat="1" ht="15">
      <c r="A31" s="196" t="s">
        <v>2</v>
      </c>
      <c r="B31" s="287">
        <v>3054700</v>
      </c>
      <c r="C31" s="164">
        <v>52800</v>
      </c>
      <c r="D31" s="172">
        <v>0.02</v>
      </c>
      <c r="E31" s="173">
        <v>85800</v>
      </c>
      <c r="F31" s="168">
        <v>-9900</v>
      </c>
      <c r="G31" s="172">
        <v>-0.1</v>
      </c>
      <c r="H31" s="166">
        <v>2200</v>
      </c>
      <c r="I31" s="169">
        <v>0</v>
      </c>
      <c r="J31" s="172">
        <v>0</v>
      </c>
      <c r="K31" s="165">
        <v>3142700</v>
      </c>
      <c r="L31" s="113">
        <v>42900</v>
      </c>
      <c r="M31" s="358">
        <v>0.01</v>
      </c>
      <c r="N31" s="176">
        <v>3089900</v>
      </c>
      <c r="O31" s="175">
        <f t="shared" si="0"/>
        <v>0.9831991599579979</v>
      </c>
      <c r="P31" s="109">
        <f>Volume!K31</f>
        <v>352.05</v>
      </c>
      <c r="Q31" s="69">
        <f>Volume!J31</f>
        <v>345.25</v>
      </c>
      <c r="R31" s="240">
        <f t="shared" si="1"/>
        <v>108.5017175</v>
      </c>
      <c r="S31" s="104">
        <f t="shared" si="2"/>
        <v>106.6787975</v>
      </c>
      <c r="T31" s="110">
        <f t="shared" si="3"/>
        <v>3099800</v>
      </c>
      <c r="U31" s="104">
        <f t="shared" si="4"/>
        <v>1.3839602555003547</v>
      </c>
      <c r="V31" s="104">
        <f t="shared" si="5"/>
        <v>105.4635175</v>
      </c>
      <c r="W31" s="104">
        <f t="shared" si="6"/>
        <v>2.962245</v>
      </c>
      <c r="X31" s="104">
        <f t="shared" si="7"/>
        <v>0.075955</v>
      </c>
      <c r="Y31" s="104">
        <f t="shared" si="8"/>
        <v>109.128459</v>
      </c>
      <c r="Z31" s="240">
        <f t="shared" si="9"/>
        <v>-0.6267415000000085</v>
      </c>
    </row>
    <row r="32" spans="1:26" s="7" customFormat="1" ht="15">
      <c r="A32" s="196" t="s">
        <v>401</v>
      </c>
      <c r="B32" s="287">
        <v>3355000</v>
      </c>
      <c r="C32" s="164">
        <v>3355000</v>
      </c>
      <c r="D32" s="172">
        <v>0</v>
      </c>
      <c r="E32" s="173">
        <v>995000</v>
      </c>
      <c r="F32" s="168">
        <v>995000</v>
      </c>
      <c r="G32" s="172">
        <v>0</v>
      </c>
      <c r="H32" s="166">
        <v>217500</v>
      </c>
      <c r="I32" s="169">
        <v>217500</v>
      </c>
      <c r="J32" s="172">
        <v>0</v>
      </c>
      <c r="K32" s="165">
        <v>4567500</v>
      </c>
      <c r="L32" s="113">
        <v>4567500</v>
      </c>
      <c r="M32" s="358">
        <v>0</v>
      </c>
      <c r="N32" s="176">
        <v>4471250</v>
      </c>
      <c r="O32" s="175">
        <f t="shared" si="0"/>
        <v>0.9789272030651341</v>
      </c>
      <c r="P32" s="109">
        <f>Volume!K32</f>
        <v>160</v>
      </c>
      <c r="Q32" s="69">
        <f>Volume!J32</f>
        <v>137.4</v>
      </c>
      <c r="R32" s="240">
        <f t="shared" si="1"/>
        <v>62.75745</v>
      </c>
      <c r="S32" s="104">
        <f t="shared" si="2"/>
        <v>61.434975</v>
      </c>
      <c r="T32" s="110">
        <f t="shared" si="3"/>
        <v>0</v>
      </c>
      <c r="U32" s="104" t="e">
        <f t="shared" si="4"/>
        <v>#DIV/0!</v>
      </c>
      <c r="V32" s="104">
        <f t="shared" si="5"/>
        <v>46.0977</v>
      </c>
      <c r="W32" s="104">
        <f t="shared" si="6"/>
        <v>13.6713</v>
      </c>
      <c r="X32" s="104">
        <f t="shared" si="7"/>
        <v>2.98845</v>
      </c>
      <c r="Y32" s="104">
        <f t="shared" si="8"/>
        <v>0</v>
      </c>
      <c r="Z32" s="240">
        <f t="shared" si="9"/>
        <v>62.75745</v>
      </c>
    </row>
    <row r="33" spans="1:26" s="7" customFormat="1" ht="15">
      <c r="A33" s="196" t="s">
        <v>78</v>
      </c>
      <c r="B33" s="165">
        <v>921600</v>
      </c>
      <c r="C33" s="163">
        <v>-54400</v>
      </c>
      <c r="D33" s="171">
        <v>-0.06</v>
      </c>
      <c r="E33" s="165">
        <v>12800</v>
      </c>
      <c r="F33" s="113">
        <v>4800</v>
      </c>
      <c r="G33" s="171">
        <v>0.6</v>
      </c>
      <c r="H33" s="165">
        <v>41600</v>
      </c>
      <c r="I33" s="113">
        <v>41600</v>
      </c>
      <c r="J33" s="171">
        <v>0</v>
      </c>
      <c r="K33" s="165">
        <v>976000</v>
      </c>
      <c r="L33" s="113">
        <v>-8000</v>
      </c>
      <c r="M33" s="128">
        <v>-0.01</v>
      </c>
      <c r="N33" s="174">
        <v>964800</v>
      </c>
      <c r="O33" s="175">
        <f t="shared" si="0"/>
        <v>0.9885245901639345</v>
      </c>
      <c r="P33" s="109">
        <f>Volume!K33</f>
        <v>286.2</v>
      </c>
      <c r="Q33" s="69">
        <f>Volume!J33</f>
        <v>277.5</v>
      </c>
      <c r="R33" s="240">
        <f t="shared" si="1"/>
        <v>27.084</v>
      </c>
      <c r="S33" s="104">
        <f t="shared" si="2"/>
        <v>26.7732</v>
      </c>
      <c r="T33" s="110">
        <f t="shared" si="3"/>
        <v>984000</v>
      </c>
      <c r="U33" s="104">
        <f t="shared" si="4"/>
        <v>-0.8130081300813009</v>
      </c>
      <c r="V33" s="104">
        <f t="shared" si="5"/>
        <v>25.5744</v>
      </c>
      <c r="W33" s="104">
        <f t="shared" si="6"/>
        <v>0.3552</v>
      </c>
      <c r="X33" s="104">
        <f t="shared" si="7"/>
        <v>1.1544</v>
      </c>
      <c r="Y33" s="104">
        <f t="shared" si="8"/>
        <v>28.16208</v>
      </c>
      <c r="Z33" s="240">
        <f t="shared" si="9"/>
        <v>-1.07808</v>
      </c>
    </row>
    <row r="34" spans="1:26" s="7" customFormat="1" ht="15">
      <c r="A34" s="196" t="s">
        <v>138</v>
      </c>
      <c r="B34" s="165">
        <v>8640250</v>
      </c>
      <c r="C34" s="163">
        <v>-168300</v>
      </c>
      <c r="D34" s="171">
        <v>-0.02</v>
      </c>
      <c r="E34" s="165">
        <v>288150</v>
      </c>
      <c r="F34" s="113">
        <v>22950</v>
      </c>
      <c r="G34" s="171">
        <v>0.09</v>
      </c>
      <c r="H34" s="165">
        <v>78200</v>
      </c>
      <c r="I34" s="113">
        <v>5100</v>
      </c>
      <c r="J34" s="171">
        <v>0.07</v>
      </c>
      <c r="K34" s="165">
        <v>9006600</v>
      </c>
      <c r="L34" s="113">
        <v>-140250</v>
      </c>
      <c r="M34" s="128">
        <v>-0.02</v>
      </c>
      <c r="N34" s="174">
        <v>8985350</v>
      </c>
      <c r="O34" s="175">
        <f t="shared" si="0"/>
        <v>0.9976406191015478</v>
      </c>
      <c r="P34" s="109">
        <f>Volume!K34</f>
        <v>723.95</v>
      </c>
      <c r="Q34" s="69">
        <f>Volume!J34</f>
        <v>723.05</v>
      </c>
      <c r="R34" s="240">
        <f t="shared" si="1"/>
        <v>651.222213</v>
      </c>
      <c r="S34" s="104">
        <f t="shared" si="2"/>
        <v>649.68573175</v>
      </c>
      <c r="T34" s="110">
        <f t="shared" si="3"/>
        <v>9146850</v>
      </c>
      <c r="U34" s="104">
        <f t="shared" si="4"/>
        <v>-1.533314747700028</v>
      </c>
      <c r="V34" s="104">
        <f t="shared" si="5"/>
        <v>624.73327625</v>
      </c>
      <c r="W34" s="104">
        <f t="shared" si="6"/>
        <v>20.83468575</v>
      </c>
      <c r="X34" s="104">
        <f t="shared" si="7"/>
        <v>5.654251</v>
      </c>
      <c r="Y34" s="104">
        <f t="shared" si="8"/>
        <v>662.18620575</v>
      </c>
      <c r="Z34" s="240">
        <f t="shared" si="9"/>
        <v>-10.963992749999989</v>
      </c>
    </row>
    <row r="35" spans="1:26" s="7" customFormat="1" ht="15">
      <c r="A35" s="196" t="s">
        <v>160</v>
      </c>
      <c r="B35" s="287">
        <v>943800</v>
      </c>
      <c r="C35" s="164">
        <v>0</v>
      </c>
      <c r="D35" s="172">
        <v>0</v>
      </c>
      <c r="E35" s="173">
        <v>4400</v>
      </c>
      <c r="F35" s="168">
        <v>0</v>
      </c>
      <c r="G35" s="172">
        <v>0</v>
      </c>
      <c r="H35" s="166">
        <v>0</v>
      </c>
      <c r="I35" s="169">
        <v>0</v>
      </c>
      <c r="J35" s="172">
        <v>0</v>
      </c>
      <c r="K35" s="165">
        <v>948200</v>
      </c>
      <c r="L35" s="113">
        <v>0</v>
      </c>
      <c r="M35" s="358">
        <v>0</v>
      </c>
      <c r="N35" s="176">
        <v>947100</v>
      </c>
      <c r="O35" s="175">
        <f t="shared" si="0"/>
        <v>0.9988399071925754</v>
      </c>
      <c r="P35" s="109">
        <f>Volume!K35</f>
        <v>314.55</v>
      </c>
      <c r="Q35" s="69">
        <f>Volume!J35</f>
        <v>311.55</v>
      </c>
      <c r="R35" s="240">
        <f t="shared" si="1"/>
        <v>29.541171</v>
      </c>
      <c r="S35" s="104">
        <f t="shared" si="2"/>
        <v>29.5069005</v>
      </c>
      <c r="T35" s="110">
        <f t="shared" si="3"/>
        <v>948200</v>
      </c>
      <c r="U35" s="104">
        <f t="shared" si="4"/>
        <v>0</v>
      </c>
      <c r="V35" s="104">
        <f t="shared" si="5"/>
        <v>29.404089</v>
      </c>
      <c r="W35" s="104">
        <f t="shared" si="6"/>
        <v>0.137082</v>
      </c>
      <c r="X35" s="104">
        <f t="shared" si="7"/>
        <v>0</v>
      </c>
      <c r="Y35" s="104">
        <f t="shared" si="8"/>
        <v>29.825631</v>
      </c>
      <c r="Z35" s="240">
        <f t="shared" si="9"/>
        <v>-0.2844600000000028</v>
      </c>
    </row>
    <row r="36" spans="1:28" s="58" customFormat="1" ht="15">
      <c r="A36" s="196" t="s">
        <v>161</v>
      </c>
      <c r="B36" s="165">
        <v>4243500</v>
      </c>
      <c r="C36" s="163">
        <v>-89700</v>
      </c>
      <c r="D36" s="171">
        <v>-0.02</v>
      </c>
      <c r="E36" s="165">
        <v>627900</v>
      </c>
      <c r="F36" s="113">
        <v>82800</v>
      </c>
      <c r="G36" s="171">
        <v>0.15</v>
      </c>
      <c r="H36" s="165">
        <v>34500</v>
      </c>
      <c r="I36" s="113">
        <v>0</v>
      </c>
      <c r="J36" s="171">
        <v>0</v>
      </c>
      <c r="K36" s="165">
        <v>4905900</v>
      </c>
      <c r="L36" s="113">
        <v>-6900</v>
      </c>
      <c r="M36" s="128">
        <v>0</v>
      </c>
      <c r="N36" s="174">
        <v>4816200</v>
      </c>
      <c r="O36" s="175">
        <f t="shared" si="0"/>
        <v>0.9817158931082982</v>
      </c>
      <c r="P36" s="109">
        <f>Volume!K36</f>
        <v>37.65</v>
      </c>
      <c r="Q36" s="69">
        <f>Volume!J36</f>
        <v>36.65</v>
      </c>
      <c r="R36" s="240">
        <f t="shared" si="1"/>
        <v>17.9801235</v>
      </c>
      <c r="S36" s="104">
        <f t="shared" si="2"/>
        <v>17.651373</v>
      </c>
      <c r="T36" s="110">
        <f t="shared" si="3"/>
        <v>4912800</v>
      </c>
      <c r="U36" s="104">
        <f t="shared" si="4"/>
        <v>-0.1404494382022472</v>
      </c>
      <c r="V36" s="104">
        <f t="shared" si="5"/>
        <v>15.5524275</v>
      </c>
      <c r="W36" s="104">
        <f t="shared" si="6"/>
        <v>2.3012535</v>
      </c>
      <c r="X36" s="104">
        <f t="shared" si="7"/>
        <v>0.1264425</v>
      </c>
      <c r="Y36" s="104">
        <f t="shared" si="8"/>
        <v>18.496692</v>
      </c>
      <c r="Z36" s="240">
        <f t="shared" si="9"/>
        <v>-0.5165684999999982</v>
      </c>
      <c r="AA36" s="78"/>
      <c r="AB36" s="77"/>
    </row>
    <row r="37" spans="1:26" s="7" customFormat="1" ht="15">
      <c r="A37" s="196" t="s">
        <v>3</v>
      </c>
      <c r="B37" s="287">
        <v>3033750</v>
      </c>
      <c r="C37" s="164">
        <v>246250</v>
      </c>
      <c r="D37" s="172">
        <v>0.09</v>
      </c>
      <c r="E37" s="173">
        <v>56250</v>
      </c>
      <c r="F37" s="168">
        <v>1250</v>
      </c>
      <c r="G37" s="172">
        <v>0.02</v>
      </c>
      <c r="H37" s="166">
        <v>5000</v>
      </c>
      <c r="I37" s="169">
        <v>0</v>
      </c>
      <c r="J37" s="172">
        <v>0</v>
      </c>
      <c r="K37" s="165">
        <v>3095000</v>
      </c>
      <c r="L37" s="113">
        <v>247500</v>
      </c>
      <c r="M37" s="358">
        <v>0.09</v>
      </c>
      <c r="N37" s="176">
        <v>3076250</v>
      </c>
      <c r="O37" s="175">
        <f t="shared" si="0"/>
        <v>0.9939418416801292</v>
      </c>
      <c r="P37" s="109">
        <f>Volume!K37</f>
        <v>247.55</v>
      </c>
      <c r="Q37" s="69">
        <f>Volume!J37</f>
        <v>244.1</v>
      </c>
      <c r="R37" s="240">
        <f t="shared" si="1"/>
        <v>75.54895</v>
      </c>
      <c r="S37" s="104">
        <f t="shared" si="2"/>
        <v>75.0912625</v>
      </c>
      <c r="T37" s="110">
        <f t="shared" si="3"/>
        <v>2847500</v>
      </c>
      <c r="U37" s="104">
        <f t="shared" si="4"/>
        <v>8.691834942932397</v>
      </c>
      <c r="V37" s="104">
        <f t="shared" si="5"/>
        <v>74.0538375</v>
      </c>
      <c r="W37" s="104">
        <f t="shared" si="6"/>
        <v>1.3730625</v>
      </c>
      <c r="X37" s="104">
        <f t="shared" si="7"/>
        <v>0.12205</v>
      </c>
      <c r="Y37" s="104">
        <f t="shared" si="8"/>
        <v>70.4898625</v>
      </c>
      <c r="Z37" s="240">
        <f t="shared" si="9"/>
        <v>5.059087500000004</v>
      </c>
    </row>
    <row r="38" spans="1:26" s="7" customFormat="1" ht="15">
      <c r="A38" s="196" t="s">
        <v>219</v>
      </c>
      <c r="B38" s="287">
        <v>1017450</v>
      </c>
      <c r="C38" s="164">
        <v>-13125</v>
      </c>
      <c r="D38" s="172">
        <v>-0.01</v>
      </c>
      <c r="E38" s="173">
        <v>9450</v>
      </c>
      <c r="F38" s="168">
        <v>0</v>
      </c>
      <c r="G38" s="172">
        <v>0</v>
      </c>
      <c r="H38" s="166">
        <v>525</v>
      </c>
      <c r="I38" s="169">
        <v>0</v>
      </c>
      <c r="J38" s="172">
        <v>0</v>
      </c>
      <c r="K38" s="165">
        <v>1027425</v>
      </c>
      <c r="L38" s="113">
        <v>-13125</v>
      </c>
      <c r="M38" s="358">
        <v>-0.01</v>
      </c>
      <c r="N38" s="176">
        <v>1025325</v>
      </c>
      <c r="O38" s="175">
        <f t="shared" si="0"/>
        <v>0.99795605518651</v>
      </c>
      <c r="P38" s="109">
        <f>Volume!K38</f>
        <v>375.65</v>
      </c>
      <c r="Q38" s="69">
        <f>Volume!J38</f>
        <v>377.7</v>
      </c>
      <c r="R38" s="240">
        <f t="shared" si="1"/>
        <v>38.80584225</v>
      </c>
      <c r="S38" s="104">
        <f t="shared" si="2"/>
        <v>38.72652525</v>
      </c>
      <c r="T38" s="110">
        <f t="shared" si="3"/>
        <v>1040550</v>
      </c>
      <c r="U38" s="104">
        <f t="shared" si="4"/>
        <v>-1.2613521695257317</v>
      </c>
      <c r="V38" s="104">
        <f t="shared" si="5"/>
        <v>38.4290865</v>
      </c>
      <c r="W38" s="104">
        <f t="shared" si="6"/>
        <v>0.3569265</v>
      </c>
      <c r="X38" s="104">
        <f t="shared" si="7"/>
        <v>0.01982925</v>
      </c>
      <c r="Y38" s="104">
        <f t="shared" si="8"/>
        <v>39.08826075</v>
      </c>
      <c r="Z38" s="240">
        <f t="shared" si="9"/>
        <v>-0.2824185000000057</v>
      </c>
    </row>
    <row r="39" spans="1:26" s="7" customFormat="1" ht="15">
      <c r="A39" s="196" t="s">
        <v>162</v>
      </c>
      <c r="B39" s="287">
        <v>505200</v>
      </c>
      <c r="C39" s="164">
        <v>81600</v>
      </c>
      <c r="D39" s="172">
        <v>0.19</v>
      </c>
      <c r="E39" s="173">
        <v>0</v>
      </c>
      <c r="F39" s="168">
        <v>0</v>
      </c>
      <c r="G39" s="172">
        <v>0</v>
      </c>
      <c r="H39" s="166">
        <v>20400</v>
      </c>
      <c r="I39" s="169">
        <v>20400</v>
      </c>
      <c r="J39" s="172">
        <v>0</v>
      </c>
      <c r="K39" s="165">
        <v>525600</v>
      </c>
      <c r="L39" s="113">
        <v>102000</v>
      </c>
      <c r="M39" s="358">
        <v>0.24</v>
      </c>
      <c r="N39" s="176">
        <v>524400</v>
      </c>
      <c r="O39" s="175">
        <f t="shared" si="0"/>
        <v>0.997716894977169</v>
      </c>
      <c r="P39" s="109">
        <f>Volume!K39</f>
        <v>341.7</v>
      </c>
      <c r="Q39" s="69">
        <f>Volume!J39</f>
        <v>324.15</v>
      </c>
      <c r="R39" s="240">
        <f t="shared" si="1"/>
        <v>17.037324</v>
      </c>
      <c r="S39" s="104">
        <f t="shared" si="2"/>
        <v>16.998426</v>
      </c>
      <c r="T39" s="110">
        <f t="shared" si="3"/>
        <v>423600</v>
      </c>
      <c r="U39" s="104">
        <f t="shared" si="4"/>
        <v>24.07932011331445</v>
      </c>
      <c r="V39" s="104">
        <f t="shared" si="5"/>
        <v>16.376058</v>
      </c>
      <c r="W39" s="104">
        <f t="shared" si="6"/>
        <v>0</v>
      </c>
      <c r="X39" s="104">
        <f t="shared" si="7"/>
        <v>0.661266</v>
      </c>
      <c r="Y39" s="104">
        <f t="shared" si="8"/>
        <v>14.474412</v>
      </c>
      <c r="Z39" s="240">
        <f t="shared" si="9"/>
        <v>2.5629120000000025</v>
      </c>
    </row>
    <row r="40" spans="1:28" s="58" customFormat="1" ht="15">
      <c r="A40" s="196" t="s">
        <v>290</v>
      </c>
      <c r="B40" s="165">
        <v>712000</v>
      </c>
      <c r="C40" s="163">
        <v>23000</v>
      </c>
      <c r="D40" s="171">
        <v>0.03</v>
      </c>
      <c r="E40" s="165">
        <v>2000</v>
      </c>
      <c r="F40" s="113">
        <v>0</v>
      </c>
      <c r="G40" s="171">
        <v>0</v>
      </c>
      <c r="H40" s="165">
        <v>0</v>
      </c>
      <c r="I40" s="113">
        <v>0</v>
      </c>
      <c r="J40" s="171">
        <v>0</v>
      </c>
      <c r="K40" s="165">
        <v>714000</v>
      </c>
      <c r="L40" s="113">
        <v>23000</v>
      </c>
      <c r="M40" s="128">
        <v>0.03</v>
      </c>
      <c r="N40" s="174">
        <v>705000</v>
      </c>
      <c r="O40" s="175">
        <f t="shared" si="0"/>
        <v>0.9873949579831933</v>
      </c>
      <c r="P40" s="109">
        <f>Volume!K40</f>
        <v>218.2</v>
      </c>
      <c r="Q40" s="69">
        <f>Volume!J40</f>
        <v>212.85</v>
      </c>
      <c r="R40" s="240">
        <f t="shared" si="1"/>
        <v>15.19749</v>
      </c>
      <c r="S40" s="104">
        <f t="shared" si="2"/>
        <v>15.005925</v>
      </c>
      <c r="T40" s="110">
        <f t="shared" si="3"/>
        <v>691000</v>
      </c>
      <c r="U40" s="104">
        <f t="shared" si="4"/>
        <v>3.3285094066570187</v>
      </c>
      <c r="V40" s="104">
        <f t="shared" si="5"/>
        <v>15.15492</v>
      </c>
      <c r="W40" s="104">
        <f t="shared" si="6"/>
        <v>0.04257</v>
      </c>
      <c r="X40" s="104">
        <f t="shared" si="7"/>
        <v>0</v>
      </c>
      <c r="Y40" s="104">
        <f t="shared" si="8"/>
        <v>15.07762</v>
      </c>
      <c r="Z40" s="240">
        <f t="shared" si="9"/>
        <v>0.11987000000000059</v>
      </c>
      <c r="AA40" s="78"/>
      <c r="AB40" s="77"/>
    </row>
    <row r="41" spans="1:28" s="58" customFormat="1" ht="15">
      <c r="A41" s="196" t="s">
        <v>183</v>
      </c>
      <c r="B41" s="165">
        <v>2690400</v>
      </c>
      <c r="C41" s="163">
        <v>22800</v>
      </c>
      <c r="D41" s="171">
        <v>0.01</v>
      </c>
      <c r="E41" s="165">
        <v>11400</v>
      </c>
      <c r="F41" s="113">
        <v>3800</v>
      </c>
      <c r="G41" s="171">
        <v>0.5</v>
      </c>
      <c r="H41" s="165">
        <v>0</v>
      </c>
      <c r="I41" s="113">
        <v>0</v>
      </c>
      <c r="J41" s="171">
        <v>0</v>
      </c>
      <c r="K41" s="165">
        <v>2701800</v>
      </c>
      <c r="L41" s="113">
        <v>26600</v>
      </c>
      <c r="M41" s="128">
        <v>0.01</v>
      </c>
      <c r="N41" s="174">
        <v>2688500</v>
      </c>
      <c r="O41" s="175">
        <f t="shared" si="0"/>
        <v>0.9950773558368495</v>
      </c>
      <c r="P41" s="109">
        <f>Volume!K41</f>
        <v>266.3</v>
      </c>
      <c r="Q41" s="69">
        <f>Volume!J41</f>
        <v>262.6</v>
      </c>
      <c r="R41" s="240">
        <f t="shared" si="1"/>
        <v>70.94926800000002</v>
      </c>
      <c r="S41" s="104">
        <f t="shared" si="2"/>
        <v>70.60001000000001</v>
      </c>
      <c r="T41" s="110">
        <f t="shared" si="3"/>
        <v>2675200</v>
      </c>
      <c r="U41" s="104">
        <f t="shared" si="4"/>
        <v>0.9943181818181818</v>
      </c>
      <c r="V41" s="104">
        <f t="shared" si="5"/>
        <v>70.649904</v>
      </c>
      <c r="W41" s="104">
        <f t="shared" si="6"/>
        <v>0.299364</v>
      </c>
      <c r="X41" s="104">
        <f t="shared" si="7"/>
        <v>0</v>
      </c>
      <c r="Y41" s="104">
        <f t="shared" si="8"/>
        <v>71.240576</v>
      </c>
      <c r="Z41" s="240">
        <f t="shared" si="9"/>
        <v>-0.2913079999999866</v>
      </c>
      <c r="AA41" s="78"/>
      <c r="AB41" s="77"/>
    </row>
    <row r="42" spans="1:26" s="7" customFormat="1" ht="15">
      <c r="A42" s="196" t="s">
        <v>220</v>
      </c>
      <c r="B42" s="165">
        <v>3920400</v>
      </c>
      <c r="C42" s="163">
        <v>212400</v>
      </c>
      <c r="D42" s="171">
        <v>0.06</v>
      </c>
      <c r="E42" s="165">
        <v>297000</v>
      </c>
      <c r="F42" s="113">
        <v>7200</v>
      </c>
      <c r="G42" s="171">
        <v>0.02</v>
      </c>
      <c r="H42" s="165">
        <v>7200</v>
      </c>
      <c r="I42" s="113">
        <v>0</v>
      </c>
      <c r="J42" s="171">
        <v>0</v>
      </c>
      <c r="K42" s="165">
        <v>4224600</v>
      </c>
      <c r="L42" s="113">
        <v>219600</v>
      </c>
      <c r="M42" s="128">
        <v>0.05</v>
      </c>
      <c r="N42" s="174">
        <v>4087800</v>
      </c>
      <c r="O42" s="175">
        <f t="shared" si="0"/>
        <v>0.9676182360460162</v>
      </c>
      <c r="P42" s="109">
        <f>Volume!K42</f>
        <v>151.55</v>
      </c>
      <c r="Q42" s="69">
        <f>Volume!J42</f>
        <v>151.65</v>
      </c>
      <c r="R42" s="240">
        <f t="shared" si="1"/>
        <v>64.066059</v>
      </c>
      <c r="S42" s="104">
        <f t="shared" si="2"/>
        <v>61.991487</v>
      </c>
      <c r="T42" s="110">
        <f t="shared" si="3"/>
        <v>4005000</v>
      </c>
      <c r="U42" s="104">
        <f t="shared" si="4"/>
        <v>5.48314606741573</v>
      </c>
      <c r="V42" s="104">
        <f t="shared" si="5"/>
        <v>59.452866</v>
      </c>
      <c r="W42" s="104">
        <f t="shared" si="6"/>
        <v>4.504005</v>
      </c>
      <c r="X42" s="104">
        <f t="shared" si="7"/>
        <v>0.109188</v>
      </c>
      <c r="Y42" s="104">
        <f t="shared" si="8"/>
        <v>60.695775</v>
      </c>
      <c r="Z42" s="240">
        <f t="shared" si="9"/>
        <v>3.370283999999998</v>
      </c>
    </row>
    <row r="43" spans="1:26" s="7" customFormat="1" ht="15">
      <c r="A43" s="196" t="s">
        <v>163</v>
      </c>
      <c r="B43" s="165">
        <v>863500</v>
      </c>
      <c r="C43" s="163">
        <v>-6750</v>
      </c>
      <c r="D43" s="171">
        <v>-0.01</v>
      </c>
      <c r="E43" s="165">
        <v>4250</v>
      </c>
      <c r="F43" s="113">
        <v>1500</v>
      </c>
      <c r="G43" s="171">
        <v>0.55</v>
      </c>
      <c r="H43" s="165">
        <v>0</v>
      </c>
      <c r="I43" s="113">
        <v>0</v>
      </c>
      <c r="J43" s="171">
        <v>0</v>
      </c>
      <c r="K43" s="165">
        <v>867750</v>
      </c>
      <c r="L43" s="113">
        <v>-5250</v>
      </c>
      <c r="M43" s="128">
        <v>-0.01</v>
      </c>
      <c r="N43" s="174">
        <v>857750</v>
      </c>
      <c r="O43" s="175">
        <f t="shared" si="0"/>
        <v>0.9884759435321233</v>
      </c>
      <c r="P43" s="109">
        <f>Volume!K43</f>
        <v>3052.15</v>
      </c>
      <c r="Q43" s="69">
        <f>Volume!J43</f>
        <v>2972.75</v>
      </c>
      <c r="R43" s="240">
        <f t="shared" si="1"/>
        <v>257.96038125</v>
      </c>
      <c r="S43" s="104">
        <f t="shared" si="2"/>
        <v>254.98763125</v>
      </c>
      <c r="T43" s="110">
        <f t="shared" si="3"/>
        <v>873000</v>
      </c>
      <c r="U43" s="104">
        <f t="shared" si="4"/>
        <v>-0.6013745704467355</v>
      </c>
      <c r="V43" s="104">
        <f t="shared" si="5"/>
        <v>256.6969625</v>
      </c>
      <c r="W43" s="104">
        <f t="shared" si="6"/>
        <v>1.26341875</v>
      </c>
      <c r="X43" s="104">
        <f t="shared" si="7"/>
        <v>0</v>
      </c>
      <c r="Y43" s="104">
        <f t="shared" si="8"/>
        <v>266.452695</v>
      </c>
      <c r="Z43" s="240">
        <f t="shared" si="9"/>
        <v>-8.492313749999994</v>
      </c>
    </row>
    <row r="44" spans="1:26" s="7" customFormat="1" ht="15">
      <c r="A44" s="196" t="s">
        <v>194</v>
      </c>
      <c r="B44" s="165">
        <v>2695600</v>
      </c>
      <c r="C44" s="163">
        <v>27600</v>
      </c>
      <c r="D44" s="171">
        <v>0.01</v>
      </c>
      <c r="E44" s="165">
        <v>48800</v>
      </c>
      <c r="F44" s="113">
        <v>1600</v>
      </c>
      <c r="G44" s="171">
        <v>0.03</v>
      </c>
      <c r="H44" s="165">
        <v>1600</v>
      </c>
      <c r="I44" s="113">
        <v>0</v>
      </c>
      <c r="J44" s="171">
        <v>0</v>
      </c>
      <c r="K44" s="165">
        <v>2746000</v>
      </c>
      <c r="L44" s="113">
        <v>29200</v>
      </c>
      <c r="M44" s="128">
        <v>0.01</v>
      </c>
      <c r="N44" s="174">
        <v>2733600</v>
      </c>
      <c r="O44" s="175">
        <f t="shared" si="0"/>
        <v>0.9954843408594319</v>
      </c>
      <c r="P44" s="109">
        <f>Volume!K44</f>
        <v>812.2</v>
      </c>
      <c r="Q44" s="69">
        <f>Volume!J44</f>
        <v>798.15</v>
      </c>
      <c r="R44" s="240">
        <f t="shared" si="1"/>
        <v>219.17199</v>
      </c>
      <c r="S44" s="104">
        <f t="shared" si="2"/>
        <v>218.182284</v>
      </c>
      <c r="T44" s="110">
        <f t="shared" si="3"/>
        <v>2716800</v>
      </c>
      <c r="U44" s="104">
        <f t="shared" si="4"/>
        <v>1.0747938751472321</v>
      </c>
      <c r="V44" s="104">
        <f t="shared" si="5"/>
        <v>215.149314</v>
      </c>
      <c r="W44" s="104">
        <f t="shared" si="6"/>
        <v>3.894972</v>
      </c>
      <c r="X44" s="104">
        <f t="shared" si="7"/>
        <v>0.127704</v>
      </c>
      <c r="Y44" s="104">
        <f t="shared" si="8"/>
        <v>220.658496</v>
      </c>
      <c r="Z44" s="240">
        <f t="shared" si="9"/>
        <v>-1.4865060000000199</v>
      </c>
    </row>
    <row r="45" spans="1:28" s="58" customFormat="1" ht="15">
      <c r="A45" s="196" t="s">
        <v>221</v>
      </c>
      <c r="B45" s="165">
        <v>7238400</v>
      </c>
      <c r="C45" s="163">
        <v>-24000</v>
      </c>
      <c r="D45" s="171">
        <v>0</v>
      </c>
      <c r="E45" s="165">
        <v>38400</v>
      </c>
      <c r="F45" s="113">
        <v>4800</v>
      </c>
      <c r="G45" s="171">
        <v>0.14</v>
      </c>
      <c r="H45" s="165">
        <v>0</v>
      </c>
      <c r="I45" s="113">
        <v>0</v>
      </c>
      <c r="J45" s="171">
        <v>0</v>
      </c>
      <c r="K45" s="165">
        <v>7276800</v>
      </c>
      <c r="L45" s="113">
        <v>-19200</v>
      </c>
      <c r="M45" s="128">
        <v>0</v>
      </c>
      <c r="N45" s="174">
        <v>7219200</v>
      </c>
      <c r="O45" s="175">
        <f t="shared" si="0"/>
        <v>0.9920844327176781</v>
      </c>
      <c r="P45" s="109">
        <f>Volume!K45</f>
        <v>111.2</v>
      </c>
      <c r="Q45" s="69">
        <f>Volume!J45</f>
        <v>110.6</v>
      </c>
      <c r="R45" s="240">
        <f t="shared" si="1"/>
        <v>80.481408</v>
      </c>
      <c r="S45" s="104">
        <f t="shared" si="2"/>
        <v>79.844352</v>
      </c>
      <c r="T45" s="110">
        <f t="shared" si="3"/>
        <v>7296000</v>
      </c>
      <c r="U45" s="104">
        <f t="shared" si="4"/>
        <v>-0.2631578947368421</v>
      </c>
      <c r="V45" s="104">
        <f t="shared" si="5"/>
        <v>80.056704</v>
      </c>
      <c r="W45" s="104">
        <f t="shared" si="6"/>
        <v>0.424704</v>
      </c>
      <c r="X45" s="104">
        <f t="shared" si="7"/>
        <v>0</v>
      </c>
      <c r="Y45" s="104">
        <f t="shared" si="8"/>
        <v>81.13152</v>
      </c>
      <c r="Z45" s="240">
        <f t="shared" si="9"/>
        <v>-0.6501119999999929</v>
      </c>
      <c r="AA45" s="78"/>
      <c r="AB45" s="77"/>
    </row>
    <row r="46" spans="1:28" s="58" customFormat="1" ht="15">
      <c r="A46" s="196" t="s">
        <v>164</v>
      </c>
      <c r="B46" s="165">
        <v>20933250</v>
      </c>
      <c r="C46" s="163">
        <v>259900</v>
      </c>
      <c r="D46" s="171">
        <v>0.01</v>
      </c>
      <c r="E46" s="165">
        <v>1531150</v>
      </c>
      <c r="F46" s="113">
        <v>152550</v>
      </c>
      <c r="G46" s="171">
        <v>0.11</v>
      </c>
      <c r="H46" s="165">
        <v>0</v>
      </c>
      <c r="I46" s="113">
        <v>0</v>
      </c>
      <c r="J46" s="171">
        <v>0</v>
      </c>
      <c r="K46" s="165">
        <v>22464400</v>
      </c>
      <c r="L46" s="113">
        <v>412450</v>
      </c>
      <c r="M46" s="128">
        <v>0.02</v>
      </c>
      <c r="N46" s="174">
        <v>22249700</v>
      </c>
      <c r="O46" s="175">
        <f t="shared" si="0"/>
        <v>0.9904426559356136</v>
      </c>
      <c r="P46" s="109">
        <f>Volume!K46</f>
        <v>54.35</v>
      </c>
      <c r="Q46" s="69">
        <f>Volume!J46</f>
        <v>55.55</v>
      </c>
      <c r="R46" s="240">
        <f t="shared" si="1"/>
        <v>124.789742</v>
      </c>
      <c r="S46" s="104">
        <f t="shared" si="2"/>
        <v>123.5970835</v>
      </c>
      <c r="T46" s="110">
        <f t="shared" si="3"/>
        <v>22051950</v>
      </c>
      <c r="U46" s="104">
        <f t="shared" si="4"/>
        <v>1.870356136305406</v>
      </c>
      <c r="V46" s="104">
        <f t="shared" si="5"/>
        <v>116.28420375</v>
      </c>
      <c r="W46" s="104">
        <f t="shared" si="6"/>
        <v>8.50553825</v>
      </c>
      <c r="X46" s="104">
        <f t="shared" si="7"/>
        <v>0</v>
      </c>
      <c r="Y46" s="104">
        <f t="shared" si="8"/>
        <v>119.85234825</v>
      </c>
      <c r="Z46" s="240">
        <f t="shared" si="9"/>
        <v>4.937393749999998</v>
      </c>
      <c r="AA46" s="78"/>
      <c r="AB46" s="77"/>
    </row>
    <row r="47" spans="1:28" s="58" customFormat="1" ht="15">
      <c r="A47" s="196" t="s">
        <v>165</v>
      </c>
      <c r="B47" s="165">
        <v>689000</v>
      </c>
      <c r="C47" s="163">
        <v>-37700</v>
      </c>
      <c r="D47" s="171">
        <v>-0.05</v>
      </c>
      <c r="E47" s="165">
        <v>6500</v>
      </c>
      <c r="F47" s="113">
        <v>1300</v>
      </c>
      <c r="G47" s="171">
        <v>0.25</v>
      </c>
      <c r="H47" s="165">
        <v>1300</v>
      </c>
      <c r="I47" s="113">
        <v>0</v>
      </c>
      <c r="J47" s="171">
        <v>0</v>
      </c>
      <c r="K47" s="165">
        <v>696800</v>
      </c>
      <c r="L47" s="113">
        <v>-36400</v>
      </c>
      <c r="M47" s="128">
        <v>-0.05</v>
      </c>
      <c r="N47" s="174">
        <v>695500</v>
      </c>
      <c r="O47" s="175">
        <f t="shared" si="0"/>
        <v>0.9981343283582089</v>
      </c>
      <c r="P47" s="109">
        <f>Volume!K47</f>
        <v>224.5</v>
      </c>
      <c r="Q47" s="69">
        <f>Volume!J47</f>
        <v>226.8</v>
      </c>
      <c r="R47" s="240">
        <f t="shared" si="1"/>
        <v>15.803424</v>
      </c>
      <c r="S47" s="104">
        <f t="shared" si="2"/>
        <v>15.77394</v>
      </c>
      <c r="T47" s="110">
        <f t="shared" si="3"/>
        <v>733200</v>
      </c>
      <c r="U47" s="104">
        <f t="shared" si="4"/>
        <v>-4.964539007092199</v>
      </c>
      <c r="V47" s="104">
        <f t="shared" si="5"/>
        <v>15.62652</v>
      </c>
      <c r="W47" s="104">
        <f t="shared" si="6"/>
        <v>0.14742</v>
      </c>
      <c r="X47" s="104">
        <f t="shared" si="7"/>
        <v>0.029484</v>
      </c>
      <c r="Y47" s="104">
        <f t="shared" si="8"/>
        <v>16.46034</v>
      </c>
      <c r="Z47" s="240">
        <f t="shared" si="9"/>
        <v>-0.656915999999999</v>
      </c>
      <c r="AA47" s="78"/>
      <c r="AB47" s="77"/>
    </row>
    <row r="48" spans="1:28" s="58" customFormat="1" ht="15">
      <c r="A48" s="196" t="s">
        <v>89</v>
      </c>
      <c r="B48" s="165">
        <v>4672500</v>
      </c>
      <c r="C48" s="163">
        <v>94500</v>
      </c>
      <c r="D48" s="171">
        <v>0.02</v>
      </c>
      <c r="E48" s="165">
        <v>237000</v>
      </c>
      <c r="F48" s="113">
        <v>16500</v>
      </c>
      <c r="G48" s="171">
        <v>0.07</v>
      </c>
      <c r="H48" s="165">
        <v>33000</v>
      </c>
      <c r="I48" s="113">
        <v>3000</v>
      </c>
      <c r="J48" s="171">
        <v>0.1</v>
      </c>
      <c r="K48" s="165">
        <v>4942500</v>
      </c>
      <c r="L48" s="113">
        <v>114000</v>
      </c>
      <c r="M48" s="128">
        <v>0.02</v>
      </c>
      <c r="N48" s="174">
        <v>4887000</v>
      </c>
      <c r="O48" s="175">
        <f t="shared" si="0"/>
        <v>0.9887708649468893</v>
      </c>
      <c r="P48" s="109">
        <f>Volume!K48</f>
        <v>274.85</v>
      </c>
      <c r="Q48" s="69">
        <f>Volume!J48</f>
        <v>284.95</v>
      </c>
      <c r="R48" s="240">
        <f t="shared" si="1"/>
        <v>140.8365375</v>
      </c>
      <c r="S48" s="104">
        <f t="shared" si="2"/>
        <v>139.255065</v>
      </c>
      <c r="T48" s="110">
        <f t="shared" si="3"/>
        <v>4828500</v>
      </c>
      <c r="U48" s="104">
        <f t="shared" si="4"/>
        <v>2.3609816713264986</v>
      </c>
      <c r="V48" s="104">
        <f t="shared" si="5"/>
        <v>133.1428875</v>
      </c>
      <c r="W48" s="104">
        <f t="shared" si="6"/>
        <v>6.753315</v>
      </c>
      <c r="X48" s="104">
        <f t="shared" si="7"/>
        <v>0.940335</v>
      </c>
      <c r="Y48" s="104">
        <f t="shared" si="8"/>
        <v>132.7113225</v>
      </c>
      <c r="Z48" s="240">
        <f t="shared" si="9"/>
        <v>8.125214999999997</v>
      </c>
      <c r="AA48" s="78"/>
      <c r="AB48" s="77"/>
    </row>
    <row r="49" spans="1:28" s="58" customFormat="1" ht="15">
      <c r="A49" s="196" t="s">
        <v>291</v>
      </c>
      <c r="B49" s="165">
        <v>1883000</v>
      </c>
      <c r="C49" s="163">
        <v>-26000</v>
      </c>
      <c r="D49" s="171">
        <v>-0.01</v>
      </c>
      <c r="E49" s="165">
        <v>34000</v>
      </c>
      <c r="F49" s="113">
        <v>4000</v>
      </c>
      <c r="G49" s="171">
        <v>0.13</v>
      </c>
      <c r="H49" s="165">
        <v>0</v>
      </c>
      <c r="I49" s="113">
        <v>0</v>
      </c>
      <c r="J49" s="171">
        <v>0</v>
      </c>
      <c r="K49" s="165">
        <v>1917000</v>
      </c>
      <c r="L49" s="113">
        <v>-22000</v>
      </c>
      <c r="M49" s="128">
        <v>-0.01</v>
      </c>
      <c r="N49" s="174">
        <v>1810000</v>
      </c>
      <c r="O49" s="175">
        <f t="shared" si="0"/>
        <v>0.9441836202399583</v>
      </c>
      <c r="P49" s="109">
        <f>Volume!K49</f>
        <v>198.6</v>
      </c>
      <c r="Q49" s="69">
        <f>Volume!J49</f>
        <v>194.2</v>
      </c>
      <c r="R49" s="240">
        <f t="shared" si="1"/>
        <v>37.22814</v>
      </c>
      <c r="S49" s="104">
        <f t="shared" si="2"/>
        <v>35.1502</v>
      </c>
      <c r="T49" s="110">
        <f t="shared" si="3"/>
        <v>1939000</v>
      </c>
      <c r="U49" s="104">
        <f t="shared" si="4"/>
        <v>-1.1346054667354306</v>
      </c>
      <c r="V49" s="104">
        <f t="shared" si="5"/>
        <v>36.56786</v>
      </c>
      <c r="W49" s="104">
        <f t="shared" si="6"/>
        <v>0.66028</v>
      </c>
      <c r="X49" s="104">
        <f t="shared" si="7"/>
        <v>0</v>
      </c>
      <c r="Y49" s="104">
        <f t="shared" si="8"/>
        <v>38.50854</v>
      </c>
      <c r="Z49" s="240">
        <f t="shared" si="9"/>
        <v>-1.2804000000000002</v>
      </c>
      <c r="AA49" s="78"/>
      <c r="AB49" s="77"/>
    </row>
    <row r="50" spans="1:28" s="58" customFormat="1" ht="15">
      <c r="A50" s="196" t="s">
        <v>273</v>
      </c>
      <c r="B50" s="165">
        <v>2305200</v>
      </c>
      <c r="C50" s="163">
        <v>-90000</v>
      </c>
      <c r="D50" s="171">
        <v>-0.04</v>
      </c>
      <c r="E50" s="165">
        <v>150600</v>
      </c>
      <c r="F50" s="113">
        <v>5400</v>
      </c>
      <c r="G50" s="171">
        <v>0.04</v>
      </c>
      <c r="H50" s="165">
        <v>19800</v>
      </c>
      <c r="I50" s="113">
        <v>1800</v>
      </c>
      <c r="J50" s="171">
        <v>0.1</v>
      </c>
      <c r="K50" s="165">
        <v>2475600</v>
      </c>
      <c r="L50" s="113">
        <v>-82800</v>
      </c>
      <c r="M50" s="128">
        <v>-0.03</v>
      </c>
      <c r="N50" s="174">
        <v>2470800</v>
      </c>
      <c r="O50" s="175">
        <f t="shared" si="0"/>
        <v>0.998061076102763</v>
      </c>
      <c r="P50" s="109">
        <f>Volume!K50</f>
        <v>223.1</v>
      </c>
      <c r="Q50" s="69">
        <f>Volume!J50</f>
        <v>228.05</v>
      </c>
      <c r="R50" s="240">
        <f t="shared" si="1"/>
        <v>56.456058</v>
      </c>
      <c r="S50" s="104">
        <f t="shared" si="2"/>
        <v>56.346594</v>
      </c>
      <c r="T50" s="110">
        <f t="shared" si="3"/>
        <v>2558400</v>
      </c>
      <c r="U50" s="104">
        <f t="shared" si="4"/>
        <v>-3.23639774859287</v>
      </c>
      <c r="V50" s="104">
        <f t="shared" si="5"/>
        <v>52.570086</v>
      </c>
      <c r="W50" s="104">
        <f t="shared" si="6"/>
        <v>3.434433</v>
      </c>
      <c r="X50" s="104">
        <f t="shared" si="7"/>
        <v>0.451539</v>
      </c>
      <c r="Y50" s="104">
        <f t="shared" si="8"/>
        <v>57.077904</v>
      </c>
      <c r="Z50" s="240">
        <f t="shared" si="9"/>
        <v>-0.6218459999999979</v>
      </c>
      <c r="AA50" s="78"/>
      <c r="AB50" s="77"/>
    </row>
    <row r="51" spans="1:28" s="58" customFormat="1" ht="15">
      <c r="A51" s="196" t="s">
        <v>222</v>
      </c>
      <c r="B51" s="165">
        <v>650100</v>
      </c>
      <c r="C51" s="163">
        <v>-8400</v>
      </c>
      <c r="D51" s="171">
        <v>-0.01</v>
      </c>
      <c r="E51" s="165">
        <v>600</v>
      </c>
      <c r="F51" s="113">
        <v>0</v>
      </c>
      <c r="G51" s="171">
        <v>0</v>
      </c>
      <c r="H51" s="165">
        <v>0</v>
      </c>
      <c r="I51" s="113">
        <v>0</v>
      </c>
      <c r="J51" s="171">
        <v>0</v>
      </c>
      <c r="K51" s="165">
        <v>650700</v>
      </c>
      <c r="L51" s="113">
        <v>-8400</v>
      </c>
      <c r="M51" s="128">
        <v>-0.01</v>
      </c>
      <c r="N51" s="174">
        <v>650400</v>
      </c>
      <c r="O51" s="175">
        <f t="shared" si="0"/>
        <v>0.9995389580451821</v>
      </c>
      <c r="P51" s="109">
        <f>Volume!K51</f>
        <v>1150.15</v>
      </c>
      <c r="Q51" s="69">
        <f>Volume!J51</f>
        <v>1156.7</v>
      </c>
      <c r="R51" s="240">
        <f t="shared" si="1"/>
        <v>75.266469</v>
      </c>
      <c r="S51" s="104">
        <f t="shared" si="2"/>
        <v>75.231768</v>
      </c>
      <c r="T51" s="110">
        <f t="shared" si="3"/>
        <v>659100</v>
      </c>
      <c r="U51" s="104">
        <f t="shared" si="4"/>
        <v>-1.2744651797906235</v>
      </c>
      <c r="V51" s="104">
        <f t="shared" si="5"/>
        <v>75.197067</v>
      </c>
      <c r="W51" s="104">
        <f t="shared" si="6"/>
        <v>0.069402</v>
      </c>
      <c r="X51" s="104">
        <f t="shared" si="7"/>
        <v>0</v>
      </c>
      <c r="Y51" s="104">
        <f t="shared" si="8"/>
        <v>75.80638650000002</v>
      </c>
      <c r="Z51" s="240">
        <f t="shared" si="9"/>
        <v>-0.5399175000000156</v>
      </c>
      <c r="AA51" s="78"/>
      <c r="AB51" s="77"/>
    </row>
    <row r="52" spans="1:28" s="58" customFormat="1" ht="15">
      <c r="A52" s="196" t="s">
        <v>234</v>
      </c>
      <c r="B52" s="165">
        <v>7369000</v>
      </c>
      <c r="C52" s="163">
        <v>56000</v>
      </c>
      <c r="D52" s="171">
        <v>0.01</v>
      </c>
      <c r="E52" s="165">
        <v>315000</v>
      </c>
      <c r="F52" s="113">
        <v>19000</v>
      </c>
      <c r="G52" s="171">
        <v>0.06</v>
      </c>
      <c r="H52" s="165">
        <v>25000</v>
      </c>
      <c r="I52" s="113">
        <v>0</v>
      </c>
      <c r="J52" s="171">
        <v>0</v>
      </c>
      <c r="K52" s="165">
        <v>7709000</v>
      </c>
      <c r="L52" s="113">
        <v>75000</v>
      </c>
      <c r="M52" s="128">
        <v>0.01</v>
      </c>
      <c r="N52" s="174">
        <v>7649000</v>
      </c>
      <c r="O52" s="175">
        <f t="shared" si="0"/>
        <v>0.9922168893501102</v>
      </c>
      <c r="P52" s="109">
        <f>Volume!K52</f>
        <v>358.2</v>
      </c>
      <c r="Q52" s="69">
        <f>Volume!J52</f>
        <v>353.65</v>
      </c>
      <c r="R52" s="240">
        <f t="shared" si="1"/>
        <v>272.628785</v>
      </c>
      <c r="S52" s="104">
        <f t="shared" si="2"/>
        <v>270.506885</v>
      </c>
      <c r="T52" s="110">
        <f t="shared" si="3"/>
        <v>7634000</v>
      </c>
      <c r="U52" s="104">
        <f t="shared" si="4"/>
        <v>0.9824469478648153</v>
      </c>
      <c r="V52" s="104">
        <f t="shared" si="5"/>
        <v>260.604685</v>
      </c>
      <c r="W52" s="104">
        <f t="shared" si="6"/>
        <v>11.139975</v>
      </c>
      <c r="X52" s="104">
        <f t="shared" si="7"/>
        <v>0.884125</v>
      </c>
      <c r="Y52" s="104">
        <f t="shared" si="8"/>
        <v>273.44988</v>
      </c>
      <c r="Z52" s="240">
        <f t="shared" si="9"/>
        <v>-0.8210950000000139</v>
      </c>
      <c r="AA52" s="78"/>
      <c r="AB52" s="77"/>
    </row>
    <row r="53" spans="1:28" s="58" customFormat="1" ht="15">
      <c r="A53" s="196" t="s">
        <v>166</v>
      </c>
      <c r="B53" s="165">
        <v>4708200</v>
      </c>
      <c r="C53" s="163">
        <v>41300</v>
      </c>
      <c r="D53" s="171">
        <v>0.01</v>
      </c>
      <c r="E53" s="165">
        <v>265500</v>
      </c>
      <c r="F53" s="113">
        <v>2950</v>
      </c>
      <c r="G53" s="171">
        <v>0.01</v>
      </c>
      <c r="H53" s="165">
        <v>11800</v>
      </c>
      <c r="I53" s="113">
        <v>2950</v>
      </c>
      <c r="J53" s="171">
        <v>0.33</v>
      </c>
      <c r="K53" s="165">
        <v>4985500</v>
      </c>
      <c r="L53" s="113">
        <v>47200</v>
      </c>
      <c r="M53" s="128">
        <v>0.01</v>
      </c>
      <c r="N53" s="174">
        <v>4944200</v>
      </c>
      <c r="O53" s="175">
        <f t="shared" si="0"/>
        <v>0.991715976331361</v>
      </c>
      <c r="P53" s="109">
        <f>Volume!K53</f>
        <v>105.7</v>
      </c>
      <c r="Q53" s="69">
        <f>Volume!J53</f>
        <v>105</v>
      </c>
      <c r="R53" s="240">
        <f t="shared" si="1"/>
        <v>52.34775</v>
      </c>
      <c r="S53" s="104">
        <f t="shared" si="2"/>
        <v>51.9141</v>
      </c>
      <c r="T53" s="110">
        <f t="shared" si="3"/>
        <v>4938300</v>
      </c>
      <c r="U53" s="104">
        <f t="shared" si="4"/>
        <v>0.955794504181601</v>
      </c>
      <c r="V53" s="104">
        <f t="shared" si="5"/>
        <v>49.4361</v>
      </c>
      <c r="W53" s="104">
        <f t="shared" si="6"/>
        <v>2.78775</v>
      </c>
      <c r="X53" s="104">
        <f t="shared" si="7"/>
        <v>0.1239</v>
      </c>
      <c r="Y53" s="104">
        <f t="shared" si="8"/>
        <v>52.197831</v>
      </c>
      <c r="Z53" s="240">
        <f t="shared" si="9"/>
        <v>0.14991899999999703</v>
      </c>
      <c r="AA53" s="78"/>
      <c r="AB53" s="77"/>
    </row>
    <row r="54" spans="1:28" s="58" customFormat="1" ht="15">
      <c r="A54" s="196" t="s">
        <v>223</v>
      </c>
      <c r="B54" s="165">
        <v>709275</v>
      </c>
      <c r="C54" s="163">
        <v>-3850</v>
      </c>
      <c r="D54" s="171">
        <v>-0.01</v>
      </c>
      <c r="E54" s="165">
        <v>1050</v>
      </c>
      <c r="F54" s="113">
        <v>0</v>
      </c>
      <c r="G54" s="171">
        <v>0</v>
      </c>
      <c r="H54" s="165">
        <v>0</v>
      </c>
      <c r="I54" s="113">
        <v>0</v>
      </c>
      <c r="J54" s="171">
        <v>0</v>
      </c>
      <c r="K54" s="165">
        <v>710325</v>
      </c>
      <c r="L54" s="113">
        <v>-3850</v>
      </c>
      <c r="M54" s="128">
        <v>-0.01</v>
      </c>
      <c r="N54" s="174">
        <v>705600</v>
      </c>
      <c r="O54" s="175">
        <f t="shared" si="0"/>
        <v>0.9933481152993349</v>
      </c>
      <c r="P54" s="109">
        <f>Volume!K54</f>
        <v>2818.7</v>
      </c>
      <c r="Q54" s="69">
        <f>Volume!J54</f>
        <v>2821.9</v>
      </c>
      <c r="R54" s="240">
        <f t="shared" si="1"/>
        <v>200.44661175</v>
      </c>
      <c r="S54" s="104">
        <f t="shared" si="2"/>
        <v>199.113264</v>
      </c>
      <c r="T54" s="110">
        <f t="shared" si="3"/>
        <v>714175</v>
      </c>
      <c r="U54" s="104">
        <f t="shared" si="4"/>
        <v>-0.5390835579514826</v>
      </c>
      <c r="V54" s="104">
        <f t="shared" si="5"/>
        <v>200.15031225</v>
      </c>
      <c r="W54" s="104">
        <f t="shared" si="6"/>
        <v>0.2962995</v>
      </c>
      <c r="X54" s="104">
        <f t="shared" si="7"/>
        <v>0</v>
      </c>
      <c r="Y54" s="104">
        <f t="shared" si="8"/>
        <v>201.30450724999997</v>
      </c>
      <c r="Z54" s="240">
        <f t="shared" si="9"/>
        <v>-0.8578954999999837</v>
      </c>
      <c r="AA54" s="78"/>
      <c r="AB54" s="77"/>
    </row>
    <row r="55" spans="1:28" s="58" customFormat="1" ht="15">
      <c r="A55" s="196" t="s">
        <v>292</v>
      </c>
      <c r="B55" s="165">
        <v>6315000</v>
      </c>
      <c r="C55" s="163">
        <v>88500</v>
      </c>
      <c r="D55" s="171">
        <v>0.01</v>
      </c>
      <c r="E55" s="165">
        <v>477000</v>
      </c>
      <c r="F55" s="113">
        <v>30000</v>
      </c>
      <c r="G55" s="171">
        <v>0.07</v>
      </c>
      <c r="H55" s="165">
        <v>39000</v>
      </c>
      <c r="I55" s="113">
        <v>7500</v>
      </c>
      <c r="J55" s="171">
        <v>0.24</v>
      </c>
      <c r="K55" s="165">
        <v>6831000</v>
      </c>
      <c r="L55" s="113">
        <v>126000</v>
      </c>
      <c r="M55" s="128">
        <v>0.02</v>
      </c>
      <c r="N55" s="174">
        <v>6765000</v>
      </c>
      <c r="O55" s="175">
        <f t="shared" si="0"/>
        <v>0.9903381642512077</v>
      </c>
      <c r="P55" s="109">
        <f>Volume!K55</f>
        <v>152.7</v>
      </c>
      <c r="Q55" s="69">
        <f>Volume!J55</f>
        <v>149.5</v>
      </c>
      <c r="R55" s="240">
        <f t="shared" si="1"/>
        <v>102.12345</v>
      </c>
      <c r="S55" s="104">
        <f t="shared" si="2"/>
        <v>101.13675</v>
      </c>
      <c r="T55" s="110">
        <f t="shared" si="3"/>
        <v>6705000</v>
      </c>
      <c r="U55" s="104">
        <f t="shared" si="4"/>
        <v>1.8791946308724832</v>
      </c>
      <c r="V55" s="104">
        <f t="shared" si="5"/>
        <v>94.40925</v>
      </c>
      <c r="W55" s="104">
        <f t="shared" si="6"/>
        <v>7.13115</v>
      </c>
      <c r="X55" s="104">
        <f t="shared" si="7"/>
        <v>0.58305</v>
      </c>
      <c r="Y55" s="104">
        <f t="shared" si="8"/>
        <v>102.38534999999999</v>
      </c>
      <c r="Z55" s="240">
        <f t="shared" si="9"/>
        <v>-0.2618999999999829</v>
      </c>
      <c r="AA55" s="78"/>
      <c r="AB55" s="77"/>
    </row>
    <row r="56" spans="1:26" s="7" customFormat="1" ht="15">
      <c r="A56" s="196" t="s">
        <v>293</v>
      </c>
      <c r="B56" s="165">
        <v>764400</v>
      </c>
      <c r="C56" s="163">
        <v>22400</v>
      </c>
      <c r="D56" s="171">
        <v>0.03</v>
      </c>
      <c r="E56" s="165">
        <v>4200</v>
      </c>
      <c r="F56" s="113">
        <v>0</v>
      </c>
      <c r="G56" s="171">
        <v>0</v>
      </c>
      <c r="H56" s="165">
        <v>4200</v>
      </c>
      <c r="I56" s="113">
        <v>2800</v>
      </c>
      <c r="J56" s="171">
        <v>2</v>
      </c>
      <c r="K56" s="165">
        <v>772800</v>
      </c>
      <c r="L56" s="113">
        <v>25200</v>
      </c>
      <c r="M56" s="128">
        <v>0.03</v>
      </c>
      <c r="N56" s="174">
        <v>767200</v>
      </c>
      <c r="O56" s="175">
        <f t="shared" si="0"/>
        <v>0.9927536231884058</v>
      </c>
      <c r="P56" s="109">
        <f>Volume!K56</f>
        <v>156.6</v>
      </c>
      <c r="Q56" s="69">
        <f>Volume!J56</f>
        <v>153.25</v>
      </c>
      <c r="R56" s="240">
        <f t="shared" si="1"/>
        <v>11.84316</v>
      </c>
      <c r="S56" s="104">
        <f t="shared" si="2"/>
        <v>11.75734</v>
      </c>
      <c r="T56" s="110">
        <f t="shared" si="3"/>
        <v>747600</v>
      </c>
      <c r="U56" s="104">
        <f t="shared" si="4"/>
        <v>3.3707865168539324</v>
      </c>
      <c r="V56" s="104">
        <f t="shared" si="5"/>
        <v>11.71443</v>
      </c>
      <c r="W56" s="104">
        <f t="shared" si="6"/>
        <v>0.064365</v>
      </c>
      <c r="X56" s="104">
        <f t="shared" si="7"/>
        <v>0.064365</v>
      </c>
      <c r="Y56" s="104">
        <f t="shared" si="8"/>
        <v>11.707416</v>
      </c>
      <c r="Z56" s="240">
        <f t="shared" si="9"/>
        <v>0.13574399999999898</v>
      </c>
    </row>
    <row r="57" spans="1:26" s="7" customFormat="1" ht="15">
      <c r="A57" s="196" t="s">
        <v>195</v>
      </c>
      <c r="B57" s="165">
        <v>7746934</v>
      </c>
      <c r="C57" s="163">
        <v>-101038</v>
      </c>
      <c r="D57" s="171">
        <v>-0.01</v>
      </c>
      <c r="E57" s="165">
        <v>680460</v>
      </c>
      <c r="F57" s="113">
        <v>35054</v>
      </c>
      <c r="G57" s="171">
        <v>0.05</v>
      </c>
      <c r="H57" s="165">
        <v>164960</v>
      </c>
      <c r="I57" s="113">
        <v>4124</v>
      </c>
      <c r="J57" s="171">
        <v>0.03</v>
      </c>
      <c r="K57" s="165">
        <v>8592354</v>
      </c>
      <c r="L57" s="113">
        <v>-61860</v>
      </c>
      <c r="M57" s="128">
        <v>-0.01</v>
      </c>
      <c r="N57" s="174">
        <v>8507812</v>
      </c>
      <c r="O57" s="175">
        <f t="shared" si="0"/>
        <v>0.990160787137029</v>
      </c>
      <c r="P57" s="109">
        <f>Volume!K57</f>
        <v>136.75</v>
      </c>
      <c r="Q57" s="69">
        <f>Volume!J57</f>
        <v>139.1</v>
      </c>
      <c r="R57" s="240">
        <f t="shared" si="1"/>
        <v>119.51964413999998</v>
      </c>
      <c r="S57" s="104">
        <f t="shared" si="2"/>
        <v>118.34366492000001</v>
      </c>
      <c r="T57" s="110">
        <f t="shared" si="3"/>
        <v>8654214</v>
      </c>
      <c r="U57" s="104">
        <f t="shared" si="4"/>
        <v>-0.7147962830593281</v>
      </c>
      <c r="V57" s="104">
        <f t="shared" si="5"/>
        <v>107.75985193999999</v>
      </c>
      <c r="W57" s="104">
        <f t="shared" si="6"/>
        <v>9.4651986</v>
      </c>
      <c r="X57" s="104">
        <f t="shared" si="7"/>
        <v>2.2945936</v>
      </c>
      <c r="Y57" s="104">
        <f t="shared" si="8"/>
        <v>118.34637645</v>
      </c>
      <c r="Z57" s="240">
        <f t="shared" si="9"/>
        <v>1.1732676899999888</v>
      </c>
    </row>
    <row r="58" spans="1:26" s="7" customFormat="1" ht="15">
      <c r="A58" s="196" t="s">
        <v>294</v>
      </c>
      <c r="B58" s="165">
        <v>6434400</v>
      </c>
      <c r="C58" s="163">
        <v>366800</v>
      </c>
      <c r="D58" s="171">
        <v>0.06</v>
      </c>
      <c r="E58" s="165">
        <v>329000</v>
      </c>
      <c r="F58" s="113">
        <v>30800</v>
      </c>
      <c r="G58" s="171">
        <v>0.1</v>
      </c>
      <c r="H58" s="165">
        <v>14000</v>
      </c>
      <c r="I58" s="113">
        <v>2800</v>
      </c>
      <c r="J58" s="171">
        <v>0.25</v>
      </c>
      <c r="K58" s="165">
        <v>6777400</v>
      </c>
      <c r="L58" s="113">
        <v>400400</v>
      </c>
      <c r="M58" s="128">
        <v>0.06</v>
      </c>
      <c r="N58" s="174">
        <v>6749400</v>
      </c>
      <c r="O58" s="175">
        <f t="shared" si="0"/>
        <v>0.9958686221854989</v>
      </c>
      <c r="P58" s="109">
        <f>Volume!K58</f>
        <v>158.7</v>
      </c>
      <c r="Q58" s="69">
        <f>Volume!J58</f>
        <v>155.55</v>
      </c>
      <c r="R58" s="240">
        <f t="shared" si="1"/>
        <v>105.42245700000001</v>
      </c>
      <c r="S58" s="104">
        <f t="shared" si="2"/>
        <v>104.986917</v>
      </c>
      <c r="T58" s="110">
        <f t="shared" si="3"/>
        <v>6377000</v>
      </c>
      <c r="U58" s="104">
        <f t="shared" si="4"/>
        <v>6.278814489571899</v>
      </c>
      <c r="V58" s="104">
        <f t="shared" si="5"/>
        <v>100.08709200000001</v>
      </c>
      <c r="W58" s="104">
        <f t="shared" si="6"/>
        <v>5.117595000000001</v>
      </c>
      <c r="X58" s="104">
        <f t="shared" si="7"/>
        <v>0.21777</v>
      </c>
      <c r="Y58" s="104">
        <f t="shared" si="8"/>
        <v>101.20298999999999</v>
      </c>
      <c r="Z58" s="240">
        <f t="shared" si="9"/>
        <v>4.219467000000023</v>
      </c>
    </row>
    <row r="59" spans="1:26" s="7" customFormat="1" ht="15">
      <c r="A59" s="196" t="s">
        <v>197</v>
      </c>
      <c r="B59" s="165">
        <v>2586350</v>
      </c>
      <c r="C59" s="163">
        <v>-79950</v>
      </c>
      <c r="D59" s="171">
        <v>-0.03</v>
      </c>
      <c r="E59" s="165">
        <v>6500</v>
      </c>
      <c r="F59" s="113">
        <v>650</v>
      </c>
      <c r="G59" s="171">
        <v>0.11</v>
      </c>
      <c r="H59" s="165">
        <v>0</v>
      </c>
      <c r="I59" s="113">
        <v>0</v>
      </c>
      <c r="J59" s="171">
        <v>0</v>
      </c>
      <c r="K59" s="165">
        <v>2592850</v>
      </c>
      <c r="L59" s="113">
        <v>-79300</v>
      </c>
      <c r="M59" s="128">
        <v>-0.03</v>
      </c>
      <c r="N59" s="174">
        <v>2555150</v>
      </c>
      <c r="O59" s="175">
        <f t="shared" si="0"/>
        <v>0.9854600150413637</v>
      </c>
      <c r="P59" s="109">
        <f>Volume!K59</f>
        <v>601.1</v>
      </c>
      <c r="Q59" s="69">
        <f>Volume!J59</f>
        <v>600.05</v>
      </c>
      <c r="R59" s="240">
        <f t="shared" si="1"/>
        <v>155.58396425</v>
      </c>
      <c r="S59" s="104">
        <f t="shared" si="2"/>
        <v>153.32177575</v>
      </c>
      <c r="T59" s="110">
        <f t="shared" si="3"/>
        <v>2672150</v>
      </c>
      <c r="U59" s="104">
        <f t="shared" si="4"/>
        <v>-2.9676477742641696</v>
      </c>
      <c r="V59" s="104">
        <f t="shared" si="5"/>
        <v>155.19393175</v>
      </c>
      <c r="W59" s="104">
        <f t="shared" si="6"/>
        <v>0.39003249999999995</v>
      </c>
      <c r="X59" s="104">
        <f t="shared" si="7"/>
        <v>0</v>
      </c>
      <c r="Y59" s="104">
        <f t="shared" si="8"/>
        <v>160.6229365</v>
      </c>
      <c r="Z59" s="240">
        <f t="shared" si="9"/>
        <v>-5.0389722500000005</v>
      </c>
    </row>
    <row r="60" spans="1:26" s="7" customFormat="1" ht="15">
      <c r="A60" s="196" t="s">
        <v>4</v>
      </c>
      <c r="B60" s="165">
        <v>1050300</v>
      </c>
      <c r="C60" s="163">
        <v>600</v>
      </c>
      <c r="D60" s="171">
        <v>0</v>
      </c>
      <c r="E60" s="165">
        <v>600</v>
      </c>
      <c r="F60" s="113">
        <v>0</v>
      </c>
      <c r="G60" s="171">
        <v>0</v>
      </c>
      <c r="H60" s="165">
        <v>0</v>
      </c>
      <c r="I60" s="113">
        <v>0</v>
      </c>
      <c r="J60" s="171">
        <v>0</v>
      </c>
      <c r="K60" s="165">
        <v>1050900</v>
      </c>
      <c r="L60" s="113">
        <v>600</v>
      </c>
      <c r="M60" s="128">
        <v>0</v>
      </c>
      <c r="N60" s="174">
        <v>1048500</v>
      </c>
      <c r="O60" s="175">
        <f t="shared" si="0"/>
        <v>0.9977162432200971</v>
      </c>
      <c r="P60" s="109">
        <f>Volume!K60</f>
        <v>1595.05</v>
      </c>
      <c r="Q60" s="69">
        <f>Volume!J60</f>
        <v>1562.4</v>
      </c>
      <c r="R60" s="240">
        <f t="shared" si="1"/>
        <v>164.192616</v>
      </c>
      <c r="S60" s="104">
        <f t="shared" si="2"/>
        <v>163.81764</v>
      </c>
      <c r="T60" s="110">
        <f t="shared" si="3"/>
        <v>1050300</v>
      </c>
      <c r="U60" s="104">
        <f t="shared" si="4"/>
        <v>0.057126535275635534</v>
      </c>
      <c r="V60" s="104">
        <f t="shared" si="5"/>
        <v>164.098872</v>
      </c>
      <c r="W60" s="104">
        <f t="shared" si="6"/>
        <v>0.093744</v>
      </c>
      <c r="X60" s="104">
        <f t="shared" si="7"/>
        <v>0</v>
      </c>
      <c r="Y60" s="104">
        <f t="shared" si="8"/>
        <v>167.5281015</v>
      </c>
      <c r="Z60" s="240">
        <f t="shared" si="9"/>
        <v>-3.3354855000000043</v>
      </c>
    </row>
    <row r="61" spans="1:26" s="7" customFormat="1" ht="15">
      <c r="A61" s="196" t="s">
        <v>79</v>
      </c>
      <c r="B61" s="165">
        <v>1364000</v>
      </c>
      <c r="C61" s="163">
        <v>82400</v>
      </c>
      <c r="D61" s="171">
        <v>0.06</v>
      </c>
      <c r="E61" s="165">
        <v>0</v>
      </c>
      <c r="F61" s="113">
        <v>0</v>
      </c>
      <c r="G61" s="171">
        <v>0</v>
      </c>
      <c r="H61" s="165">
        <v>0</v>
      </c>
      <c r="I61" s="113">
        <v>0</v>
      </c>
      <c r="J61" s="171">
        <v>0</v>
      </c>
      <c r="K61" s="165">
        <v>1364000</v>
      </c>
      <c r="L61" s="113">
        <v>82400</v>
      </c>
      <c r="M61" s="128">
        <v>0.06</v>
      </c>
      <c r="N61" s="174">
        <v>1346000</v>
      </c>
      <c r="O61" s="175">
        <f t="shared" si="0"/>
        <v>0.9868035190615836</v>
      </c>
      <c r="P61" s="109">
        <f>Volume!K61</f>
        <v>1024.95</v>
      </c>
      <c r="Q61" s="69">
        <f>Volume!J61</f>
        <v>1013.9</v>
      </c>
      <c r="R61" s="240">
        <f t="shared" si="1"/>
        <v>138.29596</v>
      </c>
      <c r="S61" s="104">
        <f t="shared" si="2"/>
        <v>136.47094</v>
      </c>
      <c r="T61" s="110">
        <f t="shared" si="3"/>
        <v>1281600</v>
      </c>
      <c r="U61" s="104">
        <f t="shared" si="4"/>
        <v>6.429463171036205</v>
      </c>
      <c r="V61" s="104">
        <f t="shared" si="5"/>
        <v>138.29596</v>
      </c>
      <c r="W61" s="104">
        <f t="shared" si="6"/>
        <v>0</v>
      </c>
      <c r="X61" s="104">
        <f t="shared" si="7"/>
        <v>0</v>
      </c>
      <c r="Y61" s="104">
        <f t="shared" si="8"/>
        <v>131.357592</v>
      </c>
      <c r="Z61" s="240">
        <f t="shared" si="9"/>
        <v>6.938367999999997</v>
      </c>
    </row>
    <row r="62" spans="1:28" s="58" customFormat="1" ht="15">
      <c r="A62" s="196" t="s">
        <v>196</v>
      </c>
      <c r="B62" s="165">
        <v>1455600</v>
      </c>
      <c r="C62" s="163">
        <v>10800</v>
      </c>
      <c r="D62" s="171">
        <v>0.01</v>
      </c>
      <c r="E62" s="165">
        <v>7200</v>
      </c>
      <c r="F62" s="113">
        <v>0</v>
      </c>
      <c r="G62" s="171">
        <v>0</v>
      </c>
      <c r="H62" s="165">
        <v>400</v>
      </c>
      <c r="I62" s="113">
        <v>0</v>
      </c>
      <c r="J62" s="171">
        <v>0</v>
      </c>
      <c r="K62" s="165">
        <v>1463200</v>
      </c>
      <c r="L62" s="113">
        <v>10800</v>
      </c>
      <c r="M62" s="128">
        <v>0.01</v>
      </c>
      <c r="N62" s="174">
        <v>1452800</v>
      </c>
      <c r="O62" s="175">
        <f t="shared" si="0"/>
        <v>0.9928922908693275</v>
      </c>
      <c r="P62" s="109">
        <f>Volume!K62</f>
        <v>733.7</v>
      </c>
      <c r="Q62" s="69">
        <f>Volume!J62</f>
        <v>730.3</v>
      </c>
      <c r="R62" s="240">
        <f t="shared" si="1"/>
        <v>106.85749599999998</v>
      </c>
      <c r="S62" s="104">
        <f t="shared" si="2"/>
        <v>106.09798399999998</v>
      </c>
      <c r="T62" s="110">
        <f t="shared" si="3"/>
        <v>1452400</v>
      </c>
      <c r="U62" s="104">
        <f t="shared" si="4"/>
        <v>0.7435968052877995</v>
      </c>
      <c r="V62" s="104">
        <f t="shared" si="5"/>
        <v>106.30246799999999</v>
      </c>
      <c r="W62" s="104">
        <f t="shared" si="6"/>
        <v>0.525816</v>
      </c>
      <c r="X62" s="104">
        <f t="shared" si="7"/>
        <v>0.029212</v>
      </c>
      <c r="Y62" s="104">
        <f t="shared" si="8"/>
        <v>106.562588</v>
      </c>
      <c r="Z62" s="240">
        <f t="shared" si="9"/>
        <v>0.2949079999999782</v>
      </c>
      <c r="AA62" s="78"/>
      <c r="AB62" s="77"/>
    </row>
    <row r="63" spans="1:26" s="7" customFormat="1" ht="15">
      <c r="A63" s="196" t="s">
        <v>5</v>
      </c>
      <c r="B63" s="165">
        <v>48984045</v>
      </c>
      <c r="C63" s="163">
        <v>-110055</v>
      </c>
      <c r="D63" s="171">
        <v>0</v>
      </c>
      <c r="E63" s="165">
        <v>4033755</v>
      </c>
      <c r="F63" s="113">
        <v>186615</v>
      </c>
      <c r="G63" s="171">
        <v>0.05</v>
      </c>
      <c r="H63" s="165">
        <v>638000</v>
      </c>
      <c r="I63" s="113">
        <v>28710</v>
      </c>
      <c r="J63" s="171">
        <v>0.05</v>
      </c>
      <c r="K63" s="165">
        <v>53655800</v>
      </c>
      <c r="L63" s="113">
        <v>105270</v>
      </c>
      <c r="M63" s="128">
        <v>0</v>
      </c>
      <c r="N63" s="174">
        <v>53414955</v>
      </c>
      <c r="O63" s="175">
        <f t="shared" si="0"/>
        <v>0.9955112960760999</v>
      </c>
      <c r="P63" s="109">
        <f>Volume!K63</f>
        <v>167.05</v>
      </c>
      <c r="Q63" s="69">
        <f>Volume!J63</f>
        <v>165.45</v>
      </c>
      <c r="R63" s="240">
        <f t="shared" si="1"/>
        <v>887.735211</v>
      </c>
      <c r="S63" s="104">
        <f t="shared" si="2"/>
        <v>883.750430475</v>
      </c>
      <c r="T63" s="110">
        <f t="shared" si="3"/>
        <v>53550530</v>
      </c>
      <c r="U63" s="104">
        <f t="shared" si="4"/>
        <v>0.19658068743670698</v>
      </c>
      <c r="V63" s="104">
        <f t="shared" si="5"/>
        <v>810.4410245249999</v>
      </c>
      <c r="W63" s="104">
        <f t="shared" si="6"/>
        <v>66.738476475</v>
      </c>
      <c r="X63" s="104">
        <f t="shared" si="7"/>
        <v>10.55571</v>
      </c>
      <c r="Y63" s="104">
        <f t="shared" si="8"/>
        <v>894.56160365</v>
      </c>
      <c r="Z63" s="240">
        <f t="shared" si="9"/>
        <v>-6.8263926500000025</v>
      </c>
    </row>
    <row r="64" spans="1:28" s="58" customFormat="1" ht="15">
      <c r="A64" s="196" t="s">
        <v>198</v>
      </c>
      <c r="B64" s="165">
        <v>19434000</v>
      </c>
      <c r="C64" s="163">
        <v>48000</v>
      </c>
      <c r="D64" s="171">
        <v>0</v>
      </c>
      <c r="E64" s="165">
        <v>3265000</v>
      </c>
      <c r="F64" s="113">
        <v>197000</v>
      </c>
      <c r="G64" s="171">
        <v>0.06</v>
      </c>
      <c r="H64" s="165">
        <v>571000</v>
      </c>
      <c r="I64" s="113">
        <v>53000</v>
      </c>
      <c r="J64" s="171">
        <v>0.1</v>
      </c>
      <c r="K64" s="165">
        <v>23270000</v>
      </c>
      <c r="L64" s="113">
        <v>298000</v>
      </c>
      <c r="M64" s="128">
        <v>0.01</v>
      </c>
      <c r="N64" s="174">
        <v>22751000</v>
      </c>
      <c r="O64" s="175">
        <f t="shared" si="0"/>
        <v>0.9776966050709067</v>
      </c>
      <c r="P64" s="109">
        <f>Volume!K64</f>
        <v>210.1</v>
      </c>
      <c r="Q64" s="69">
        <f>Volume!J64</f>
        <v>209.85</v>
      </c>
      <c r="R64" s="240">
        <f t="shared" si="1"/>
        <v>488.32095</v>
      </c>
      <c r="S64" s="104">
        <f t="shared" si="2"/>
        <v>477.429735</v>
      </c>
      <c r="T64" s="110">
        <f t="shared" si="3"/>
        <v>22972000</v>
      </c>
      <c r="U64" s="104">
        <f t="shared" si="4"/>
        <v>1.2972314121539266</v>
      </c>
      <c r="V64" s="104">
        <f t="shared" si="5"/>
        <v>407.82249</v>
      </c>
      <c r="W64" s="104">
        <f t="shared" si="6"/>
        <v>68.516025</v>
      </c>
      <c r="X64" s="104">
        <f t="shared" si="7"/>
        <v>11.982435</v>
      </c>
      <c r="Y64" s="104">
        <f t="shared" si="8"/>
        <v>482.64172</v>
      </c>
      <c r="Z64" s="240">
        <f t="shared" si="9"/>
        <v>5.679229999999961</v>
      </c>
      <c r="AA64" s="78"/>
      <c r="AB64" s="77"/>
    </row>
    <row r="65" spans="1:28" s="58" customFormat="1" ht="15">
      <c r="A65" s="196" t="s">
        <v>199</v>
      </c>
      <c r="B65" s="165">
        <v>3703700</v>
      </c>
      <c r="C65" s="163">
        <v>15600</v>
      </c>
      <c r="D65" s="171">
        <v>0</v>
      </c>
      <c r="E65" s="165">
        <v>169000</v>
      </c>
      <c r="F65" s="113">
        <v>7800</v>
      </c>
      <c r="G65" s="171">
        <v>0.05</v>
      </c>
      <c r="H65" s="165">
        <v>13000</v>
      </c>
      <c r="I65" s="113">
        <v>5200</v>
      </c>
      <c r="J65" s="171">
        <v>0.67</v>
      </c>
      <c r="K65" s="165">
        <v>3885700</v>
      </c>
      <c r="L65" s="113">
        <v>28600</v>
      </c>
      <c r="M65" s="128">
        <v>0.01</v>
      </c>
      <c r="N65" s="174">
        <v>3807700</v>
      </c>
      <c r="O65" s="175">
        <f t="shared" si="0"/>
        <v>0.9799263967882235</v>
      </c>
      <c r="P65" s="109">
        <f>Volume!K65</f>
        <v>293</v>
      </c>
      <c r="Q65" s="69">
        <f>Volume!J65</f>
        <v>288.75</v>
      </c>
      <c r="R65" s="240">
        <f t="shared" si="1"/>
        <v>112.1995875</v>
      </c>
      <c r="S65" s="104">
        <f t="shared" si="2"/>
        <v>109.9473375</v>
      </c>
      <c r="T65" s="110">
        <f t="shared" si="3"/>
        <v>3857100</v>
      </c>
      <c r="U65" s="104">
        <f t="shared" si="4"/>
        <v>0.741489720256151</v>
      </c>
      <c r="V65" s="104">
        <f t="shared" si="5"/>
        <v>106.9443375</v>
      </c>
      <c r="W65" s="104">
        <f t="shared" si="6"/>
        <v>4.879875</v>
      </c>
      <c r="X65" s="104">
        <f t="shared" si="7"/>
        <v>0.375375</v>
      </c>
      <c r="Y65" s="104">
        <f t="shared" si="8"/>
        <v>113.01303</v>
      </c>
      <c r="Z65" s="240">
        <f t="shared" si="9"/>
        <v>-0.8134424999999936</v>
      </c>
      <c r="AA65" s="78"/>
      <c r="AB65" s="77"/>
    </row>
    <row r="66" spans="1:28" s="58" customFormat="1" ht="15">
      <c r="A66" s="196" t="s">
        <v>295</v>
      </c>
      <c r="B66" s="165">
        <v>570000</v>
      </c>
      <c r="C66" s="163">
        <v>-93300</v>
      </c>
      <c r="D66" s="171">
        <v>-0.14</v>
      </c>
      <c r="E66" s="165">
        <v>600</v>
      </c>
      <c r="F66" s="113">
        <v>0</v>
      </c>
      <c r="G66" s="171">
        <v>0</v>
      </c>
      <c r="H66" s="165">
        <v>0</v>
      </c>
      <c r="I66" s="113">
        <v>0</v>
      </c>
      <c r="J66" s="171">
        <v>0</v>
      </c>
      <c r="K66" s="165">
        <v>570600</v>
      </c>
      <c r="L66" s="113">
        <v>-93300</v>
      </c>
      <c r="M66" s="128">
        <v>-0.14</v>
      </c>
      <c r="N66" s="174">
        <v>570000</v>
      </c>
      <c r="O66" s="175">
        <f t="shared" si="0"/>
        <v>0.9989484752891693</v>
      </c>
      <c r="P66" s="109">
        <f>Volume!K66</f>
        <v>743.75</v>
      </c>
      <c r="Q66" s="69">
        <f>Volume!J66</f>
        <v>735.7</v>
      </c>
      <c r="R66" s="240">
        <f t="shared" si="1"/>
        <v>41.979042</v>
      </c>
      <c r="S66" s="104">
        <f t="shared" si="2"/>
        <v>41.9349</v>
      </c>
      <c r="T66" s="110">
        <f t="shared" si="3"/>
        <v>663900</v>
      </c>
      <c r="U66" s="104">
        <f t="shared" si="4"/>
        <v>-14.0533212833258</v>
      </c>
      <c r="V66" s="104">
        <f t="shared" si="5"/>
        <v>41.9349</v>
      </c>
      <c r="W66" s="104">
        <f t="shared" si="6"/>
        <v>0.044142</v>
      </c>
      <c r="X66" s="104">
        <f t="shared" si="7"/>
        <v>0</v>
      </c>
      <c r="Y66" s="104">
        <f t="shared" si="8"/>
        <v>49.3775625</v>
      </c>
      <c r="Z66" s="240">
        <f t="shared" si="9"/>
        <v>-7.398520500000004</v>
      </c>
      <c r="AA66" s="78"/>
      <c r="AB66" s="77"/>
    </row>
    <row r="67" spans="1:26" s="7" customFormat="1" ht="15">
      <c r="A67" s="196" t="s">
        <v>43</v>
      </c>
      <c r="B67" s="165">
        <v>380700</v>
      </c>
      <c r="C67" s="163">
        <v>-18300</v>
      </c>
      <c r="D67" s="171">
        <v>-0.05</v>
      </c>
      <c r="E67" s="165">
        <v>11400</v>
      </c>
      <c r="F67" s="113">
        <v>0</v>
      </c>
      <c r="G67" s="171">
        <v>0</v>
      </c>
      <c r="H67" s="165">
        <v>9600</v>
      </c>
      <c r="I67" s="113">
        <v>0</v>
      </c>
      <c r="J67" s="171">
        <v>0</v>
      </c>
      <c r="K67" s="165">
        <v>401700</v>
      </c>
      <c r="L67" s="113">
        <v>-18300</v>
      </c>
      <c r="M67" s="128">
        <v>-0.04</v>
      </c>
      <c r="N67" s="174">
        <v>390000</v>
      </c>
      <c r="O67" s="175">
        <f t="shared" si="0"/>
        <v>0.970873786407767</v>
      </c>
      <c r="P67" s="109">
        <f>Volume!K67</f>
        <v>1946</v>
      </c>
      <c r="Q67" s="69">
        <f>Volume!J67</f>
        <v>1950.85</v>
      </c>
      <c r="R67" s="240">
        <f t="shared" si="1"/>
        <v>78.3656445</v>
      </c>
      <c r="S67" s="104">
        <f t="shared" si="2"/>
        <v>76.08315</v>
      </c>
      <c r="T67" s="110">
        <f t="shared" si="3"/>
        <v>420000</v>
      </c>
      <c r="U67" s="104">
        <f t="shared" si="4"/>
        <v>-4.357142857142858</v>
      </c>
      <c r="V67" s="104">
        <f t="shared" si="5"/>
        <v>74.2688595</v>
      </c>
      <c r="W67" s="104">
        <f t="shared" si="6"/>
        <v>2.223969</v>
      </c>
      <c r="X67" s="104">
        <f t="shared" si="7"/>
        <v>1.872816</v>
      </c>
      <c r="Y67" s="104">
        <f t="shared" si="8"/>
        <v>81.732</v>
      </c>
      <c r="Z67" s="240">
        <f t="shared" si="9"/>
        <v>-3.3663554999999974</v>
      </c>
    </row>
    <row r="68" spans="1:26" s="7" customFormat="1" ht="15">
      <c r="A68" s="196" t="s">
        <v>200</v>
      </c>
      <c r="B68" s="165">
        <v>6421100</v>
      </c>
      <c r="C68" s="163">
        <v>569800</v>
      </c>
      <c r="D68" s="171">
        <v>0.1</v>
      </c>
      <c r="E68" s="165">
        <v>156100</v>
      </c>
      <c r="F68" s="113">
        <v>1400</v>
      </c>
      <c r="G68" s="171">
        <v>0.01</v>
      </c>
      <c r="H68" s="165">
        <v>34300</v>
      </c>
      <c r="I68" s="113">
        <v>2100</v>
      </c>
      <c r="J68" s="171">
        <v>0.07</v>
      </c>
      <c r="K68" s="165">
        <v>6611500</v>
      </c>
      <c r="L68" s="113">
        <v>573300</v>
      </c>
      <c r="M68" s="128">
        <v>0.09</v>
      </c>
      <c r="N68" s="174">
        <v>6555500</v>
      </c>
      <c r="O68" s="175">
        <f t="shared" si="0"/>
        <v>0.9915299100052938</v>
      </c>
      <c r="P68" s="109">
        <f>Volume!K68</f>
        <v>906.3</v>
      </c>
      <c r="Q68" s="69">
        <f>Volume!J68</f>
        <v>912.35</v>
      </c>
      <c r="R68" s="240">
        <f t="shared" si="1"/>
        <v>603.2002025</v>
      </c>
      <c r="S68" s="104">
        <f t="shared" si="2"/>
        <v>598.0910425</v>
      </c>
      <c r="T68" s="110">
        <f t="shared" si="3"/>
        <v>6038200</v>
      </c>
      <c r="U68" s="104">
        <f t="shared" si="4"/>
        <v>9.494551356364479</v>
      </c>
      <c r="V68" s="104">
        <f t="shared" si="5"/>
        <v>585.8290585</v>
      </c>
      <c r="W68" s="104">
        <f t="shared" si="6"/>
        <v>14.2417835</v>
      </c>
      <c r="X68" s="104">
        <f t="shared" si="7"/>
        <v>3.1293605</v>
      </c>
      <c r="Y68" s="104">
        <f t="shared" si="8"/>
        <v>547.242066</v>
      </c>
      <c r="Z68" s="240">
        <f t="shared" si="9"/>
        <v>55.95813650000002</v>
      </c>
    </row>
    <row r="69" spans="1:28" s="58" customFormat="1" ht="15">
      <c r="A69" s="196" t="s">
        <v>141</v>
      </c>
      <c r="B69" s="165">
        <v>12844800</v>
      </c>
      <c r="C69" s="163">
        <v>4800</v>
      </c>
      <c r="D69" s="171">
        <v>0</v>
      </c>
      <c r="E69" s="165">
        <v>1972800</v>
      </c>
      <c r="F69" s="113">
        <v>48000</v>
      </c>
      <c r="G69" s="171">
        <v>0.02</v>
      </c>
      <c r="H69" s="165">
        <v>350400</v>
      </c>
      <c r="I69" s="113">
        <v>19200</v>
      </c>
      <c r="J69" s="171">
        <v>0.06</v>
      </c>
      <c r="K69" s="165">
        <v>15168000</v>
      </c>
      <c r="L69" s="113">
        <v>72000</v>
      </c>
      <c r="M69" s="128">
        <v>0</v>
      </c>
      <c r="N69" s="174">
        <v>14889600</v>
      </c>
      <c r="O69" s="175">
        <f aca="true" t="shared" si="10" ref="O69:O132">N69/K69</f>
        <v>0.9816455696202532</v>
      </c>
      <c r="P69" s="109">
        <f>Volume!K69</f>
        <v>76.8</v>
      </c>
      <c r="Q69" s="69">
        <f>Volume!J69</f>
        <v>75.25</v>
      </c>
      <c r="R69" s="240">
        <f aca="true" t="shared" si="11" ref="R69:R132">Q69*K69/10000000</f>
        <v>114.1392</v>
      </c>
      <c r="S69" s="104">
        <f aca="true" t="shared" si="12" ref="S69:S132">Q69*N69/10000000</f>
        <v>112.04424</v>
      </c>
      <c r="T69" s="110">
        <f aca="true" t="shared" si="13" ref="T69:T132">K69-L69</f>
        <v>15096000</v>
      </c>
      <c r="U69" s="104">
        <f aca="true" t="shared" si="14" ref="U69:U132">L69/T69*100</f>
        <v>0.47694753577106513</v>
      </c>
      <c r="V69" s="104">
        <f aca="true" t="shared" si="15" ref="V69:V132">Q69*B69/10000000</f>
        <v>96.65712</v>
      </c>
      <c r="W69" s="104">
        <f aca="true" t="shared" si="16" ref="W69:W132">Q69*E69/10000000</f>
        <v>14.84532</v>
      </c>
      <c r="X69" s="104">
        <f aca="true" t="shared" si="17" ref="X69:X132">Q69*H69/10000000</f>
        <v>2.63676</v>
      </c>
      <c r="Y69" s="104">
        <f aca="true" t="shared" si="18" ref="Y69:Y132">(T69*P69)/10000000</f>
        <v>115.93728</v>
      </c>
      <c r="Z69" s="240">
        <f aca="true" t="shared" si="19" ref="Z69:Z132">R69-Y69</f>
        <v>-1.7980799999999988</v>
      </c>
      <c r="AA69" s="78"/>
      <c r="AB69" s="77"/>
    </row>
    <row r="70" spans="1:26" s="7" customFormat="1" ht="15">
      <c r="A70" s="196" t="s">
        <v>184</v>
      </c>
      <c r="B70" s="165">
        <v>12561100</v>
      </c>
      <c r="C70" s="163">
        <v>241900</v>
      </c>
      <c r="D70" s="171">
        <v>0.02</v>
      </c>
      <c r="E70" s="165">
        <v>1498600</v>
      </c>
      <c r="F70" s="113">
        <v>64900</v>
      </c>
      <c r="G70" s="171">
        <v>0.05</v>
      </c>
      <c r="H70" s="165">
        <v>106200</v>
      </c>
      <c r="I70" s="113">
        <v>17700</v>
      </c>
      <c r="J70" s="171">
        <v>0.2</v>
      </c>
      <c r="K70" s="165">
        <v>14165900</v>
      </c>
      <c r="L70" s="113">
        <v>324500</v>
      </c>
      <c r="M70" s="128">
        <v>0.02</v>
      </c>
      <c r="N70" s="174">
        <v>13935800</v>
      </c>
      <c r="O70" s="175">
        <f t="shared" si="10"/>
        <v>0.9837567680133278</v>
      </c>
      <c r="P70" s="109">
        <f>Volume!K70</f>
        <v>76.8</v>
      </c>
      <c r="Q70" s="69">
        <f>Volume!J70</f>
        <v>75.5</v>
      </c>
      <c r="R70" s="240">
        <f t="shared" si="11"/>
        <v>106.952545</v>
      </c>
      <c r="S70" s="104">
        <f t="shared" si="12"/>
        <v>105.21529</v>
      </c>
      <c r="T70" s="110">
        <f t="shared" si="13"/>
        <v>13841400</v>
      </c>
      <c r="U70" s="104">
        <f t="shared" si="14"/>
        <v>2.3444160272804773</v>
      </c>
      <c r="V70" s="104">
        <f t="shared" si="15"/>
        <v>94.836305</v>
      </c>
      <c r="W70" s="104">
        <f t="shared" si="16"/>
        <v>11.31443</v>
      </c>
      <c r="X70" s="104">
        <f t="shared" si="17"/>
        <v>0.80181</v>
      </c>
      <c r="Y70" s="104">
        <f t="shared" si="18"/>
        <v>106.301952</v>
      </c>
      <c r="Z70" s="240">
        <f t="shared" si="19"/>
        <v>0.6505930000000006</v>
      </c>
    </row>
    <row r="71" spans="1:28" s="58" customFormat="1" ht="15">
      <c r="A71" s="196" t="s">
        <v>175</v>
      </c>
      <c r="B71" s="165">
        <v>93681000</v>
      </c>
      <c r="C71" s="163">
        <v>-10804500</v>
      </c>
      <c r="D71" s="171">
        <v>-0.1</v>
      </c>
      <c r="E71" s="165">
        <v>16474500</v>
      </c>
      <c r="F71" s="113">
        <v>-693000</v>
      </c>
      <c r="G71" s="171">
        <v>-0.04</v>
      </c>
      <c r="H71" s="165">
        <v>4063500</v>
      </c>
      <c r="I71" s="113">
        <v>-157500</v>
      </c>
      <c r="J71" s="171">
        <v>-0.04</v>
      </c>
      <c r="K71" s="165">
        <v>114219000</v>
      </c>
      <c r="L71" s="113">
        <v>-11655000</v>
      </c>
      <c r="M71" s="128">
        <v>-0.09</v>
      </c>
      <c r="N71" s="174">
        <v>108139500</v>
      </c>
      <c r="O71" s="175">
        <f t="shared" si="10"/>
        <v>0.9467733039161611</v>
      </c>
      <c r="P71" s="109">
        <f>Volume!K71</f>
        <v>14.05</v>
      </c>
      <c r="Q71" s="69">
        <f>Volume!J71</f>
        <v>13.5</v>
      </c>
      <c r="R71" s="240">
        <f t="shared" si="11"/>
        <v>154.19565</v>
      </c>
      <c r="S71" s="104">
        <f t="shared" si="12"/>
        <v>145.988325</v>
      </c>
      <c r="T71" s="110">
        <f t="shared" si="13"/>
        <v>125874000</v>
      </c>
      <c r="U71" s="104">
        <f t="shared" si="14"/>
        <v>-9.25925925925926</v>
      </c>
      <c r="V71" s="104">
        <f t="shared" si="15"/>
        <v>126.46935</v>
      </c>
      <c r="W71" s="104">
        <f t="shared" si="16"/>
        <v>22.240575</v>
      </c>
      <c r="X71" s="104">
        <f t="shared" si="17"/>
        <v>5.485725</v>
      </c>
      <c r="Y71" s="104">
        <f t="shared" si="18"/>
        <v>176.85297</v>
      </c>
      <c r="Z71" s="240">
        <f t="shared" si="19"/>
        <v>-22.65732</v>
      </c>
      <c r="AA71" s="78"/>
      <c r="AB71" s="77"/>
    </row>
    <row r="72" spans="1:26" s="7" customFormat="1" ht="15">
      <c r="A72" s="196" t="s">
        <v>142</v>
      </c>
      <c r="B72" s="165">
        <v>10291750</v>
      </c>
      <c r="C72" s="163">
        <v>-14000</v>
      </c>
      <c r="D72" s="171">
        <v>0</v>
      </c>
      <c r="E72" s="165">
        <v>196000</v>
      </c>
      <c r="F72" s="113">
        <v>3500</v>
      </c>
      <c r="G72" s="171">
        <v>0.02</v>
      </c>
      <c r="H72" s="165">
        <v>10500</v>
      </c>
      <c r="I72" s="113">
        <v>0</v>
      </c>
      <c r="J72" s="171">
        <v>0</v>
      </c>
      <c r="K72" s="165">
        <v>10498250</v>
      </c>
      <c r="L72" s="113">
        <v>-10500</v>
      </c>
      <c r="M72" s="128">
        <v>0</v>
      </c>
      <c r="N72" s="174">
        <v>10444000</v>
      </c>
      <c r="O72" s="175">
        <f t="shared" si="10"/>
        <v>0.9948324720786798</v>
      </c>
      <c r="P72" s="109">
        <f>Volume!K72</f>
        <v>152.05</v>
      </c>
      <c r="Q72" s="69">
        <f>Volume!J72</f>
        <v>153.5</v>
      </c>
      <c r="R72" s="240">
        <f t="shared" si="11"/>
        <v>161.1481375</v>
      </c>
      <c r="S72" s="104">
        <f t="shared" si="12"/>
        <v>160.3154</v>
      </c>
      <c r="T72" s="110">
        <f t="shared" si="13"/>
        <v>10508750</v>
      </c>
      <c r="U72" s="104">
        <f t="shared" si="14"/>
        <v>-0.09991673605328892</v>
      </c>
      <c r="V72" s="104">
        <f t="shared" si="15"/>
        <v>157.9783625</v>
      </c>
      <c r="W72" s="104">
        <f t="shared" si="16"/>
        <v>3.0086</v>
      </c>
      <c r="X72" s="104">
        <f t="shared" si="17"/>
        <v>0.161175</v>
      </c>
      <c r="Y72" s="104">
        <f t="shared" si="18"/>
        <v>159.78554375000002</v>
      </c>
      <c r="Z72" s="240">
        <f t="shared" si="19"/>
        <v>1.3625937499999736</v>
      </c>
    </row>
    <row r="73" spans="1:26" s="7" customFormat="1" ht="15">
      <c r="A73" s="196" t="s">
        <v>176</v>
      </c>
      <c r="B73" s="165">
        <v>16450250</v>
      </c>
      <c r="C73" s="163">
        <v>-433550</v>
      </c>
      <c r="D73" s="171">
        <v>-0.03</v>
      </c>
      <c r="E73" s="165">
        <v>1403600</v>
      </c>
      <c r="F73" s="113">
        <v>102950</v>
      </c>
      <c r="G73" s="171">
        <v>0.08</v>
      </c>
      <c r="H73" s="165">
        <v>168200</v>
      </c>
      <c r="I73" s="113">
        <v>11600</v>
      </c>
      <c r="J73" s="171">
        <v>0.07</v>
      </c>
      <c r="K73" s="165">
        <v>18022050</v>
      </c>
      <c r="L73" s="113">
        <v>-319000</v>
      </c>
      <c r="M73" s="128">
        <v>-0.02</v>
      </c>
      <c r="N73" s="174">
        <v>17937950</v>
      </c>
      <c r="O73" s="175">
        <f t="shared" si="10"/>
        <v>0.9953334942473248</v>
      </c>
      <c r="P73" s="109">
        <f>Volume!K73</f>
        <v>228.9</v>
      </c>
      <c r="Q73" s="69">
        <f>Volume!J73</f>
        <v>228.95</v>
      </c>
      <c r="R73" s="240">
        <f t="shared" si="11"/>
        <v>412.61483475</v>
      </c>
      <c r="S73" s="104">
        <f t="shared" si="12"/>
        <v>410.68936525</v>
      </c>
      <c r="T73" s="110">
        <f t="shared" si="13"/>
        <v>18341050</v>
      </c>
      <c r="U73" s="104">
        <f t="shared" si="14"/>
        <v>-1.739267926318286</v>
      </c>
      <c r="V73" s="104">
        <f t="shared" si="15"/>
        <v>376.62847375</v>
      </c>
      <c r="W73" s="104">
        <f t="shared" si="16"/>
        <v>32.135422</v>
      </c>
      <c r="X73" s="104">
        <f t="shared" si="17"/>
        <v>3.850939</v>
      </c>
      <c r="Y73" s="104">
        <f t="shared" si="18"/>
        <v>419.8266345</v>
      </c>
      <c r="Z73" s="240">
        <f t="shared" si="19"/>
        <v>-7.2117997500000115</v>
      </c>
    </row>
    <row r="74" spans="1:26" s="7" customFormat="1" ht="15">
      <c r="A74" s="196" t="s">
        <v>167</v>
      </c>
      <c r="B74" s="165">
        <v>19288500</v>
      </c>
      <c r="C74" s="163">
        <v>-207900</v>
      </c>
      <c r="D74" s="171">
        <v>-0.01</v>
      </c>
      <c r="E74" s="165">
        <v>1478400</v>
      </c>
      <c r="F74" s="113">
        <v>23100</v>
      </c>
      <c r="G74" s="171">
        <v>0.02</v>
      </c>
      <c r="H74" s="165">
        <v>369600</v>
      </c>
      <c r="I74" s="113">
        <v>15400</v>
      </c>
      <c r="J74" s="171">
        <v>0.04</v>
      </c>
      <c r="K74" s="165">
        <v>21136500</v>
      </c>
      <c r="L74" s="113">
        <v>-169400</v>
      </c>
      <c r="M74" s="128">
        <v>-0.01</v>
      </c>
      <c r="N74" s="174">
        <v>20990200</v>
      </c>
      <c r="O74" s="175">
        <f t="shared" si="10"/>
        <v>0.9930783242258652</v>
      </c>
      <c r="P74" s="109">
        <f>Volume!K74</f>
        <v>53.75</v>
      </c>
      <c r="Q74" s="69">
        <f>Volume!J74</f>
        <v>52.2</v>
      </c>
      <c r="R74" s="240">
        <f t="shared" si="11"/>
        <v>110.33253</v>
      </c>
      <c r="S74" s="104">
        <f t="shared" si="12"/>
        <v>109.568844</v>
      </c>
      <c r="T74" s="110">
        <f t="shared" si="13"/>
        <v>21305900</v>
      </c>
      <c r="U74" s="104">
        <f t="shared" si="14"/>
        <v>-0.7950849295265631</v>
      </c>
      <c r="V74" s="104">
        <f t="shared" si="15"/>
        <v>100.68597</v>
      </c>
      <c r="W74" s="104">
        <f t="shared" si="16"/>
        <v>7.717248</v>
      </c>
      <c r="X74" s="104">
        <f t="shared" si="17"/>
        <v>1.929312</v>
      </c>
      <c r="Y74" s="104">
        <f t="shared" si="18"/>
        <v>114.5192125</v>
      </c>
      <c r="Z74" s="240">
        <f t="shared" si="19"/>
        <v>-4.186682499999989</v>
      </c>
    </row>
    <row r="75" spans="1:26" s="7" customFormat="1" ht="15">
      <c r="A75" s="196" t="s">
        <v>201</v>
      </c>
      <c r="B75" s="165">
        <v>5047200</v>
      </c>
      <c r="C75" s="163">
        <v>242400</v>
      </c>
      <c r="D75" s="171">
        <v>0.05</v>
      </c>
      <c r="E75" s="165">
        <v>1060200</v>
      </c>
      <c r="F75" s="113">
        <v>232800</v>
      </c>
      <c r="G75" s="171">
        <v>0.28</v>
      </c>
      <c r="H75" s="165">
        <v>128400</v>
      </c>
      <c r="I75" s="113">
        <v>9000</v>
      </c>
      <c r="J75" s="171">
        <v>0.08</v>
      </c>
      <c r="K75" s="165">
        <v>6235800</v>
      </c>
      <c r="L75" s="113">
        <v>484200</v>
      </c>
      <c r="M75" s="128">
        <v>0.08</v>
      </c>
      <c r="N75" s="174">
        <v>6138600</v>
      </c>
      <c r="O75" s="175">
        <f t="shared" si="10"/>
        <v>0.9844125853940152</v>
      </c>
      <c r="P75" s="109">
        <f>Volume!K75</f>
        <v>2205.6</v>
      </c>
      <c r="Q75" s="69">
        <f>Volume!J75</f>
        <v>2190.1</v>
      </c>
      <c r="R75" s="240">
        <f t="shared" si="11"/>
        <v>1365.702558</v>
      </c>
      <c r="S75" s="104">
        <f t="shared" si="12"/>
        <v>1344.414786</v>
      </c>
      <c r="T75" s="110">
        <f t="shared" si="13"/>
        <v>5751600</v>
      </c>
      <c r="U75" s="104">
        <f t="shared" si="14"/>
        <v>8.418527018568746</v>
      </c>
      <c r="V75" s="104">
        <f t="shared" si="15"/>
        <v>1105.387272</v>
      </c>
      <c r="W75" s="104">
        <f t="shared" si="16"/>
        <v>232.194402</v>
      </c>
      <c r="X75" s="104">
        <f t="shared" si="17"/>
        <v>28.120884</v>
      </c>
      <c r="Y75" s="104">
        <f t="shared" si="18"/>
        <v>1268.572896</v>
      </c>
      <c r="Z75" s="240">
        <f t="shared" si="19"/>
        <v>97.12966200000005</v>
      </c>
    </row>
    <row r="76" spans="1:26" s="7" customFormat="1" ht="15">
      <c r="A76" s="196" t="s">
        <v>143</v>
      </c>
      <c r="B76" s="165">
        <v>1150500</v>
      </c>
      <c r="C76" s="163">
        <v>-17700</v>
      </c>
      <c r="D76" s="171">
        <v>-0.02</v>
      </c>
      <c r="E76" s="165">
        <v>0</v>
      </c>
      <c r="F76" s="113">
        <v>0</v>
      </c>
      <c r="G76" s="171">
        <v>0</v>
      </c>
      <c r="H76" s="165">
        <v>0</v>
      </c>
      <c r="I76" s="113">
        <v>0</v>
      </c>
      <c r="J76" s="171">
        <v>0</v>
      </c>
      <c r="K76" s="165">
        <v>1150500</v>
      </c>
      <c r="L76" s="113">
        <v>-17700</v>
      </c>
      <c r="M76" s="128">
        <v>-0.02</v>
      </c>
      <c r="N76" s="174">
        <v>1135750</v>
      </c>
      <c r="O76" s="175">
        <f t="shared" si="10"/>
        <v>0.9871794871794872</v>
      </c>
      <c r="P76" s="109">
        <f>Volume!K76</f>
        <v>114.1</v>
      </c>
      <c r="Q76" s="69">
        <f>Volume!J76</f>
        <v>109.85</v>
      </c>
      <c r="R76" s="240">
        <f t="shared" si="11"/>
        <v>12.6382425</v>
      </c>
      <c r="S76" s="104">
        <f t="shared" si="12"/>
        <v>12.47621375</v>
      </c>
      <c r="T76" s="110">
        <f t="shared" si="13"/>
        <v>1168200</v>
      </c>
      <c r="U76" s="104">
        <f t="shared" si="14"/>
        <v>-1.5151515151515151</v>
      </c>
      <c r="V76" s="104">
        <f t="shared" si="15"/>
        <v>12.6382425</v>
      </c>
      <c r="W76" s="104">
        <f t="shared" si="16"/>
        <v>0</v>
      </c>
      <c r="X76" s="104">
        <f t="shared" si="17"/>
        <v>0</v>
      </c>
      <c r="Y76" s="104">
        <f t="shared" si="18"/>
        <v>13.329162</v>
      </c>
      <c r="Z76" s="240">
        <f t="shared" si="19"/>
        <v>-0.6909194999999997</v>
      </c>
    </row>
    <row r="77" spans="1:28" s="58" customFormat="1" ht="15">
      <c r="A77" s="196" t="s">
        <v>90</v>
      </c>
      <c r="B77" s="165">
        <v>1338000</v>
      </c>
      <c r="C77" s="163">
        <v>-13200</v>
      </c>
      <c r="D77" s="171">
        <v>-0.01</v>
      </c>
      <c r="E77" s="165">
        <v>2400</v>
      </c>
      <c r="F77" s="113">
        <v>0</v>
      </c>
      <c r="G77" s="171">
        <v>0</v>
      </c>
      <c r="H77" s="165">
        <v>0</v>
      </c>
      <c r="I77" s="113">
        <v>0</v>
      </c>
      <c r="J77" s="171">
        <v>0</v>
      </c>
      <c r="K77" s="165">
        <v>1340400</v>
      </c>
      <c r="L77" s="113">
        <v>-13200</v>
      </c>
      <c r="M77" s="128">
        <v>-0.01</v>
      </c>
      <c r="N77" s="174">
        <v>1338000</v>
      </c>
      <c r="O77" s="175">
        <f t="shared" si="10"/>
        <v>0.9982094897045658</v>
      </c>
      <c r="P77" s="109">
        <f>Volume!K77</f>
        <v>467.45</v>
      </c>
      <c r="Q77" s="69">
        <f>Volume!J77</f>
        <v>467.1</v>
      </c>
      <c r="R77" s="240">
        <f t="shared" si="11"/>
        <v>62.610084</v>
      </c>
      <c r="S77" s="104">
        <f t="shared" si="12"/>
        <v>62.49798</v>
      </c>
      <c r="T77" s="110">
        <f t="shared" si="13"/>
        <v>1353600</v>
      </c>
      <c r="U77" s="104">
        <f t="shared" si="14"/>
        <v>-0.975177304964539</v>
      </c>
      <c r="V77" s="104">
        <f t="shared" si="15"/>
        <v>62.49798</v>
      </c>
      <c r="W77" s="104">
        <f t="shared" si="16"/>
        <v>0.112104</v>
      </c>
      <c r="X77" s="104">
        <f t="shared" si="17"/>
        <v>0</v>
      </c>
      <c r="Y77" s="104">
        <f t="shared" si="18"/>
        <v>63.274032</v>
      </c>
      <c r="Z77" s="240">
        <f t="shared" si="19"/>
        <v>-0.6639479999999978</v>
      </c>
      <c r="AA77" s="78"/>
      <c r="AB77" s="77"/>
    </row>
    <row r="78" spans="1:26" s="7" customFormat="1" ht="15">
      <c r="A78" s="196" t="s">
        <v>35</v>
      </c>
      <c r="B78" s="165">
        <v>11645700</v>
      </c>
      <c r="C78" s="163">
        <v>-106700</v>
      </c>
      <c r="D78" s="171">
        <v>-0.01</v>
      </c>
      <c r="E78" s="165">
        <v>344300</v>
      </c>
      <c r="F78" s="113">
        <v>1100</v>
      </c>
      <c r="G78" s="171">
        <v>0</v>
      </c>
      <c r="H78" s="165">
        <v>20900</v>
      </c>
      <c r="I78" s="113">
        <v>3300</v>
      </c>
      <c r="J78" s="171">
        <v>0.19</v>
      </c>
      <c r="K78" s="165">
        <v>12010900</v>
      </c>
      <c r="L78" s="113">
        <v>-102300</v>
      </c>
      <c r="M78" s="128">
        <v>-0.01</v>
      </c>
      <c r="N78" s="174">
        <v>11983400</v>
      </c>
      <c r="O78" s="175">
        <f t="shared" si="10"/>
        <v>0.9977104130414873</v>
      </c>
      <c r="P78" s="109">
        <f>Volume!K78</f>
        <v>287.6</v>
      </c>
      <c r="Q78" s="69">
        <f>Volume!J78</f>
        <v>284.9</v>
      </c>
      <c r="R78" s="240">
        <f t="shared" si="11"/>
        <v>342.19054099999994</v>
      </c>
      <c r="S78" s="104">
        <f t="shared" si="12"/>
        <v>341.40706599999993</v>
      </c>
      <c r="T78" s="110">
        <f t="shared" si="13"/>
        <v>12113200</v>
      </c>
      <c r="U78" s="104">
        <f t="shared" si="14"/>
        <v>-0.8445332364693062</v>
      </c>
      <c r="V78" s="104">
        <f t="shared" si="15"/>
        <v>331.78599299999996</v>
      </c>
      <c r="W78" s="104">
        <f t="shared" si="16"/>
        <v>9.809107</v>
      </c>
      <c r="X78" s="104">
        <f t="shared" si="17"/>
        <v>0.5954409999999999</v>
      </c>
      <c r="Y78" s="104">
        <f t="shared" si="18"/>
        <v>348.37563200000005</v>
      </c>
      <c r="Z78" s="240">
        <f t="shared" si="19"/>
        <v>-6.185091000000114</v>
      </c>
    </row>
    <row r="79" spans="1:26" s="7" customFormat="1" ht="15">
      <c r="A79" s="196" t="s">
        <v>6</v>
      </c>
      <c r="B79" s="165">
        <v>21112875</v>
      </c>
      <c r="C79" s="163">
        <v>388125</v>
      </c>
      <c r="D79" s="171">
        <v>0.02</v>
      </c>
      <c r="E79" s="165">
        <v>3142125</v>
      </c>
      <c r="F79" s="113">
        <v>263250</v>
      </c>
      <c r="G79" s="171">
        <v>0.09</v>
      </c>
      <c r="H79" s="165">
        <v>706500</v>
      </c>
      <c r="I79" s="113">
        <v>38250</v>
      </c>
      <c r="J79" s="171">
        <v>0.06</v>
      </c>
      <c r="K79" s="165">
        <v>24961500</v>
      </c>
      <c r="L79" s="113">
        <v>689625</v>
      </c>
      <c r="M79" s="128">
        <v>0.03</v>
      </c>
      <c r="N79" s="174">
        <v>24280875</v>
      </c>
      <c r="O79" s="175">
        <f t="shared" si="10"/>
        <v>0.9727330088336037</v>
      </c>
      <c r="P79" s="109">
        <f>Volume!K79</f>
        <v>162.7</v>
      </c>
      <c r="Q79" s="69">
        <f>Volume!J79</f>
        <v>162.05</v>
      </c>
      <c r="R79" s="240">
        <f t="shared" si="11"/>
        <v>404.50110750000005</v>
      </c>
      <c r="S79" s="104">
        <f t="shared" si="12"/>
        <v>393.47157937500003</v>
      </c>
      <c r="T79" s="110">
        <f t="shared" si="13"/>
        <v>24271875</v>
      </c>
      <c r="U79" s="104">
        <f t="shared" si="14"/>
        <v>2.8412514484356897</v>
      </c>
      <c r="V79" s="104">
        <f t="shared" si="15"/>
        <v>342.1341393750001</v>
      </c>
      <c r="W79" s="104">
        <f t="shared" si="16"/>
        <v>50.918135625000005</v>
      </c>
      <c r="X79" s="104">
        <f t="shared" si="17"/>
        <v>11.448832500000002</v>
      </c>
      <c r="Y79" s="104">
        <f t="shared" si="18"/>
        <v>394.90340624999993</v>
      </c>
      <c r="Z79" s="240">
        <f t="shared" si="19"/>
        <v>9.597701250000114</v>
      </c>
    </row>
    <row r="80" spans="1:28" s="58" customFormat="1" ht="15">
      <c r="A80" s="196" t="s">
        <v>177</v>
      </c>
      <c r="B80" s="165">
        <v>10010000</v>
      </c>
      <c r="C80" s="163">
        <v>-271000</v>
      </c>
      <c r="D80" s="171">
        <v>-0.03</v>
      </c>
      <c r="E80" s="165">
        <v>707000</v>
      </c>
      <c r="F80" s="113">
        <v>40000</v>
      </c>
      <c r="G80" s="171">
        <v>0.06</v>
      </c>
      <c r="H80" s="165">
        <v>72000</v>
      </c>
      <c r="I80" s="113">
        <v>4000</v>
      </c>
      <c r="J80" s="171">
        <v>0.06</v>
      </c>
      <c r="K80" s="165">
        <v>10789000</v>
      </c>
      <c r="L80" s="113">
        <v>-227000</v>
      </c>
      <c r="M80" s="128">
        <v>-0.02</v>
      </c>
      <c r="N80" s="174">
        <v>10708000</v>
      </c>
      <c r="O80" s="175">
        <f t="shared" si="10"/>
        <v>0.9924923533228288</v>
      </c>
      <c r="P80" s="109">
        <f>Volume!K80</f>
        <v>401.8</v>
      </c>
      <c r="Q80" s="69">
        <f>Volume!J80</f>
        <v>396.95</v>
      </c>
      <c r="R80" s="240">
        <f t="shared" si="11"/>
        <v>428.269355</v>
      </c>
      <c r="S80" s="104">
        <f t="shared" si="12"/>
        <v>425.05406</v>
      </c>
      <c r="T80" s="110">
        <f t="shared" si="13"/>
        <v>11016000</v>
      </c>
      <c r="U80" s="104">
        <f t="shared" si="14"/>
        <v>-2.060639070442992</v>
      </c>
      <c r="V80" s="104">
        <f t="shared" si="15"/>
        <v>397.34695</v>
      </c>
      <c r="W80" s="104">
        <f t="shared" si="16"/>
        <v>28.064365</v>
      </c>
      <c r="X80" s="104">
        <f t="shared" si="17"/>
        <v>2.85804</v>
      </c>
      <c r="Y80" s="104">
        <f t="shared" si="18"/>
        <v>442.62288</v>
      </c>
      <c r="Z80" s="240">
        <f t="shared" si="19"/>
        <v>-14.35352499999999</v>
      </c>
      <c r="AA80" s="78"/>
      <c r="AB80" s="77"/>
    </row>
    <row r="81" spans="1:26" s="7" customFormat="1" ht="15">
      <c r="A81" s="196" t="s">
        <v>168</v>
      </c>
      <c r="B81" s="165">
        <v>125400</v>
      </c>
      <c r="C81" s="163">
        <v>-1800</v>
      </c>
      <c r="D81" s="171">
        <v>-0.01</v>
      </c>
      <c r="E81" s="165">
        <v>0</v>
      </c>
      <c r="F81" s="113">
        <v>0</v>
      </c>
      <c r="G81" s="171">
        <v>0</v>
      </c>
      <c r="H81" s="165">
        <v>0</v>
      </c>
      <c r="I81" s="113">
        <v>0</v>
      </c>
      <c r="J81" s="171">
        <v>0</v>
      </c>
      <c r="K81" s="165">
        <v>125400</v>
      </c>
      <c r="L81" s="113">
        <v>-1800</v>
      </c>
      <c r="M81" s="128">
        <v>-0.01</v>
      </c>
      <c r="N81" s="174">
        <v>124800</v>
      </c>
      <c r="O81" s="175">
        <f t="shared" si="10"/>
        <v>0.9952153110047847</v>
      </c>
      <c r="P81" s="109">
        <f>Volume!K81</f>
        <v>668.95</v>
      </c>
      <c r="Q81" s="69">
        <f>Volume!J81</f>
        <v>677</v>
      </c>
      <c r="R81" s="240">
        <f t="shared" si="11"/>
        <v>8.48958</v>
      </c>
      <c r="S81" s="104">
        <f t="shared" si="12"/>
        <v>8.44896</v>
      </c>
      <c r="T81" s="110">
        <f t="shared" si="13"/>
        <v>127200</v>
      </c>
      <c r="U81" s="104">
        <f t="shared" si="14"/>
        <v>-1.4150943396226416</v>
      </c>
      <c r="V81" s="104">
        <f t="shared" si="15"/>
        <v>8.48958</v>
      </c>
      <c r="W81" s="104">
        <f t="shared" si="16"/>
        <v>0</v>
      </c>
      <c r="X81" s="104">
        <f t="shared" si="17"/>
        <v>0</v>
      </c>
      <c r="Y81" s="104">
        <f t="shared" si="18"/>
        <v>8.509044</v>
      </c>
      <c r="Z81" s="240">
        <f t="shared" si="19"/>
        <v>-0.01946399999999926</v>
      </c>
    </row>
    <row r="82" spans="1:26" s="7" customFormat="1" ht="15">
      <c r="A82" s="196" t="s">
        <v>132</v>
      </c>
      <c r="B82" s="165">
        <v>2438000</v>
      </c>
      <c r="C82" s="163">
        <v>-86400</v>
      </c>
      <c r="D82" s="171">
        <v>-0.03</v>
      </c>
      <c r="E82" s="165">
        <v>29200</v>
      </c>
      <c r="F82" s="113">
        <v>3600</v>
      </c>
      <c r="G82" s="171">
        <v>0.14</v>
      </c>
      <c r="H82" s="165">
        <v>1600</v>
      </c>
      <c r="I82" s="113">
        <v>0</v>
      </c>
      <c r="J82" s="171">
        <v>0</v>
      </c>
      <c r="K82" s="165">
        <v>2468800</v>
      </c>
      <c r="L82" s="113">
        <v>-82800</v>
      </c>
      <c r="M82" s="128">
        <v>-0.03</v>
      </c>
      <c r="N82" s="174">
        <v>2453600</v>
      </c>
      <c r="O82" s="175">
        <f t="shared" si="10"/>
        <v>0.9938431626701232</v>
      </c>
      <c r="P82" s="109">
        <f>Volume!K82</f>
        <v>615.7</v>
      </c>
      <c r="Q82" s="69">
        <f>Volume!J82</f>
        <v>629.05</v>
      </c>
      <c r="R82" s="240">
        <f t="shared" si="11"/>
        <v>155.299864</v>
      </c>
      <c r="S82" s="104">
        <f t="shared" si="12"/>
        <v>154.343708</v>
      </c>
      <c r="T82" s="110">
        <f t="shared" si="13"/>
        <v>2551600</v>
      </c>
      <c r="U82" s="104">
        <f t="shared" si="14"/>
        <v>-3.245022730835554</v>
      </c>
      <c r="V82" s="104">
        <f t="shared" si="15"/>
        <v>153.36239</v>
      </c>
      <c r="W82" s="104">
        <f t="shared" si="16"/>
        <v>1.836826</v>
      </c>
      <c r="X82" s="104">
        <f t="shared" si="17"/>
        <v>0.10064799999999999</v>
      </c>
      <c r="Y82" s="104">
        <f t="shared" si="18"/>
        <v>157.102012</v>
      </c>
      <c r="Z82" s="240">
        <f t="shared" si="19"/>
        <v>-1.8021479999999883</v>
      </c>
    </row>
    <row r="83" spans="1:28" s="58" customFormat="1" ht="15">
      <c r="A83" s="196" t="s">
        <v>144</v>
      </c>
      <c r="B83" s="165">
        <v>248000</v>
      </c>
      <c r="C83" s="163">
        <v>3500</v>
      </c>
      <c r="D83" s="171">
        <v>0.01</v>
      </c>
      <c r="E83" s="165">
        <v>0</v>
      </c>
      <c r="F83" s="113">
        <v>0</v>
      </c>
      <c r="G83" s="171">
        <v>0</v>
      </c>
      <c r="H83" s="165">
        <v>0</v>
      </c>
      <c r="I83" s="113">
        <v>0</v>
      </c>
      <c r="J83" s="171">
        <v>0</v>
      </c>
      <c r="K83" s="165">
        <v>248000</v>
      </c>
      <c r="L83" s="113">
        <v>3500</v>
      </c>
      <c r="M83" s="128">
        <v>0.01</v>
      </c>
      <c r="N83" s="174">
        <v>247750</v>
      </c>
      <c r="O83" s="175">
        <f t="shared" si="10"/>
        <v>0.998991935483871</v>
      </c>
      <c r="P83" s="109">
        <f>Volume!K83</f>
        <v>2168.45</v>
      </c>
      <c r="Q83" s="69">
        <f>Volume!J83</f>
        <v>2165.5</v>
      </c>
      <c r="R83" s="240">
        <f t="shared" si="11"/>
        <v>53.7044</v>
      </c>
      <c r="S83" s="104">
        <f t="shared" si="12"/>
        <v>53.6502625</v>
      </c>
      <c r="T83" s="110">
        <f t="shared" si="13"/>
        <v>244500</v>
      </c>
      <c r="U83" s="104">
        <f t="shared" si="14"/>
        <v>1.4314928425357873</v>
      </c>
      <c r="V83" s="104">
        <f t="shared" si="15"/>
        <v>53.7044</v>
      </c>
      <c r="W83" s="104">
        <f t="shared" si="16"/>
        <v>0</v>
      </c>
      <c r="X83" s="104">
        <f t="shared" si="17"/>
        <v>0</v>
      </c>
      <c r="Y83" s="104">
        <f t="shared" si="18"/>
        <v>53.01860249999999</v>
      </c>
      <c r="Z83" s="240">
        <f t="shared" si="19"/>
        <v>0.6857975000000067</v>
      </c>
      <c r="AA83" s="78"/>
      <c r="AB83" s="77"/>
    </row>
    <row r="84" spans="1:26" s="7" customFormat="1" ht="15">
      <c r="A84" s="196" t="s">
        <v>296</v>
      </c>
      <c r="B84" s="165">
        <v>1311600</v>
      </c>
      <c r="C84" s="163">
        <v>-54900</v>
      </c>
      <c r="D84" s="171">
        <v>-0.04</v>
      </c>
      <c r="E84" s="165">
        <v>12600</v>
      </c>
      <c r="F84" s="113">
        <v>1500</v>
      </c>
      <c r="G84" s="171">
        <v>0.14</v>
      </c>
      <c r="H84" s="165">
        <v>2700</v>
      </c>
      <c r="I84" s="113">
        <v>-12300</v>
      </c>
      <c r="J84" s="171">
        <v>-0.82</v>
      </c>
      <c r="K84" s="165">
        <v>1326900</v>
      </c>
      <c r="L84" s="113">
        <v>-65700</v>
      </c>
      <c r="M84" s="128">
        <v>-0.05</v>
      </c>
      <c r="N84" s="174">
        <v>1326000</v>
      </c>
      <c r="O84" s="175">
        <f t="shared" si="10"/>
        <v>0.9993217273343884</v>
      </c>
      <c r="P84" s="109">
        <f>Volume!K84</f>
        <v>685.05</v>
      </c>
      <c r="Q84" s="69">
        <f>Volume!J84</f>
        <v>690.9</v>
      </c>
      <c r="R84" s="240">
        <f t="shared" si="11"/>
        <v>91.675521</v>
      </c>
      <c r="S84" s="104">
        <f t="shared" si="12"/>
        <v>91.61334</v>
      </c>
      <c r="T84" s="110">
        <f t="shared" si="13"/>
        <v>1392600</v>
      </c>
      <c r="U84" s="104">
        <f t="shared" si="14"/>
        <v>-4.717794054286945</v>
      </c>
      <c r="V84" s="104">
        <f t="shared" si="15"/>
        <v>90.618444</v>
      </c>
      <c r="W84" s="104">
        <f t="shared" si="16"/>
        <v>0.870534</v>
      </c>
      <c r="X84" s="104">
        <f t="shared" si="17"/>
        <v>0.186543</v>
      </c>
      <c r="Y84" s="104">
        <f t="shared" si="18"/>
        <v>95.40006299999999</v>
      </c>
      <c r="Z84" s="240">
        <f t="shared" si="19"/>
        <v>-3.7245419999999854</v>
      </c>
    </row>
    <row r="85" spans="1:28" s="58" customFormat="1" ht="15">
      <c r="A85" s="196" t="s">
        <v>133</v>
      </c>
      <c r="B85" s="165">
        <v>23800000</v>
      </c>
      <c r="C85" s="163">
        <v>-337500</v>
      </c>
      <c r="D85" s="171">
        <v>-0.01</v>
      </c>
      <c r="E85" s="165">
        <v>3100000</v>
      </c>
      <c r="F85" s="113">
        <v>300000</v>
      </c>
      <c r="G85" s="171">
        <v>0.11</v>
      </c>
      <c r="H85" s="165">
        <v>250000</v>
      </c>
      <c r="I85" s="113">
        <v>75000</v>
      </c>
      <c r="J85" s="171">
        <v>0.43</v>
      </c>
      <c r="K85" s="165">
        <v>27150000</v>
      </c>
      <c r="L85" s="113">
        <v>37500</v>
      </c>
      <c r="M85" s="128">
        <v>0</v>
      </c>
      <c r="N85" s="174">
        <v>26637500</v>
      </c>
      <c r="O85" s="175">
        <f t="shared" si="10"/>
        <v>0.9811233885819521</v>
      </c>
      <c r="P85" s="109">
        <f>Volume!K85</f>
        <v>32.1</v>
      </c>
      <c r="Q85" s="69">
        <f>Volume!J85</f>
        <v>31.45</v>
      </c>
      <c r="R85" s="240">
        <f t="shared" si="11"/>
        <v>85.38675</v>
      </c>
      <c r="S85" s="104">
        <f t="shared" si="12"/>
        <v>83.7749375</v>
      </c>
      <c r="T85" s="110">
        <f t="shared" si="13"/>
        <v>27112500</v>
      </c>
      <c r="U85" s="104">
        <f t="shared" si="14"/>
        <v>0.13831258644536654</v>
      </c>
      <c r="V85" s="104">
        <f t="shared" si="15"/>
        <v>74.851</v>
      </c>
      <c r="W85" s="104">
        <f t="shared" si="16"/>
        <v>9.7495</v>
      </c>
      <c r="X85" s="104">
        <f t="shared" si="17"/>
        <v>0.78625</v>
      </c>
      <c r="Y85" s="104">
        <f t="shared" si="18"/>
        <v>87.031125</v>
      </c>
      <c r="Z85" s="240">
        <f t="shared" si="19"/>
        <v>-1.6443749999999966</v>
      </c>
      <c r="AA85" s="78"/>
      <c r="AB85" s="77"/>
    </row>
    <row r="86" spans="1:26" s="7" customFormat="1" ht="15">
      <c r="A86" s="196" t="s">
        <v>169</v>
      </c>
      <c r="B86" s="165">
        <v>7140000</v>
      </c>
      <c r="C86" s="163">
        <v>88000</v>
      </c>
      <c r="D86" s="171">
        <v>0.01</v>
      </c>
      <c r="E86" s="165">
        <v>48000</v>
      </c>
      <c r="F86" s="113">
        <v>0</v>
      </c>
      <c r="G86" s="171">
        <v>0</v>
      </c>
      <c r="H86" s="165">
        <v>0</v>
      </c>
      <c r="I86" s="113">
        <v>0</v>
      </c>
      <c r="J86" s="171">
        <v>0</v>
      </c>
      <c r="K86" s="165">
        <v>7188000</v>
      </c>
      <c r="L86" s="113">
        <v>88000</v>
      </c>
      <c r="M86" s="128">
        <v>0.01</v>
      </c>
      <c r="N86" s="174">
        <v>7164000</v>
      </c>
      <c r="O86" s="175">
        <f t="shared" si="10"/>
        <v>0.996661101836394</v>
      </c>
      <c r="P86" s="109">
        <f>Volume!K86</f>
        <v>118.15</v>
      </c>
      <c r="Q86" s="69">
        <f>Volume!J86</f>
        <v>116.2</v>
      </c>
      <c r="R86" s="240">
        <f t="shared" si="11"/>
        <v>83.52456</v>
      </c>
      <c r="S86" s="104">
        <f t="shared" si="12"/>
        <v>83.24568</v>
      </c>
      <c r="T86" s="110">
        <f t="shared" si="13"/>
        <v>7100000</v>
      </c>
      <c r="U86" s="104">
        <f t="shared" si="14"/>
        <v>1.2394366197183098</v>
      </c>
      <c r="V86" s="104">
        <f t="shared" si="15"/>
        <v>82.9668</v>
      </c>
      <c r="W86" s="104">
        <f t="shared" si="16"/>
        <v>0.55776</v>
      </c>
      <c r="X86" s="104">
        <f t="shared" si="17"/>
        <v>0</v>
      </c>
      <c r="Y86" s="104">
        <f t="shared" si="18"/>
        <v>83.8865</v>
      </c>
      <c r="Z86" s="240">
        <f t="shared" si="19"/>
        <v>-0.36194000000000415</v>
      </c>
    </row>
    <row r="87" spans="1:26" s="7" customFormat="1" ht="15">
      <c r="A87" s="196" t="s">
        <v>297</v>
      </c>
      <c r="B87" s="165">
        <v>1975600</v>
      </c>
      <c r="C87" s="163">
        <v>14300</v>
      </c>
      <c r="D87" s="171">
        <v>0.01</v>
      </c>
      <c r="E87" s="165">
        <v>37400</v>
      </c>
      <c r="F87" s="113">
        <v>-550</v>
      </c>
      <c r="G87" s="171">
        <v>-0.01</v>
      </c>
      <c r="H87" s="165">
        <v>0</v>
      </c>
      <c r="I87" s="113">
        <v>0</v>
      </c>
      <c r="J87" s="171">
        <v>0</v>
      </c>
      <c r="K87" s="165">
        <v>2013000</v>
      </c>
      <c r="L87" s="113">
        <v>13750</v>
      </c>
      <c r="M87" s="128">
        <v>0.01</v>
      </c>
      <c r="N87" s="174">
        <v>2010800</v>
      </c>
      <c r="O87" s="175">
        <f t="shared" si="10"/>
        <v>0.9989071038251366</v>
      </c>
      <c r="P87" s="109">
        <f>Volume!K87</f>
        <v>388.85</v>
      </c>
      <c r="Q87" s="69">
        <f>Volume!J87</f>
        <v>408.1</v>
      </c>
      <c r="R87" s="240">
        <f t="shared" si="11"/>
        <v>82.15053</v>
      </c>
      <c r="S87" s="104">
        <f t="shared" si="12"/>
        <v>82.060748</v>
      </c>
      <c r="T87" s="110">
        <f t="shared" si="13"/>
        <v>1999250</v>
      </c>
      <c r="U87" s="104">
        <f t="shared" si="14"/>
        <v>0.6877579092159559</v>
      </c>
      <c r="V87" s="104">
        <f t="shared" si="15"/>
        <v>80.624236</v>
      </c>
      <c r="W87" s="104">
        <f t="shared" si="16"/>
        <v>1.526294</v>
      </c>
      <c r="X87" s="104">
        <f t="shared" si="17"/>
        <v>0</v>
      </c>
      <c r="Y87" s="104">
        <f t="shared" si="18"/>
        <v>77.74083625</v>
      </c>
      <c r="Z87" s="240">
        <f t="shared" si="19"/>
        <v>4.409693750000002</v>
      </c>
    </row>
    <row r="88" spans="1:26" s="7" customFormat="1" ht="15">
      <c r="A88" s="196" t="s">
        <v>298</v>
      </c>
      <c r="B88" s="165">
        <v>660000</v>
      </c>
      <c r="C88" s="163">
        <v>-10450</v>
      </c>
      <c r="D88" s="171">
        <v>-0.02</v>
      </c>
      <c r="E88" s="165">
        <v>6600</v>
      </c>
      <c r="F88" s="113">
        <v>0</v>
      </c>
      <c r="G88" s="171">
        <v>0</v>
      </c>
      <c r="H88" s="165">
        <v>0</v>
      </c>
      <c r="I88" s="113">
        <v>0</v>
      </c>
      <c r="J88" s="171">
        <v>0</v>
      </c>
      <c r="K88" s="165">
        <v>666600</v>
      </c>
      <c r="L88" s="113">
        <v>-10450</v>
      </c>
      <c r="M88" s="128">
        <v>-0.02</v>
      </c>
      <c r="N88" s="174">
        <v>663850</v>
      </c>
      <c r="O88" s="175">
        <f t="shared" si="10"/>
        <v>0.9958745874587459</v>
      </c>
      <c r="P88" s="109">
        <f>Volume!K88</f>
        <v>416.45</v>
      </c>
      <c r="Q88" s="69">
        <f>Volume!J88</f>
        <v>406.45</v>
      </c>
      <c r="R88" s="240">
        <f t="shared" si="11"/>
        <v>27.093957</v>
      </c>
      <c r="S88" s="104">
        <f t="shared" si="12"/>
        <v>26.98218325</v>
      </c>
      <c r="T88" s="110">
        <f t="shared" si="13"/>
        <v>677050</v>
      </c>
      <c r="U88" s="104">
        <f t="shared" si="14"/>
        <v>-1.543460601137287</v>
      </c>
      <c r="V88" s="104">
        <f t="shared" si="15"/>
        <v>26.8257</v>
      </c>
      <c r="W88" s="104">
        <f t="shared" si="16"/>
        <v>0.268257</v>
      </c>
      <c r="X88" s="104">
        <f t="shared" si="17"/>
        <v>0</v>
      </c>
      <c r="Y88" s="104">
        <f t="shared" si="18"/>
        <v>28.19574725</v>
      </c>
      <c r="Z88" s="240">
        <f t="shared" si="19"/>
        <v>-1.1017902500000005</v>
      </c>
    </row>
    <row r="89" spans="1:28" s="58" customFormat="1" ht="15">
      <c r="A89" s="196" t="s">
        <v>178</v>
      </c>
      <c r="B89" s="165">
        <v>6747500</v>
      </c>
      <c r="C89" s="163">
        <v>-82500</v>
      </c>
      <c r="D89" s="171">
        <v>-0.01</v>
      </c>
      <c r="E89" s="165">
        <v>42500</v>
      </c>
      <c r="F89" s="113">
        <v>0</v>
      </c>
      <c r="G89" s="171">
        <v>0</v>
      </c>
      <c r="H89" s="165">
        <v>10000</v>
      </c>
      <c r="I89" s="113">
        <v>0</v>
      </c>
      <c r="J89" s="171">
        <v>0</v>
      </c>
      <c r="K89" s="165">
        <v>6800000</v>
      </c>
      <c r="L89" s="113">
        <v>-82500</v>
      </c>
      <c r="M89" s="128">
        <v>-0.01</v>
      </c>
      <c r="N89" s="174">
        <v>6785000</v>
      </c>
      <c r="O89" s="175">
        <f t="shared" si="10"/>
        <v>0.9977941176470588</v>
      </c>
      <c r="P89" s="109">
        <f>Volume!K89</f>
        <v>147.2</v>
      </c>
      <c r="Q89" s="69">
        <f>Volume!J89</f>
        <v>145.55</v>
      </c>
      <c r="R89" s="240">
        <f t="shared" si="11"/>
        <v>98.97400000000002</v>
      </c>
      <c r="S89" s="104">
        <f t="shared" si="12"/>
        <v>98.75567500000001</v>
      </c>
      <c r="T89" s="110">
        <f t="shared" si="13"/>
        <v>6882500</v>
      </c>
      <c r="U89" s="104">
        <f t="shared" si="14"/>
        <v>-1.1986923356338541</v>
      </c>
      <c r="V89" s="104">
        <f t="shared" si="15"/>
        <v>98.20986250000001</v>
      </c>
      <c r="W89" s="104">
        <f t="shared" si="16"/>
        <v>0.6185875000000001</v>
      </c>
      <c r="X89" s="104">
        <f t="shared" si="17"/>
        <v>0.14555</v>
      </c>
      <c r="Y89" s="104">
        <f t="shared" si="18"/>
        <v>101.31039999999999</v>
      </c>
      <c r="Z89" s="240">
        <f t="shared" si="19"/>
        <v>-2.336399999999969</v>
      </c>
      <c r="AA89" s="78"/>
      <c r="AB89" s="77"/>
    </row>
    <row r="90" spans="1:28" s="58" customFormat="1" ht="15">
      <c r="A90" s="196" t="s">
        <v>145</v>
      </c>
      <c r="B90" s="165">
        <v>2048500</v>
      </c>
      <c r="C90" s="163">
        <v>15300</v>
      </c>
      <c r="D90" s="171">
        <v>0.01</v>
      </c>
      <c r="E90" s="165">
        <v>44200</v>
      </c>
      <c r="F90" s="113">
        <v>0</v>
      </c>
      <c r="G90" s="171">
        <v>0</v>
      </c>
      <c r="H90" s="165">
        <v>0</v>
      </c>
      <c r="I90" s="113">
        <v>0</v>
      </c>
      <c r="J90" s="171">
        <v>0</v>
      </c>
      <c r="K90" s="165">
        <v>2092700</v>
      </c>
      <c r="L90" s="113">
        <v>15300</v>
      </c>
      <c r="M90" s="128">
        <v>0.01</v>
      </c>
      <c r="N90" s="174">
        <v>2085900</v>
      </c>
      <c r="O90" s="175">
        <f t="shared" si="10"/>
        <v>0.9967506092607636</v>
      </c>
      <c r="P90" s="109">
        <f>Volume!K90</f>
        <v>160.75</v>
      </c>
      <c r="Q90" s="69">
        <f>Volume!J90</f>
        <v>158.3</v>
      </c>
      <c r="R90" s="240">
        <f t="shared" si="11"/>
        <v>33.127441</v>
      </c>
      <c r="S90" s="104">
        <f t="shared" si="12"/>
        <v>33.019797</v>
      </c>
      <c r="T90" s="110">
        <f t="shared" si="13"/>
        <v>2077400</v>
      </c>
      <c r="U90" s="104">
        <f t="shared" si="14"/>
        <v>0.7364975450081833</v>
      </c>
      <c r="V90" s="104">
        <f t="shared" si="15"/>
        <v>32.427755</v>
      </c>
      <c r="W90" s="104">
        <f t="shared" si="16"/>
        <v>0.6996860000000001</v>
      </c>
      <c r="X90" s="104">
        <f t="shared" si="17"/>
        <v>0</v>
      </c>
      <c r="Y90" s="104">
        <f t="shared" si="18"/>
        <v>33.394205</v>
      </c>
      <c r="Z90" s="240">
        <f t="shared" si="19"/>
        <v>-0.266764000000002</v>
      </c>
      <c r="AA90" s="78"/>
      <c r="AB90" s="77"/>
    </row>
    <row r="91" spans="1:26" s="7" customFormat="1" ht="15">
      <c r="A91" s="196" t="s">
        <v>274</v>
      </c>
      <c r="B91" s="165">
        <v>6833150</v>
      </c>
      <c r="C91" s="163">
        <v>-14450</v>
      </c>
      <c r="D91" s="171">
        <v>0</v>
      </c>
      <c r="E91" s="165">
        <v>221850</v>
      </c>
      <c r="F91" s="113">
        <v>20400</v>
      </c>
      <c r="G91" s="171">
        <v>0.1</v>
      </c>
      <c r="H91" s="165">
        <v>12750</v>
      </c>
      <c r="I91" s="113">
        <v>850</v>
      </c>
      <c r="J91" s="171">
        <v>0.07</v>
      </c>
      <c r="K91" s="165">
        <v>7067750</v>
      </c>
      <c r="L91" s="113">
        <v>6800</v>
      </c>
      <c r="M91" s="128">
        <v>0</v>
      </c>
      <c r="N91" s="174">
        <v>7041400</v>
      </c>
      <c r="O91" s="175">
        <f t="shared" si="10"/>
        <v>0.9962717979555021</v>
      </c>
      <c r="P91" s="109">
        <f>Volume!K91</f>
        <v>247.7</v>
      </c>
      <c r="Q91" s="69">
        <f>Volume!J91</f>
        <v>245.5</v>
      </c>
      <c r="R91" s="240">
        <f t="shared" si="11"/>
        <v>173.5132625</v>
      </c>
      <c r="S91" s="104">
        <f t="shared" si="12"/>
        <v>172.86637</v>
      </c>
      <c r="T91" s="110">
        <f t="shared" si="13"/>
        <v>7060950</v>
      </c>
      <c r="U91" s="104">
        <f t="shared" si="14"/>
        <v>0.09630432165643434</v>
      </c>
      <c r="V91" s="104">
        <f t="shared" si="15"/>
        <v>167.7538325</v>
      </c>
      <c r="W91" s="104">
        <f t="shared" si="16"/>
        <v>5.4464175</v>
      </c>
      <c r="X91" s="104">
        <f t="shared" si="17"/>
        <v>0.3130125</v>
      </c>
      <c r="Y91" s="104">
        <f t="shared" si="18"/>
        <v>174.8997315</v>
      </c>
      <c r="Z91" s="240">
        <f t="shared" si="19"/>
        <v>-1.3864690000000053</v>
      </c>
    </row>
    <row r="92" spans="1:28" s="58" customFormat="1" ht="15">
      <c r="A92" s="196" t="s">
        <v>210</v>
      </c>
      <c r="B92" s="165">
        <v>1366400</v>
      </c>
      <c r="C92" s="163">
        <v>-400</v>
      </c>
      <c r="D92" s="171">
        <v>0</v>
      </c>
      <c r="E92" s="165">
        <v>53000</v>
      </c>
      <c r="F92" s="113">
        <v>3800</v>
      </c>
      <c r="G92" s="171">
        <v>0.08</v>
      </c>
      <c r="H92" s="165">
        <v>5800</v>
      </c>
      <c r="I92" s="113">
        <v>600</v>
      </c>
      <c r="J92" s="171">
        <v>0.12</v>
      </c>
      <c r="K92" s="165">
        <v>1425200</v>
      </c>
      <c r="L92" s="113">
        <v>4000</v>
      </c>
      <c r="M92" s="128">
        <v>0</v>
      </c>
      <c r="N92" s="174">
        <v>1419200</v>
      </c>
      <c r="O92" s="175">
        <f t="shared" si="10"/>
        <v>0.9957900645523435</v>
      </c>
      <c r="P92" s="109">
        <f>Volume!K92</f>
        <v>1461.7</v>
      </c>
      <c r="Q92" s="69">
        <f>Volume!J92</f>
        <v>1430.95</v>
      </c>
      <c r="R92" s="240">
        <f t="shared" si="11"/>
        <v>203.938994</v>
      </c>
      <c r="S92" s="104">
        <f t="shared" si="12"/>
        <v>203.080424</v>
      </c>
      <c r="T92" s="110">
        <f t="shared" si="13"/>
        <v>1421200</v>
      </c>
      <c r="U92" s="104">
        <f t="shared" si="14"/>
        <v>0.28145229383619474</v>
      </c>
      <c r="V92" s="104">
        <f t="shared" si="15"/>
        <v>195.525008</v>
      </c>
      <c r="W92" s="104">
        <f t="shared" si="16"/>
        <v>7.584035</v>
      </c>
      <c r="X92" s="104">
        <f t="shared" si="17"/>
        <v>0.829951</v>
      </c>
      <c r="Y92" s="104">
        <f t="shared" si="18"/>
        <v>207.736804</v>
      </c>
      <c r="Z92" s="240">
        <f t="shared" si="19"/>
        <v>-3.7978099999999984</v>
      </c>
      <c r="AA92" s="78"/>
      <c r="AB92" s="77"/>
    </row>
    <row r="93" spans="1:28" s="58" customFormat="1" ht="15">
      <c r="A93" s="196" t="s">
        <v>299</v>
      </c>
      <c r="B93" s="165">
        <v>295400</v>
      </c>
      <c r="C93" s="163">
        <v>80500</v>
      </c>
      <c r="D93" s="171">
        <v>0.37</v>
      </c>
      <c r="E93" s="165">
        <v>350</v>
      </c>
      <c r="F93" s="113">
        <v>350</v>
      </c>
      <c r="G93" s="171">
        <v>0</v>
      </c>
      <c r="H93" s="165">
        <v>0</v>
      </c>
      <c r="I93" s="113">
        <v>0</v>
      </c>
      <c r="J93" s="171">
        <v>0</v>
      </c>
      <c r="K93" s="165">
        <v>295750</v>
      </c>
      <c r="L93" s="113">
        <v>80850</v>
      </c>
      <c r="M93" s="128">
        <v>0.38</v>
      </c>
      <c r="N93" s="174">
        <v>295750</v>
      </c>
      <c r="O93" s="175">
        <f t="shared" si="10"/>
        <v>1</v>
      </c>
      <c r="P93" s="109">
        <f>Volume!K93</f>
        <v>587.35</v>
      </c>
      <c r="Q93" s="69">
        <f>Volume!J93</f>
        <v>576.9</v>
      </c>
      <c r="R93" s="240">
        <f t="shared" si="11"/>
        <v>17.0618175</v>
      </c>
      <c r="S93" s="104">
        <f t="shared" si="12"/>
        <v>17.0618175</v>
      </c>
      <c r="T93" s="110">
        <f t="shared" si="13"/>
        <v>214900</v>
      </c>
      <c r="U93" s="104">
        <f t="shared" si="14"/>
        <v>37.62214983713355</v>
      </c>
      <c r="V93" s="104">
        <f t="shared" si="15"/>
        <v>17.041626</v>
      </c>
      <c r="W93" s="104">
        <f t="shared" si="16"/>
        <v>0.0201915</v>
      </c>
      <c r="X93" s="104">
        <f t="shared" si="17"/>
        <v>0</v>
      </c>
      <c r="Y93" s="104">
        <f t="shared" si="18"/>
        <v>12.6221515</v>
      </c>
      <c r="Z93" s="240">
        <f t="shared" si="19"/>
        <v>4.439666000000001</v>
      </c>
      <c r="AA93" s="78"/>
      <c r="AB93" s="77"/>
    </row>
    <row r="94" spans="1:26" s="7" customFormat="1" ht="15">
      <c r="A94" s="196" t="s">
        <v>7</v>
      </c>
      <c r="B94" s="165">
        <v>2553200</v>
      </c>
      <c r="C94" s="163">
        <v>-22750</v>
      </c>
      <c r="D94" s="171">
        <v>-0.01</v>
      </c>
      <c r="E94" s="165">
        <v>78650</v>
      </c>
      <c r="F94" s="113">
        <v>13000</v>
      </c>
      <c r="G94" s="171">
        <v>0.2</v>
      </c>
      <c r="H94" s="165">
        <v>22100</v>
      </c>
      <c r="I94" s="113">
        <v>650</v>
      </c>
      <c r="J94" s="171">
        <v>0.03</v>
      </c>
      <c r="K94" s="165">
        <v>2653950</v>
      </c>
      <c r="L94" s="113">
        <v>-9100</v>
      </c>
      <c r="M94" s="128">
        <v>0</v>
      </c>
      <c r="N94" s="174">
        <v>2636400</v>
      </c>
      <c r="O94" s="175">
        <f t="shared" si="10"/>
        <v>0.9933872152828802</v>
      </c>
      <c r="P94" s="109">
        <f>Volume!K94</f>
        <v>898.55</v>
      </c>
      <c r="Q94" s="69">
        <f>Volume!J94</f>
        <v>891.8</v>
      </c>
      <c r="R94" s="240">
        <f t="shared" si="11"/>
        <v>236.679261</v>
      </c>
      <c r="S94" s="104">
        <f t="shared" si="12"/>
        <v>235.114152</v>
      </c>
      <c r="T94" s="110">
        <f t="shared" si="13"/>
        <v>2663050</v>
      </c>
      <c r="U94" s="104">
        <f t="shared" si="14"/>
        <v>-0.3417134488650232</v>
      </c>
      <c r="V94" s="104">
        <f t="shared" si="15"/>
        <v>227.694376</v>
      </c>
      <c r="W94" s="104">
        <f t="shared" si="16"/>
        <v>7.014007</v>
      </c>
      <c r="X94" s="104">
        <f t="shared" si="17"/>
        <v>1.970878</v>
      </c>
      <c r="Y94" s="104">
        <f t="shared" si="18"/>
        <v>239.28835775</v>
      </c>
      <c r="Z94" s="240">
        <f t="shared" si="19"/>
        <v>-2.609096749999992</v>
      </c>
    </row>
    <row r="95" spans="1:28" s="58" customFormat="1" ht="15">
      <c r="A95" s="196" t="s">
        <v>170</v>
      </c>
      <c r="B95" s="165">
        <v>2721600</v>
      </c>
      <c r="C95" s="163">
        <v>-30000</v>
      </c>
      <c r="D95" s="171">
        <v>-0.01</v>
      </c>
      <c r="E95" s="165">
        <v>0</v>
      </c>
      <c r="F95" s="113">
        <v>0</v>
      </c>
      <c r="G95" s="171">
        <v>0</v>
      </c>
      <c r="H95" s="165">
        <v>0</v>
      </c>
      <c r="I95" s="113">
        <v>0</v>
      </c>
      <c r="J95" s="171">
        <v>0</v>
      </c>
      <c r="K95" s="165">
        <v>2721600</v>
      </c>
      <c r="L95" s="113">
        <v>-30000</v>
      </c>
      <c r="M95" s="128">
        <v>-0.01</v>
      </c>
      <c r="N95" s="174">
        <v>2721600</v>
      </c>
      <c r="O95" s="175">
        <f t="shared" si="10"/>
        <v>1</v>
      </c>
      <c r="P95" s="109">
        <f>Volume!K95</f>
        <v>475.8</v>
      </c>
      <c r="Q95" s="69">
        <f>Volume!J95</f>
        <v>475.75</v>
      </c>
      <c r="R95" s="240">
        <f t="shared" si="11"/>
        <v>129.48012</v>
      </c>
      <c r="S95" s="104">
        <f t="shared" si="12"/>
        <v>129.48012</v>
      </c>
      <c r="T95" s="110">
        <f t="shared" si="13"/>
        <v>2751600</v>
      </c>
      <c r="U95" s="104">
        <f t="shared" si="14"/>
        <v>-1.0902747492368077</v>
      </c>
      <c r="V95" s="104">
        <f t="shared" si="15"/>
        <v>129.48012</v>
      </c>
      <c r="W95" s="104">
        <f t="shared" si="16"/>
        <v>0</v>
      </c>
      <c r="X95" s="104">
        <f t="shared" si="17"/>
        <v>0</v>
      </c>
      <c r="Y95" s="104">
        <f t="shared" si="18"/>
        <v>130.921128</v>
      </c>
      <c r="Z95" s="240">
        <f t="shared" si="19"/>
        <v>-1.4410080000000107</v>
      </c>
      <c r="AA95" s="78"/>
      <c r="AB95" s="77"/>
    </row>
    <row r="96" spans="1:28" s="58" customFormat="1" ht="15">
      <c r="A96" s="196" t="s">
        <v>224</v>
      </c>
      <c r="B96" s="165">
        <v>2355600</v>
      </c>
      <c r="C96" s="163">
        <v>-76400</v>
      </c>
      <c r="D96" s="171">
        <v>-0.03</v>
      </c>
      <c r="E96" s="165">
        <v>130400</v>
      </c>
      <c r="F96" s="113">
        <v>26400</v>
      </c>
      <c r="G96" s="171">
        <v>0.25</v>
      </c>
      <c r="H96" s="165">
        <v>23200</v>
      </c>
      <c r="I96" s="113">
        <v>3200</v>
      </c>
      <c r="J96" s="171">
        <v>0.16</v>
      </c>
      <c r="K96" s="165">
        <v>2509200</v>
      </c>
      <c r="L96" s="113">
        <v>-46800</v>
      </c>
      <c r="M96" s="128">
        <v>-0.02</v>
      </c>
      <c r="N96" s="174">
        <v>2486400</v>
      </c>
      <c r="O96" s="175">
        <f t="shared" si="10"/>
        <v>0.9909134385461502</v>
      </c>
      <c r="P96" s="109">
        <f>Volume!K96</f>
        <v>897.95</v>
      </c>
      <c r="Q96" s="69">
        <f>Volume!J96</f>
        <v>886.45</v>
      </c>
      <c r="R96" s="240">
        <f t="shared" si="11"/>
        <v>222.428034</v>
      </c>
      <c r="S96" s="104">
        <f t="shared" si="12"/>
        <v>220.406928</v>
      </c>
      <c r="T96" s="110">
        <f t="shared" si="13"/>
        <v>2556000</v>
      </c>
      <c r="U96" s="104">
        <f t="shared" si="14"/>
        <v>-1.8309859154929577</v>
      </c>
      <c r="V96" s="104">
        <f t="shared" si="15"/>
        <v>208.812162</v>
      </c>
      <c r="W96" s="104">
        <f t="shared" si="16"/>
        <v>11.559308</v>
      </c>
      <c r="X96" s="104">
        <f t="shared" si="17"/>
        <v>2.056564</v>
      </c>
      <c r="Y96" s="104">
        <f t="shared" si="18"/>
        <v>229.51602</v>
      </c>
      <c r="Z96" s="240">
        <f t="shared" si="19"/>
        <v>-7.087986000000001</v>
      </c>
      <c r="AA96" s="78"/>
      <c r="AB96" s="77"/>
    </row>
    <row r="97" spans="1:28" s="58" customFormat="1" ht="15">
      <c r="A97" s="196" t="s">
        <v>207</v>
      </c>
      <c r="B97" s="165">
        <v>5077500</v>
      </c>
      <c r="C97" s="163">
        <v>-8750</v>
      </c>
      <c r="D97" s="171">
        <v>0</v>
      </c>
      <c r="E97" s="165">
        <v>486250</v>
      </c>
      <c r="F97" s="113">
        <v>13750</v>
      </c>
      <c r="G97" s="171">
        <v>0.03</v>
      </c>
      <c r="H97" s="165">
        <v>27500</v>
      </c>
      <c r="I97" s="113">
        <v>-1250</v>
      </c>
      <c r="J97" s="171">
        <v>-0.04</v>
      </c>
      <c r="K97" s="165">
        <v>5591250</v>
      </c>
      <c r="L97" s="113">
        <v>3750</v>
      </c>
      <c r="M97" s="128">
        <v>0</v>
      </c>
      <c r="N97" s="174">
        <v>5541250</v>
      </c>
      <c r="O97" s="175">
        <f t="shared" si="10"/>
        <v>0.9910574558461882</v>
      </c>
      <c r="P97" s="109">
        <f>Volume!K97</f>
        <v>215.55</v>
      </c>
      <c r="Q97" s="69">
        <f>Volume!J97</f>
        <v>215.45</v>
      </c>
      <c r="R97" s="240">
        <f t="shared" si="11"/>
        <v>120.46348125</v>
      </c>
      <c r="S97" s="104">
        <f t="shared" si="12"/>
        <v>119.38623125</v>
      </c>
      <c r="T97" s="110">
        <f t="shared" si="13"/>
        <v>5587500</v>
      </c>
      <c r="U97" s="104">
        <f t="shared" si="14"/>
        <v>0.06711409395973154</v>
      </c>
      <c r="V97" s="104">
        <f t="shared" si="15"/>
        <v>109.3947375</v>
      </c>
      <c r="W97" s="104">
        <f t="shared" si="16"/>
        <v>10.47625625</v>
      </c>
      <c r="X97" s="104">
        <f t="shared" si="17"/>
        <v>0.5924875</v>
      </c>
      <c r="Y97" s="104">
        <f t="shared" si="18"/>
        <v>120.4385625</v>
      </c>
      <c r="Z97" s="240">
        <f t="shared" si="19"/>
        <v>0.024918749999997658</v>
      </c>
      <c r="AA97" s="78"/>
      <c r="AB97" s="77"/>
    </row>
    <row r="98" spans="1:28" s="58" customFormat="1" ht="15">
      <c r="A98" s="196" t="s">
        <v>300</v>
      </c>
      <c r="B98" s="165">
        <v>431750</v>
      </c>
      <c r="C98" s="163">
        <v>5000</v>
      </c>
      <c r="D98" s="171">
        <v>0.01</v>
      </c>
      <c r="E98" s="165">
        <v>6250</v>
      </c>
      <c r="F98" s="113">
        <v>750</v>
      </c>
      <c r="G98" s="171">
        <v>0.14</v>
      </c>
      <c r="H98" s="165">
        <v>0</v>
      </c>
      <c r="I98" s="113">
        <v>0</v>
      </c>
      <c r="J98" s="171">
        <v>0</v>
      </c>
      <c r="K98" s="165">
        <v>438000</v>
      </c>
      <c r="L98" s="113">
        <v>5750</v>
      </c>
      <c r="M98" s="128">
        <v>0.01</v>
      </c>
      <c r="N98" s="174">
        <v>437000</v>
      </c>
      <c r="O98" s="175">
        <f t="shared" si="10"/>
        <v>0.997716894977169</v>
      </c>
      <c r="P98" s="109">
        <f>Volume!K98</f>
        <v>839.55</v>
      </c>
      <c r="Q98" s="69">
        <f>Volume!J98</f>
        <v>828.9</v>
      </c>
      <c r="R98" s="240">
        <f t="shared" si="11"/>
        <v>36.30582</v>
      </c>
      <c r="S98" s="104">
        <f t="shared" si="12"/>
        <v>36.22293</v>
      </c>
      <c r="T98" s="110">
        <f t="shared" si="13"/>
        <v>432250</v>
      </c>
      <c r="U98" s="104">
        <f t="shared" si="14"/>
        <v>1.3302486986697513</v>
      </c>
      <c r="V98" s="104">
        <f t="shared" si="15"/>
        <v>35.7877575</v>
      </c>
      <c r="W98" s="104">
        <f t="shared" si="16"/>
        <v>0.5180625</v>
      </c>
      <c r="X98" s="104">
        <f t="shared" si="17"/>
        <v>0</v>
      </c>
      <c r="Y98" s="104">
        <f t="shared" si="18"/>
        <v>36.28954875</v>
      </c>
      <c r="Z98" s="240">
        <f t="shared" si="19"/>
        <v>0.01627124999999552</v>
      </c>
      <c r="AA98" s="78"/>
      <c r="AB98" s="77"/>
    </row>
    <row r="99" spans="1:28" s="58" customFormat="1" ht="15">
      <c r="A99" s="196" t="s">
        <v>280</v>
      </c>
      <c r="B99" s="165">
        <v>10420800</v>
      </c>
      <c r="C99" s="163">
        <v>129600</v>
      </c>
      <c r="D99" s="171">
        <v>0.01</v>
      </c>
      <c r="E99" s="165">
        <v>356800</v>
      </c>
      <c r="F99" s="113">
        <v>48000</v>
      </c>
      <c r="G99" s="171">
        <v>0.16</v>
      </c>
      <c r="H99" s="165">
        <v>35200</v>
      </c>
      <c r="I99" s="113">
        <v>0</v>
      </c>
      <c r="J99" s="171">
        <v>0</v>
      </c>
      <c r="K99" s="165">
        <v>10812800</v>
      </c>
      <c r="L99" s="113">
        <v>177600</v>
      </c>
      <c r="M99" s="128">
        <v>0.02</v>
      </c>
      <c r="N99" s="174">
        <v>10651200</v>
      </c>
      <c r="O99" s="175">
        <f t="shared" si="10"/>
        <v>0.9850547499260136</v>
      </c>
      <c r="P99" s="109">
        <f>Volume!K99</f>
        <v>290.4</v>
      </c>
      <c r="Q99" s="69">
        <f>Volume!J99</f>
        <v>282.45</v>
      </c>
      <c r="R99" s="240">
        <f t="shared" si="11"/>
        <v>305.407536</v>
      </c>
      <c r="S99" s="104">
        <f t="shared" si="12"/>
        <v>300.843144</v>
      </c>
      <c r="T99" s="110">
        <f t="shared" si="13"/>
        <v>10635200</v>
      </c>
      <c r="U99" s="104">
        <f t="shared" si="14"/>
        <v>1.6699262825334737</v>
      </c>
      <c r="V99" s="104">
        <f t="shared" si="15"/>
        <v>294.335496</v>
      </c>
      <c r="W99" s="104">
        <f t="shared" si="16"/>
        <v>10.077816</v>
      </c>
      <c r="X99" s="104">
        <f t="shared" si="17"/>
        <v>0.994224</v>
      </c>
      <c r="Y99" s="104">
        <f t="shared" si="18"/>
        <v>308.84620799999993</v>
      </c>
      <c r="Z99" s="240">
        <f t="shared" si="19"/>
        <v>-3.43867199999994</v>
      </c>
      <c r="AA99" s="78"/>
      <c r="AB99" s="77"/>
    </row>
    <row r="100" spans="1:28" s="58" customFormat="1" ht="15">
      <c r="A100" s="196" t="s">
        <v>146</v>
      </c>
      <c r="B100" s="165">
        <v>6327900</v>
      </c>
      <c r="C100" s="163">
        <v>17800</v>
      </c>
      <c r="D100" s="171">
        <v>0</v>
      </c>
      <c r="E100" s="165">
        <v>373800</v>
      </c>
      <c r="F100" s="113">
        <v>8900</v>
      </c>
      <c r="G100" s="171">
        <v>0.02</v>
      </c>
      <c r="H100" s="165">
        <v>0</v>
      </c>
      <c r="I100" s="113">
        <v>0</v>
      </c>
      <c r="J100" s="171">
        <v>0</v>
      </c>
      <c r="K100" s="165">
        <v>6701700</v>
      </c>
      <c r="L100" s="113">
        <v>26700</v>
      </c>
      <c r="M100" s="128">
        <v>0</v>
      </c>
      <c r="N100" s="174">
        <v>6594900</v>
      </c>
      <c r="O100" s="175">
        <f t="shared" si="10"/>
        <v>0.9840637450199203</v>
      </c>
      <c r="P100" s="109">
        <f>Volume!K100</f>
        <v>40.8</v>
      </c>
      <c r="Q100" s="69">
        <f>Volume!J100</f>
        <v>40.35</v>
      </c>
      <c r="R100" s="240">
        <f t="shared" si="11"/>
        <v>27.0413595</v>
      </c>
      <c r="S100" s="104">
        <f t="shared" si="12"/>
        <v>26.6104215</v>
      </c>
      <c r="T100" s="110">
        <f t="shared" si="13"/>
        <v>6675000</v>
      </c>
      <c r="U100" s="104">
        <f t="shared" si="14"/>
        <v>0.4</v>
      </c>
      <c r="V100" s="104">
        <f t="shared" si="15"/>
        <v>25.5330765</v>
      </c>
      <c r="W100" s="104">
        <f t="shared" si="16"/>
        <v>1.508283</v>
      </c>
      <c r="X100" s="104">
        <f t="shared" si="17"/>
        <v>0</v>
      </c>
      <c r="Y100" s="104">
        <f t="shared" si="18"/>
        <v>27.234</v>
      </c>
      <c r="Z100" s="240">
        <f t="shared" si="19"/>
        <v>-0.1926405000000031</v>
      </c>
      <c r="AA100" s="78"/>
      <c r="AB100" s="77"/>
    </row>
    <row r="101" spans="1:26" s="7" customFormat="1" ht="15">
      <c r="A101" s="196" t="s">
        <v>8</v>
      </c>
      <c r="B101" s="165">
        <v>24219200</v>
      </c>
      <c r="C101" s="163">
        <v>-777600</v>
      </c>
      <c r="D101" s="171">
        <v>-0.03</v>
      </c>
      <c r="E101" s="165">
        <v>2659200</v>
      </c>
      <c r="F101" s="113">
        <v>337600</v>
      </c>
      <c r="G101" s="171">
        <v>0.15</v>
      </c>
      <c r="H101" s="165">
        <v>561600</v>
      </c>
      <c r="I101" s="113">
        <v>0</v>
      </c>
      <c r="J101" s="171">
        <v>0</v>
      </c>
      <c r="K101" s="165">
        <v>27440000</v>
      </c>
      <c r="L101" s="113">
        <v>-440000</v>
      </c>
      <c r="M101" s="128">
        <v>-0.02</v>
      </c>
      <c r="N101" s="174">
        <v>25880000</v>
      </c>
      <c r="O101" s="175">
        <f t="shared" si="10"/>
        <v>0.9431486880466472</v>
      </c>
      <c r="P101" s="109">
        <f>Volume!K101</f>
        <v>157.8</v>
      </c>
      <c r="Q101" s="69">
        <f>Volume!J101</f>
        <v>154.6</v>
      </c>
      <c r="R101" s="240">
        <f t="shared" si="11"/>
        <v>424.2224</v>
      </c>
      <c r="S101" s="104">
        <f t="shared" si="12"/>
        <v>400.1048</v>
      </c>
      <c r="T101" s="110">
        <f t="shared" si="13"/>
        <v>27880000</v>
      </c>
      <c r="U101" s="104">
        <f t="shared" si="14"/>
        <v>-1.5781922525107603</v>
      </c>
      <c r="V101" s="104">
        <f t="shared" si="15"/>
        <v>374.428832</v>
      </c>
      <c r="W101" s="104">
        <f t="shared" si="16"/>
        <v>41.111232</v>
      </c>
      <c r="X101" s="104">
        <f t="shared" si="17"/>
        <v>8.682336</v>
      </c>
      <c r="Y101" s="104">
        <f t="shared" si="18"/>
        <v>439.9464</v>
      </c>
      <c r="Z101" s="240">
        <f t="shared" si="19"/>
        <v>-15.72399999999999</v>
      </c>
    </row>
    <row r="102" spans="1:28" s="58" customFormat="1" ht="15">
      <c r="A102" s="196" t="s">
        <v>301</v>
      </c>
      <c r="B102" s="165">
        <v>1728000</v>
      </c>
      <c r="C102" s="163">
        <v>-8000</v>
      </c>
      <c r="D102" s="171">
        <v>0</v>
      </c>
      <c r="E102" s="165">
        <v>7000</v>
      </c>
      <c r="F102" s="113">
        <v>1000</v>
      </c>
      <c r="G102" s="171">
        <v>0.17</v>
      </c>
      <c r="H102" s="165">
        <v>1000</v>
      </c>
      <c r="I102" s="113">
        <v>0</v>
      </c>
      <c r="J102" s="171">
        <v>0</v>
      </c>
      <c r="K102" s="165">
        <v>1736000</v>
      </c>
      <c r="L102" s="113">
        <v>-7000</v>
      </c>
      <c r="M102" s="128">
        <v>0</v>
      </c>
      <c r="N102" s="174">
        <v>1733000</v>
      </c>
      <c r="O102" s="175">
        <f t="shared" si="10"/>
        <v>0.9982718894009217</v>
      </c>
      <c r="P102" s="109">
        <f>Volume!K102</f>
        <v>224.85</v>
      </c>
      <c r="Q102" s="69">
        <f>Volume!J102</f>
        <v>220.25</v>
      </c>
      <c r="R102" s="240">
        <f t="shared" si="11"/>
        <v>38.2354</v>
      </c>
      <c r="S102" s="104">
        <f t="shared" si="12"/>
        <v>38.169325</v>
      </c>
      <c r="T102" s="110">
        <f t="shared" si="13"/>
        <v>1743000</v>
      </c>
      <c r="U102" s="104">
        <f t="shared" si="14"/>
        <v>-0.4016064257028112</v>
      </c>
      <c r="V102" s="104">
        <f t="shared" si="15"/>
        <v>38.0592</v>
      </c>
      <c r="W102" s="104">
        <f t="shared" si="16"/>
        <v>0.154175</v>
      </c>
      <c r="X102" s="104">
        <f t="shared" si="17"/>
        <v>0.022025</v>
      </c>
      <c r="Y102" s="104">
        <f t="shared" si="18"/>
        <v>39.191355</v>
      </c>
      <c r="Z102" s="240">
        <f t="shared" si="19"/>
        <v>-0.955955000000003</v>
      </c>
      <c r="AA102" s="78"/>
      <c r="AB102" s="77"/>
    </row>
    <row r="103" spans="1:28" s="58" customFormat="1" ht="15">
      <c r="A103" s="196" t="s">
        <v>179</v>
      </c>
      <c r="B103" s="165">
        <v>42644000</v>
      </c>
      <c r="C103" s="163">
        <v>-56000</v>
      </c>
      <c r="D103" s="171">
        <v>0</v>
      </c>
      <c r="E103" s="165">
        <v>6216000</v>
      </c>
      <c r="F103" s="113">
        <v>140000</v>
      </c>
      <c r="G103" s="171">
        <v>0.02</v>
      </c>
      <c r="H103" s="165">
        <v>1960000</v>
      </c>
      <c r="I103" s="113">
        <v>140000</v>
      </c>
      <c r="J103" s="171">
        <v>0.08</v>
      </c>
      <c r="K103" s="165">
        <v>50820000</v>
      </c>
      <c r="L103" s="113">
        <v>224000</v>
      </c>
      <c r="M103" s="128">
        <v>0</v>
      </c>
      <c r="N103" s="174">
        <v>49448000</v>
      </c>
      <c r="O103" s="175">
        <f t="shared" si="10"/>
        <v>0.9730027548209367</v>
      </c>
      <c r="P103" s="109">
        <f>Volume!K103</f>
        <v>15.8</v>
      </c>
      <c r="Q103" s="69">
        <f>Volume!J103</f>
        <v>15.5</v>
      </c>
      <c r="R103" s="240">
        <f t="shared" si="11"/>
        <v>78.771</v>
      </c>
      <c r="S103" s="104">
        <f t="shared" si="12"/>
        <v>76.6444</v>
      </c>
      <c r="T103" s="110">
        <f t="shared" si="13"/>
        <v>50596000</v>
      </c>
      <c r="U103" s="104">
        <f t="shared" si="14"/>
        <v>0.44272274488101826</v>
      </c>
      <c r="V103" s="104">
        <f t="shared" si="15"/>
        <v>66.0982</v>
      </c>
      <c r="W103" s="104">
        <f t="shared" si="16"/>
        <v>9.6348</v>
      </c>
      <c r="X103" s="104">
        <f t="shared" si="17"/>
        <v>3.038</v>
      </c>
      <c r="Y103" s="104">
        <f t="shared" si="18"/>
        <v>79.94168</v>
      </c>
      <c r="Z103" s="240">
        <f t="shared" si="19"/>
        <v>-1.1706800000000044</v>
      </c>
      <c r="AA103" s="78"/>
      <c r="AB103" s="77"/>
    </row>
    <row r="104" spans="1:28" s="58" customFormat="1" ht="15">
      <c r="A104" s="196" t="s">
        <v>202</v>
      </c>
      <c r="B104" s="165">
        <v>3425850</v>
      </c>
      <c r="C104" s="163">
        <v>-9200</v>
      </c>
      <c r="D104" s="171">
        <v>0</v>
      </c>
      <c r="E104" s="165">
        <v>73600</v>
      </c>
      <c r="F104" s="113">
        <v>9200</v>
      </c>
      <c r="G104" s="171">
        <v>0.14</v>
      </c>
      <c r="H104" s="165">
        <v>9200</v>
      </c>
      <c r="I104" s="113">
        <v>0</v>
      </c>
      <c r="J104" s="171">
        <v>0</v>
      </c>
      <c r="K104" s="165">
        <v>3508650</v>
      </c>
      <c r="L104" s="113">
        <v>0</v>
      </c>
      <c r="M104" s="128">
        <v>0</v>
      </c>
      <c r="N104" s="174">
        <v>3394800</v>
      </c>
      <c r="O104" s="175">
        <f t="shared" si="10"/>
        <v>0.967551622418879</v>
      </c>
      <c r="P104" s="109">
        <f>Volume!K104</f>
        <v>209.95</v>
      </c>
      <c r="Q104" s="69">
        <f>Volume!J104</f>
        <v>207.35</v>
      </c>
      <c r="R104" s="240">
        <f t="shared" si="11"/>
        <v>72.75185775</v>
      </c>
      <c r="S104" s="104">
        <f t="shared" si="12"/>
        <v>70.391178</v>
      </c>
      <c r="T104" s="110">
        <f t="shared" si="13"/>
        <v>3508650</v>
      </c>
      <c r="U104" s="104">
        <f t="shared" si="14"/>
        <v>0</v>
      </c>
      <c r="V104" s="104">
        <f t="shared" si="15"/>
        <v>71.03499975</v>
      </c>
      <c r="W104" s="104">
        <f t="shared" si="16"/>
        <v>1.526096</v>
      </c>
      <c r="X104" s="104">
        <f t="shared" si="17"/>
        <v>0.190762</v>
      </c>
      <c r="Y104" s="104">
        <f t="shared" si="18"/>
        <v>73.66410675</v>
      </c>
      <c r="Z104" s="240">
        <f t="shared" si="19"/>
        <v>-0.9122490000000028</v>
      </c>
      <c r="AA104" s="78"/>
      <c r="AB104" s="77"/>
    </row>
    <row r="105" spans="1:28" s="58" customFormat="1" ht="15">
      <c r="A105" s="196" t="s">
        <v>171</v>
      </c>
      <c r="B105" s="165">
        <v>4279000</v>
      </c>
      <c r="C105" s="163">
        <v>-189200</v>
      </c>
      <c r="D105" s="171">
        <v>-0.04</v>
      </c>
      <c r="E105" s="165">
        <v>105600</v>
      </c>
      <c r="F105" s="113">
        <v>11000</v>
      </c>
      <c r="G105" s="171">
        <v>0.12</v>
      </c>
      <c r="H105" s="165">
        <v>33000</v>
      </c>
      <c r="I105" s="113">
        <v>11000</v>
      </c>
      <c r="J105" s="171">
        <v>0.5</v>
      </c>
      <c r="K105" s="165">
        <v>4417600</v>
      </c>
      <c r="L105" s="113">
        <v>-167200</v>
      </c>
      <c r="M105" s="128">
        <v>-0.04</v>
      </c>
      <c r="N105" s="174">
        <v>4384600</v>
      </c>
      <c r="O105" s="175">
        <f t="shared" si="10"/>
        <v>0.9925298804780877</v>
      </c>
      <c r="P105" s="109">
        <f>Volume!K105</f>
        <v>299.45</v>
      </c>
      <c r="Q105" s="69">
        <f>Volume!J105</f>
        <v>298</v>
      </c>
      <c r="R105" s="240">
        <f t="shared" si="11"/>
        <v>131.64448</v>
      </c>
      <c r="S105" s="104">
        <f t="shared" si="12"/>
        <v>130.66108</v>
      </c>
      <c r="T105" s="110">
        <f t="shared" si="13"/>
        <v>4584800</v>
      </c>
      <c r="U105" s="104">
        <f t="shared" si="14"/>
        <v>-3.6468330134357005</v>
      </c>
      <c r="V105" s="104">
        <f t="shared" si="15"/>
        <v>127.5142</v>
      </c>
      <c r="W105" s="104">
        <f t="shared" si="16"/>
        <v>3.14688</v>
      </c>
      <c r="X105" s="104">
        <f t="shared" si="17"/>
        <v>0.9834</v>
      </c>
      <c r="Y105" s="104">
        <f t="shared" si="18"/>
        <v>137.291836</v>
      </c>
      <c r="Z105" s="240">
        <f t="shared" si="19"/>
        <v>-5.647356000000002</v>
      </c>
      <c r="AA105" s="78"/>
      <c r="AB105" s="77"/>
    </row>
    <row r="106" spans="1:28" s="58" customFormat="1" ht="15">
      <c r="A106" s="196" t="s">
        <v>147</v>
      </c>
      <c r="B106" s="165">
        <v>4478100</v>
      </c>
      <c r="C106" s="163">
        <v>-41300</v>
      </c>
      <c r="D106" s="171">
        <v>-0.01</v>
      </c>
      <c r="E106" s="165">
        <v>53100</v>
      </c>
      <c r="F106" s="113">
        <v>0</v>
      </c>
      <c r="G106" s="171">
        <v>0</v>
      </c>
      <c r="H106" s="165">
        <v>0</v>
      </c>
      <c r="I106" s="113">
        <v>0</v>
      </c>
      <c r="J106" s="171">
        <v>0</v>
      </c>
      <c r="K106" s="165">
        <v>4531200</v>
      </c>
      <c r="L106" s="113">
        <v>-41300</v>
      </c>
      <c r="M106" s="128">
        <v>-0.01</v>
      </c>
      <c r="N106" s="174">
        <v>4454500</v>
      </c>
      <c r="O106" s="175">
        <f t="shared" si="10"/>
        <v>0.9830729166666666</v>
      </c>
      <c r="P106" s="109">
        <f>Volume!K106</f>
        <v>57.35</v>
      </c>
      <c r="Q106" s="69">
        <f>Volume!J106</f>
        <v>57.15</v>
      </c>
      <c r="R106" s="240">
        <f t="shared" si="11"/>
        <v>25.895808</v>
      </c>
      <c r="S106" s="104">
        <f t="shared" si="12"/>
        <v>25.4574675</v>
      </c>
      <c r="T106" s="110">
        <f t="shared" si="13"/>
        <v>4572500</v>
      </c>
      <c r="U106" s="104">
        <f t="shared" si="14"/>
        <v>-0.903225806451613</v>
      </c>
      <c r="V106" s="104">
        <f t="shared" si="15"/>
        <v>25.5923415</v>
      </c>
      <c r="W106" s="104">
        <f t="shared" si="16"/>
        <v>0.3034665</v>
      </c>
      <c r="X106" s="104">
        <f t="shared" si="17"/>
        <v>0</v>
      </c>
      <c r="Y106" s="104">
        <f t="shared" si="18"/>
        <v>26.2232875</v>
      </c>
      <c r="Z106" s="240">
        <f t="shared" si="19"/>
        <v>-0.3274795000000026</v>
      </c>
      <c r="AA106" s="78"/>
      <c r="AB106" s="77"/>
    </row>
    <row r="107" spans="1:26" s="7" customFormat="1" ht="15">
      <c r="A107" s="196" t="s">
        <v>148</v>
      </c>
      <c r="B107" s="165">
        <v>752400</v>
      </c>
      <c r="C107" s="163">
        <v>25080</v>
      </c>
      <c r="D107" s="171">
        <v>0.03</v>
      </c>
      <c r="E107" s="165">
        <v>0</v>
      </c>
      <c r="F107" s="113">
        <v>0</v>
      </c>
      <c r="G107" s="171">
        <v>0</v>
      </c>
      <c r="H107" s="165">
        <v>0</v>
      </c>
      <c r="I107" s="113">
        <v>0</v>
      </c>
      <c r="J107" s="171">
        <v>0</v>
      </c>
      <c r="K107" s="165">
        <v>752400</v>
      </c>
      <c r="L107" s="113">
        <v>25080</v>
      </c>
      <c r="M107" s="128">
        <v>0.03</v>
      </c>
      <c r="N107" s="174">
        <v>748220</v>
      </c>
      <c r="O107" s="175">
        <f t="shared" si="10"/>
        <v>0.9944444444444445</v>
      </c>
      <c r="P107" s="109">
        <f>Volume!K107</f>
        <v>252.2</v>
      </c>
      <c r="Q107" s="69">
        <f>Volume!J107</f>
        <v>244.5</v>
      </c>
      <c r="R107" s="240">
        <f t="shared" si="11"/>
        <v>18.39618</v>
      </c>
      <c r="S107" s="104">
        <f t="shared" si="12"/>
        <v>18.293979</v>
      </c>
      <c r="T107" s="110">
        <f t="shared" si="13"/>
        <v>727320</v>
      </c>
      <c r="U107" s="104">
        <f t="shared" si="14"/>
        <v>3.4482758620689653</v>
      </c>
      <c r="V107" s="104">
        <f t="shared" si="15"/>
        <v>18.39618</v>
      </c>
      <c r="W107" s="104">
        <f t="shared" si="16"/>
        <v>0</v>
      </c>
      <c r="X107" s="104">
        <f t="shared" si="17"/>
        <v>0</v>
      </c>
      <c r="Y107" s="104">
        <f t="shared" si="18"/>
        <v>18.3430104</v>
      </c>
      <c r="Z107" s="240">
        <f t="shared" si="19"/>
        <v>0.05316960000000037</v>
      </c>
    </row>
    <row r="108" spans="1:26" s="7" customFormat="1" ht="15">
      <c r="A108" s="196" t="s">
        <v>122</v>
      </c>
      <c r="B108" s="165">
        <v>20510750</v>
      </c>
      <c r="C108" s="163">
        <v>123500</v>
      </c>
      <c r="D108" s="171">
        <v>0.01</v>
      </c>
      <c r="E108" s="165">
        <v>3835000</v>
      </c>
      <c r="F108" s="113">
        <v>165750</v>
      </c>
      <c r="G108" s="171">
        <v>0.05</v>
      </c>
      <c r="H108" s="165">
        <v>757250</v>
      </c>
      <c r="I108" s="113">
        <v>68250</v>
      </c>
      <c r="J108" s="171">
        <v>0.1</v>
      </c>
      <c r="K108" s="165">
        <v>25103000</v>
      </c>
      <c r="L108" s="113">
        <v>357500</v>
      </c>
      <c r="M108" s="128">
        <v>0.01</v>
      </c>
      <c r="N108" s="174">
        <v>24761750</v>
      </c>
      <c r="O108" s="175">
        <f t="shared" si="10"/>
        <v>0.9864060072501295</v>
      </c>
      <c r="P108" s="109">
        <f>Volume!K108</f>
        <v>136.9</v>
      </c>
      <c r="Q108" s="69">
        <f>Volume!J108</f>
        <v>135.15</v>
      </c>
      <c r="R108" s="240">
        <f t="shared" si="11"/>
        <v>339.267045</v>
      </c>
      <c r="S108" s="104">
        <f t="shared" si="12"/>
        <v>334.65505125</v>
      </c>
      <c r="T108" s="110">
        <f t="shared" si="13"/>
        <v>24745500</v>
      </c>
      <c r="U108" s="104">
        <f t="shared" si="14"/>
        <v>1.4447071184659837</v>
      </c>
      <c r="V108" s="104">
        <f t="shared" si="15"/>
        <v>277.20278625</v>
      </c>
      <c r="W108" s="104">
        <f t="shared" si="16"/>
        <v>51.830025</v>
      </c>
      <c r="X108" s="104">
        <f t="shared" si="17"/>
        <v>10.23423375</v>
      </c>
      <c r="Y108" s="104">
        <f t="shared" si="18"/>
        <v>338.765895</v>
      </c>
      <c r="Z108" s="240">
        <f t="shared" si="19"/>
        <v>0.5011499999999955</v>
      </c>
    </row>
    <row r="109" spans="1:26" s="7" customFormat="1" ht="15">
      <c r="A109" s="204" t="s">
        <v>36</v>
      </c>
      <c r="B109" s="165">
        <v>8034750</v>
      </c>
      <c r="C109" s="163">
        <v>263250</v>
      </c>
      <c r="D109" s="171">
        <v>0.03</v>
      </c>
      <c r="E109" s="165">
        <v>168750</v>
      </c>
      <c r="F109" s="113">
        <v>3600</v>
      </c>
      <c r="G109" s="171">
        <v>0.02</v>
      </c>
      <c r="H109" s="165">
        <v>33750</v>
      </c>
      <c r="I109" s="113">
        <v>13500</v>
      </c>
      <c r="J109" s="171">
        <v>0.67</v>
      </c>
      <c r="K109" s="165">
        <v>8237250</v>
      </c>
      <c r="L109" s="113">
        <v>280350</v>
      </c>
      <c r="M109" s="128">
        <v>0.04</v>
      </c>
      <c r="N109" s="174">
        <v>8175600</v>
      </c>
      <c r="O109" s="175">
        <f t="shared" si="10"/>
        <v>0.9925157060912319</v>
      </c>
      <c r="P109" s="109">
        <f>Volume!K109</f>
        <v>911.15</v>
      </c>
      <c r="Q109" s="69">
        <f>Volume!J109</f>
        <v>916.45</v>
      </c>
      <c r="R109" s="240">
        <f t="shared" si="11"/>
        <v>754.90277625</v>
      </c>
      <c r="S109" s="104">
        <f t="shared" si="12"/>
        <v>749.252862</v>
      </c>
      <c r="T109" s="110">
        <f t="shared" si="13"/>
        <v>7956900</v>
      </c>
      <c r="U109" s="104">
        <f t="shared" si="14"/>
        <v>3.523357086302455</v>
      </c>
      <c r="V109" s="104">
        <f t="shared" si="15"/>
        <v>736.34466375</v>
      </c>
      <c r="W109" s="104">
        <f t="shared" si="16"/>
        <v>15.46509375</v>
      </c>
      <c r="X109" s="104">
        <f t="shared" si="17"/>
        <v>3.09301875</v>
      </c>
      <c r="Y109" s="104">
        <f t="shared" si="18"/>
        <v>724.9929435</v>
      </c>
      <c r="Z109" s="240">
        <f t="shared" si="19"/>
        <v>29.909832749999964</v>
      </c>
    </row>
    <row r="110" spans="1:26" s="7" customFormat="1" ht="15">
      <c r="A110" s="196" t="s">
        <v>172</v>
      </c>
      <c r="B110" s="165">
        <v>3397800</v>
      </c>
      <c r="C110" s="163">
        <v>24150</v>
      </c>
      <c r="D110" s="171">
        <v>0.01</v>
      </c>
      <c r="E110" s="165">
        <v>105000</v>
      </c>
      <c r="F110" s="113">
        <v>3150</v>
      </c>
      <c r="G110" s="171">
        <v>0.03</v>
      </c>
      <c r="H110" s="165">
        <v>1050</v>
      </c>
      <c r="I110" s="113">
        <v>0</v>
      </c>
      <c r="J110" s="171">
        <v>0</v>
      </c>
      <c r="K110" s="165">
        <v>3503850</v>
      </c>
      <c r="L110" s="113">
        <v>27300</v>
      </c>
      <c r="M110" s="128">
        <v>0.01</v>
      </c>
      <c r="N110" s="174">
        <v>3471300</v>
      </c>
      <c r="O110" s="175">
        <f t="shared" si="10"/>
        <v>0.9907102187593647</v>
      </c>
      <c r="P110" s="109">
        <f>Volume!K110</f>
        <v>199.45</v>
      </c>
      <c r="Q110" s="69">
        <f>Volume!J110</f>
        <v>199.3</v>
      </c>
      <c r="R110" s="240">
        <f t="shared" si="11"/>
        <v>69.8317305</v>
      </c>
      <c r="S110" s="104">
        <f t="shared" si="12"/>
        <v>69.183009</v>
      </c>
      <c r="T110" s="110">
        <f t="shared" si="13"/>
        <v>3476550</v>
      </c>
      <c r="U110" s="104">
        <f t="shared" si="14"/>
        <v>0.7852612503775294</v>
      </c>
      <c r="V110" s="104">
        <f t="shared" si="15"/>
        <v>67.718154</v>
      </c>
      <c r="W110" s="104">
        <f t="shared" si="16"/>
        <v>2.09265</v>
      </c>
      <c r="X110" s="104">
        <f t="shared" si="17"/>
        <v>0.0209265</v>
      </c>
      <c r="Y110" s="104">
        <f t="shared" si="18"/>
        <v>69.33978975</v>
      </c>
      <c r="Z110" s="240">
        <f t="shared" si="19"/>
        <v>0.4919407500000119</v>
      </c>
    </row>
    <row r="111" spans="1:26" s="7" customFormat="1" ht="15">
      <c r="A111" s="196" t="s">
        <v>80</v>
      </c>
      <c r="B111" s="165">
        <v>2108400</v>
      </c>
      <c r="C111" s="163">
        <v>48000</v>
      </c>
      <c r="D111" s="171">
        <v>0.02</v>
      </c>
      <c r="E111" s="165">
        <v>6000</v>
      </c>
      <c r="F111" s="113">
        <v>0</v>
      </c>
      <c r="G111" s="171">
        <v>0</v>
      </c>
      <c r="H111" s="165">
        <v>1200</v>
      </c>
      <c r="I111" s="113">
        <v>0</v>
      </c>
      <c r="J111" s="171">
        <v>0</v>
      </c>
      <c r="K111" s="165">
        <v>2115600</v>
      </c>
      <c r="L111" s="113">
        <v>48000</v>
      </c>
      <c r="M111" s="128">
        <v>0.02</v>
      </c>
      <c r="N111" s="174">
        <v>2106000</v>
      </c>
      <c r="O111" s="175">
        <f t="shared" si="10"/>
        <v>0.9954622802041974</v>
      </c>
      <c r="P111" s="109">
        <f>Volume!K111</f>
        <v>229.65</v>
      </c>
      <c r="Q111" s="69">
        <f>Volume!J111</f>
        <v>222.6</v>
      </c>
      <c r="R111" s="240">
        <f t="shared" si="11"/>
        <v>47.093256</v>
      </c>
      <c r="S111" s="104">
        <f t="shared" si="12"/>
        <v>46.87956</v>
      </c>
      <c r="T111" s="110">
        <f t="shared" si="13"/>
        <v>2067600</v>
      </c>
      <c r="U111" s="104">
        <f t="shared" si="14"/>
        <v>2.321532211259431</v>
      </c>
      <c r="V111" s="104">
        <f t="shared" si="15"/>
        <v>46.932984</v>
      </c>
      <c r="W111" s="104">
        <f t="shared" si="16"/>
        <v>0.13356</v>
      </c>
      <c r="X111" s="104">
        <f t="shared" si="17"/>
        <v>0.026712</v>
      </c>
      <c r="Y111" s="104">
        <f t="shared" si="18"/>
        <v>47.482434</v>
      </c>
      <c r="Z111" s="240">
        <f t="shared" si="19"/>
        <v>-0.38917800000000113</v>
      </c>
    </row>
    <row r="112" spans="1:26" s="7" customFormat="1" ht="15">
      <c r="A112" s="196" t="s">
        <v>276</v>
      </c>
      <c r="B112" s="165">
        <v>6708800</v>
      </c>
      <c r="C112" s="163">
        <v>-11200</v>
      </c>
      <c r="D112" s="171">
        <v>0</v>
      </c>
      <c r="E112" s="165">
        <v>165200</v>
      </c>
      <c r="F112" s="113">
        <v>9100</v>
      </c>
      <c r="G112" s="171">
        <v>0.06</v>
      </c>
      <c r="H112" s="165">
        <v>1400</v>
      </c>
      <c r="I112" s="113">
        <v>0</v>
      </c>
      <c r="J112" s="171">
        <v>0</v>
      </c>
      <c r="K112" s="165">
        <v>6875400</v>
      </c>
      <c r="L112" s="113">
        <v>-2100</v>
      </c>
      <c r="M112" s="128">
        <v>0</v>
      </c>
      <c r="N112" s="174">
        <v>6808200</v>
      </c>
      <c r="O112" s="175">
        <f t="shared" si="10"/>
        <v>0.9902260232131949</v>
      </c>
      <c r="P112" s="109">
        <f>Volume!K112</f>
        <v>440.8</v>
      </c>
      <c r="Q112" s="69">
        <f>Volume!J112</f>
        <v>432.75</v>
      </c>
      <c r="R112" s="240">
        <f t="shared" si="11"/>
        <v>297.532935</v>
      </c>
      <c r="S112" s="104">
        <f t="shared" si="12"/>
        <v>294.624855</v>
      </c>
      <c r="T112" s="110">
        <f t="shared" si="13"/>
        <v>6877500</v>
      </c>
      <c r="U112" s="104">
        <f t="shared" si="14"/>
        <v>-0.03053435114503817</v>
      </c>
      <c r="V112" s="104">
        <f t="shared" si="15"/>
        <v>290.32332</v>
      </c>
      <c r="W112" s="104">
        <f t="shared" si="16"/>
        <v>7.14903</v>
      </c>
      <c r="X112" s="104">
        <f t="shared" si="17"/>
        <v>0.060585</v>
      </c>
      <c r="Y112" s="104">
        <f t="shared" si="18"/>
        <v>303.1602</v>
      </c>
      <c r="Z112" s="240">
        <f t="shared" si="19"/>
        <v>-5.627264999999966</v>
      </c>
    </row>
    <row r="113" spans="1:26" s="7" customFormat="1" ht="15">
      <c r="A113" s="196" t="s">
        <v>225</v>
      </c>
      <c r="B113" s="165">
        <v>579150</v>
      </c>
      <c r="C113" s="163">
        <v>-6500</v>
      </c>
      <c r="D113" s="171">
        <v>-0.01</v>
      </c>
      <c r="E113" s="165">
        <v>0</v>
      </c>
      <c r="F113" s="113">
        <v>0</v>
      </c>
      <c r="G113" s="171">
        <v>0</v>
      </c>
      <c r="H113" s="165">
        <v>0</v>
      </c>
      <c r="I113" s="113">
        <v>0</v>
      </c>
      <c r="J113" s="171">
        <v>0</v>
      </c>
      <c r="K113" s="165">
        <v>579150</v>
      </c>
      <c r="L113" s="113">
        <v>-6500</v>
      </c>
      <c r="M113" s="128">
        <v>-0.01</v>
      </c>
      <c r="N113" s="174">
        <v>579150</v>
      </c>
      <c r="O113" s="175">
        <f t="shared" si="10"/>
        <v>1</v>
      </c>
      <c r="P113" s="109">
        <f>Volume!K113</f>
        <v>399.3</v>
      </c>
      <c r="Q113" s="69">
        <f>Volume!J113</f>
        <v>399.9</v>
      </c>
      <c r="R113" s="240">
        <f t="shared" si="11"/>
        <v>23.1602085</v>
      </c>
      <c r="S113" s="104">
        <f t="shared" si="12"/>
        <v>23.1602085</v>
      </c>
      <c r="T113" s="110">
        <f t="shared" si="13"/>
        <v>585650</v>
      </c>
      <c r="U113" s="104">
        <f t="shared" si="14"/>
        <v>-1.1098779134295227</v>
      </c>
      <c r="V113" s="104">
        <f t="shared" si="15"/>
        <v>23.1602085</v>
      </c>
      <c r="W113" s="104">
        <f t="shared" si="16"/>
        <v>0</v>
      </c>
      <c r="X113" s="104">
        <f t="shared" si="17"/>
        <v>0</v>
      </c>
      <c r="Y113" s="104">
        <f t="shared" si="18"/>
        <v>23.3850045</v>
      </c>
      <c r="Z113" s="240">
        <f t="shared" si="19"/>
        <v>-0.22479600000000133</v>
      </c>
    </row>
    <row r="114" spans="1:26" s="7" customFormat="1" ht="15">
      <c r="A114" s="196" t="s">
        <v>81</v>
      </c>
      <c r="B114" s="165">
        <v>4320000</v>
      </c>
      <c r="C114" s="163">
        <v>206400</v>
      </c>
      <c r="D114" s="171">
        <v>0.05</v>
      </c>
      <c r="E114" s="165">
        <v>13200</v>
      </c>
      <c r="F114" s="113">
        <v>0</v>
      </c>
      <c r="G114" s="171">
        <v>0</v>
      </c>
      <c r="H114" s="165">
        <v>0</v>
      </c>
      <c r="I114" s="113">
        <v>0</v>
      </c>
      <c r="J114" s="171">
        <v>0</v>
      </c>
      <c r="K114" s="165">
        <v>4333200</v>
      </c>
      <c r="L114" s="113">
        <v>206400</v>
      </c>
      <c r="M114" s="128">
        <v>0.05</v>
      </c>
      <c r="N114" s="174">
        <v>4321200</v>
      </c>
      <c r="O114" s="175">
        <f t="shared" si="10"/>
        <v>0.9972306840210468</v>
      </c>
      <c r="P114" s="109">
        <f>Volume!K114</f>
        <v>510.8</v>
      </c>
      <c r="Q114" s="69">
        <f>Volume!J114</f>
        <v>496.15</v>
      </c>
      <c r="R114" s="240">
        <f t="shared" si="11"/>
        <v>214.991718</v>
      </c>
      <c r="S114" s="104">
        <f t="shared" si="12"/>
        <v>214.396338</v>
      </c>
      <c r="T114" s="110">
        <f t="shared" si="13"/>
        <v>4126800</v>
      </c>
      <c r="U114" s="104">
        <f t="shared" si="14"/>
        <v>5.001453911020646</v>
      </c>
      <c r="V114" s="104">
        <f t="shared" si="15"/>
        <v>214.3368</v>
      </c>
      <c r="W114" s="104">
        <f t="shared" si="16"/>
        <v>0.654918</v>
      </c>
      <c r="X114" s="104">
        <f t="shared" si="17"/>
        <v>0</v>
      </c>
      <c r="Y114" s="104">
        <f t="shared" si="18"/>
        <v>210.796944</v>
      </c>
      <c r="Z114" s="240">
        <f t="shared" si="19"/>
        <v>4.194773999999995</v>
      </c>
    </row>
    <row r="115" spans="1:28" s="58" customFormat="1" ht="15">
      <c r="A115" s="196" t="s">
        <v>226</v>
      </c>
      <c r="B115" s="165">
        <v>8066800</v>
      </c>
      <c r="C115" s="163">
        <v>-243600</v>
      </c>
      <c r="D115" s="171">
        <v>-0.03</v>
      </c>
      <c r="E115" s="165">
        <v>1484000</v>
      </c>
      <c r="F115" s="113">
        <v>179200</v>
      </c>
      <c r="G115" s="171">
        <v>0.14</v>
      </c>
      <c r="H115" s="165">
        <v>534800</v>
      </c>
      <c r="I115" s="113">
        <v>-11200</v>
      </c>
      <c r="J115" s="171">
        <v>-0.02</v>
      </c>
      <c r="K115" s="165">
        <v>10085600</v>
      </c>
      <c r="L115" s="113">
        <v>-75600</v>
      </c>
      <c r="M115" s="128">
        <v>-0.01</v>
      </c>
      <c r="N115" s="174">
        <v>9912000</v>
      </c>
      <c r="O115" s="175">
        <f t="shared" si="10"/>
        <v>0.9827873403664631</v>
      </c>
      <c r="P115" s="109">
        <f>Volume!K115</f>
        <v>194.35</v>
      </c>
      <c r="Q115" s="69">
        <f>Volume!J115</f>
        <v>185.9</v>
      </c>
      <c r="R115" s="240">
        <f t="shared" si="11"/>
        <v>187.491304</v>
      </c>
      <c r="S115" s="104">
        <f t="shared" si="12"/>
        <v>184.26408</v>
      </c>
      <c r="T115" s="110">
        <f t="shared" si="13"/>
        <v>10161200</v>
      </c>
      <c r="U115" s="104">
        <f t="shared" si="14"/>
        <v>-0.744006613392119</v>
      </c>
      <c r="V115" s="104">
        <f t="shared" si="15"/>
        <v>149.961812</v>
      </c>
      <c r="W115" s="104">
        <f t="shared" si="16"/>
        <v>27.58756</v>
      </c>
      <c r="X115" s="104">
        <f t="shared" si="17"/>
        <v>9.941932</v>
      </c>
      <c r="Y115" s="104">
        <f t="shared" si="18"/>
        <v>197.482922</v>
      </c>
      <c r="Z115" s="240">
        <f t="shared" si="19"/>
        <v>-9.991617999999988</v>
      </c>
      <c r="AA115" s="78"/>
      <c r="AB115" s="77"/>
    </row>
    <row r="116" spans="1:26" s="7" customFormat="1" ht="15">
      <c r="A116" s="196" t="s">
        <v>302</v>
      </c>
      <c r="B116" s="165">
        <v>2347400</v>
      </c>
      <c r="C116" s="163">
        <v>69300</v>
      </c>
      <c r="D116" s="171">
        <v>0.03</v>
      </c>
      <c r="E116" s="165">
        <v>17600</v>
      </c>
      <c r="F116" s="113">
        <v>8800</v>
      </c>
      <c r="G116" s="171">
        <v>1</v>
      </c>
      <c r="H116" s="165">
        <v>0</v>
      </c>
      <c r="I116" s="113">
        <v>0</v>
      </c>
      <c r="J116" s="171">
        <v>0</v>
      </c>
      <c r="K116" s="165">
        <v>2365000</v>
      </c>
      <c r="L116" s="113">
        <v>78100</v>
      </c>
      <c r="M116" s="128">
        <v>0.03</v>
      </c>
      <c r="N116" s="174">
        <v>2359500</v>
      </c>
      <c r="O116" s="175">
        <f t="shared" si="10"/>
        <v>0.9976744186046511</v>
      </c>
      <c r="P116" s="109">
        <f>Volume!K116</f>
        <v>230.7</v>
      </c>
      <c r="Q116" s="69">
        <f>Volume!J116</f>
        <v>226.65</v>
      </c>
      <c r="R116" s="240">
        <f t="shared" si="11"/>
        <v>53.602725</v>
      </c>
      <c r="S116" s="104">
        <f t="shared" si="12"/>
        <v>53.4780675</v>
      </c>
      <c r="T116" s="110">
        <f t="shared" si="13"/>
        <v>2286900</v>
      </c>
      <c r="U116" s="104">
        <f t="shared" si="14"/>
        <v>3.4151034151034154</v>
      </c>
      <c r="V116" s="104">
        <f t="shared" si="15"/>
        <v>53.203821</v>
      </c>
      <c r="W116" s="104">
        <f t="shared" si="16"/>
        <v>0.398904</v>
      </c>
      <c r="X116" s="104">
        <f t="shared" si="17"/>
        <v>0</v>
      </c>
      <c r="Y116" s="104">
        <f t="shared" si="18"/>
        <v>52.758783</v>
      </c>
      <c r="Z116" s="240">
        <f t="shared" si="19"/>
        <v>0.8439419999999984</v>
      </c>
    </row>
    <row r="117" spans="1:28" s="58" customFormat="1" ht="15">
      <c r="A117" s="196" t="s">
        <v>227</v>
      </c>
      <c r="B117" s="165">
        <v>3061200</v>
      </c>
      <c r="C117" s="163">
        <v>52800</v>
      </c>
      <c r="D117" s="171">
        <v>0.02</v>
      </c>
      <c r="E117" s="165">
        <v>2400</v>
      </c>
      <c r="F117" s="113">
        <v>600</v>
      </c>
      <c r="G117" s="171">
        <v>0.33</v>
      </c>
      <c r="H117" s="165">
        <v>900</v>
      </c>
      <c r="I117" s="113">
        <v>0</v>
      </c>
      <c r="J117" s="171">
        <v>0</v>
      </c>
      <c r="K117" s="165">
        <v>3064500</v>
      </c>
      <c r="L117" s="113">
        <v>53400</v>
      </c>
      <c r="M117" s="128">
        <v>0.02</v>
      </c>
      <c r="N117" s="174">
        <v>3056700</v>
      </c>
      <c r="O117" s="175">
        <f t="shared" si="10"/>
        <v>0.9974547234459129</v>
      </c>
      <c r="P117" s="109">
        <f>Volume!K117</f>
        <v>998.4</v>
      </c>
      <c r="Q117" s="69">
        <f>Volume!J117</f>
        <v>1013.8</v>
      </c>
      <c r="R117" s="240">
        <f t="shared" si="11"/>
        <v>310.67901</v>
      </c>
      <c r="S117" s="104">
        <f t="shared" si="12"/>
        <v>309.888246</v>
      </c>
      <c r="T117" s="110">
        <f t="shared" si="13"/>
        <v>3011100</v>
      </c>
      <c r="U117" s="104">
        <f t="shared" si="14"/>
        <v>1.7734382783700309</v>
      </c>
      <c r="V117" s="104">
        <f t="shared" si="15"/>
        <v>310.344456</v>
      </c>
      <c r="W117" s="104">
        <f t="shared" si="16"/>
        <v>0.243312</v>
      </c>
      <c r="X117" s="104">
        <f t="shared" si="17"/>
        <v>0.091242</v>
      </c>
      <c r="Y117" s="104">
        <f t="shared" si="18"/>
        <v>300.628224</v>
      </c>
      <c r="Z117" s="240">
        <f t="shared" si="19"/>
        <v>10.050786000000016</v>
      </c>
      <c r="AA117" s="78"/>
      <c r="AB117" s="77"/>
    </row>
    <row r="118" spans="1:28" s="58" customFormat="1" ht="15">
      <c r="A118" s="196" t="s">
        <v>228</v>
      </c>
      <c r="B118" s="165">
        <v>4988800</v>
      </c>
      <c r="C118" s="163">
        <v>-576000</v>
      </c>
      <c r="D118" s="171">
        <v>-0.1</v>
      </c>
      <c r="E118" s="165">
        <v>388000</v>
      </c>
      <c r="F118" s="113">
        <v>14400</v>
      </c>
      <c r="G118" s="171">
        <v>0.04</v>
      </c>
      <c r="H118" s="165">
        <v>536800</v>
      </c>
      <c r="I118" s="113">
        <v>510400</v>
      </c>
      <c r="J118" s="171">
        <v>19.33</v>
      </c>
      <c r="K118" s="165">
        <v>5913600</v>
      </c>
      <c r="L118" s="113">
        <v>-51200</v>
      </c>
      <c r="M118" s="128">
        <v>-0.01</v>
      </c>
      <c r="N118" s="174">
        <v>5833600</v>
      </c>
      <c r="O118" s="175">
        <f t="shared" si="10"/>
        <v>0.9864718614718615</v>
      </c>
      <c r="P118" s="109">
        <f>Volume!K118</f>
        <v>418.8</v>
      </c>
      <c r="Q118" s="69">
        <f>Volume!J118</f>
        <v>416.8</v>
      </c>
      <c r="R118" s="240">
        <f t="shared" si="11"/>
        <v>246.478848</v>
      </c>
      <c r="S118" s="104">
        <f t="shared" si="12"/>
        <v>243.144448</v>
      </c>
      <c r="T118" s="110">
        <f t="shared" si="13"/>
        <v>5964800</v>
      </c>
      <c r="U118" s="104">
        <f t="shared" si="14"/>
        <v>-0.8583690987124464</v>
      </c>
      <c r="V118" s="104">
        <f t="shared" si="15"/>
        <v>207.933184</v>
      </c>
      <c r="W118" s="104">
        <f t="shared" si="16"/>
        <v>16.17184</v>
      </c>
      <c r="X118" s="104">
        <f t="shared" si="17"/>
        <v>22.373824</v>
      </c>
      <c r="Y118" s="104">
        <f t="shared" si="18"/>
        <v>249.805824</v>
      </c>
      <c r="Z118" s="240">
        <f t="shared" si="19"/>
        <v>-3.326976000000002</v>
      </c>
      <c r="AA118" s="78"/>
      <c r="AB118" s="77"/>
    </row>
    <row r="119" spans="1:28" s="58" customFormat="1" ht="15">
      <c r="A119" s="196" t="s">
        <v>235</v>
      </c>
      <c r="B119" s="165">
        <v>16760800</v>
      </c>
      <c r="C119" s="163">
        <v>2131500</v>
      </c>
      <c r="D119" s="171">
        <v>0.15</v>
      </c>
      <c r="E119" s="165">
        <v>1732500</v>
      </c>
      <c r="F119" s="113">
        <v>289800</v>
      </c>
      <c r="G119" s="171">
        <v>0.2</v>
      </c>
      <c r="H119" s="165">
        <v>161000</v>
      </c>
      <c r="I119" s="113">
        <v>24500</v>
      </c>
      <c r="J119" s="171">
        <v>0.18</v>
      </c>
      <c r="K119" s="165">
        <v>18654300</v>
      </c>
      <c r="L119" s="113">
        <v>2445800</v>
      </c>
      <c r="M119" s="128">
        <v>0.15</v>
      </c>
      <c r="N119" s="174">
        <v>18431000</v>
      </c>
      <c r="O119" s="175">
        <f t="shared" si="10"/>
        <v>0.9880295695898533</v>
      </c>
      <c r="P119" s="109">
        <f>Volume!K119</f>
        <v>435.9</v>
      </c>
      <c r="Q119" s="69">
        <f>Volume!J119</f>
        <v>422.8</v>
      </c>
      <c r="R119" s="240">
        <f t="shared" si="11"/>
        <v>788.703804</v>
      </c>
      <c r="S119" s="104">
        <f t="shared" si="12"/>
        <v>779.26268</v>
      </c>
      <c r="T119" s="110">
        <f t="shared" si="13"/>
        <v>16208500</v>
      </c>
      <c r="U119" s="104">
        <f t="shared" si="14"/>
        <v>15.089613474411573</v>
      </c>
      <c r="V119" s="104">
        <f t="shared" si="15"/>
        <v>708.646624</v>
      </c>
      <c r="W119" s="104">
        <f t="shared" si="16"/>
        <v>73.2501</v>
      </c>
      <c r="X119" s="104">
        <f t="shared" si="17"/>
        <v>6.80708</v>
      </c>
      <c r="Y119" s="104">
        <f t="shared" si="18"/>
        <v>706.528515</v>
      </c>
      <c r="Z119" s="240">
        <f t="shared" si="19"/>
        <v>82.17528900000002</v>
      </c>
      <c r="AA119" s="78"/>
      <c r="AB119" s="77"/>
    </row>
    <row r="120" spans="1:28" s="58" customFormat="1" ht="15">
      <c r="A120" s="196" t="s">
        <v>98</v>
      </c>
      <c r="B120" s="165">
        <v>4629350</v>
      </c>
      <c r="C120" s="163">
        <v>-27500</v>
      </c>
      <c r="D120" s="171">
        <v>-0.01</v>
      </c>
      <c r="E120" s="165">
        <v>58850</v>
      </c>
      <c r="F120" s="113">
        <v>3850</v>
      </c>
      <c r="G120" s="171">
        <v>0.07</v>
      </c>
      <c r="H120" s="165">
        <v>2200</v>
      </c>
      <c r="I120" s="113">
        <v>550</v>
      </c>
      <c r="J120" s="171">
        <v>0.33</v>
      </c>
      <c r="K120" s="165">
        <v>4690400</v>
      </c>
      <c r="L120" s="113">
        <v>-23100</v>
      </c>
      <c r="M120" s="128">
        <v>0</v>
      </c>
      <c r="N120" s="174">
        <v>4680500</v>
      </c>
      <c r="O120" s="175">
        <f t="shared" si="10"/>
        <v>0.9978893058161351</v>
      </c>
      <c r="P120" s="109">
        <f>Volume!K120</f>
        <v>522.55</v>
      </c>
      <c r="Q120" s="69">
        <f>Volume!J120</f>
        <v>515.45</v>
      </c>
      <c r="R120" s="240">
        <f t="shared" si="11"/>
        <v>241.766668</v>
      </c>
      <c r="S120" s="104">
        <f t="shared" si="12"/>
        <v>241.2563725</v>
      </c>
      <c r="T120" s="110">
        <f t="shared" si="13"/>
        <v>4713500</v>
      </c>
      <c r="U120" s="104">
        <f t="shared" si="14"/>
        <v>-0.4900816802800466</v>
      </c>
      <c r="V120" s="104">
        <f t="shared" si="15"/>
        <v>238.61984575</v>
      </c>
      <c r="W120" s="104">
        <f t="shared" si="16"/>
        <v>3.0334232500000002</v>
      </c>
      <c r="X120" s="104">
        <f t="shared" si="17"/>
        <v>0.113399</v>
      </c>
      <c r="Y120" s="104">
        <f t="shared" si="18"/>
        <v>246.3039425</v>
      </c>
      <c r="Z120" s="240">
        <f t="shared" si="19"/>
        <v>-4.537274499999995</v>
      </c>
      <c r="AA120" s="78"/>
      <c r="AB120" s="77"/>
    </row>
    <row r="121" spans="1:28" s="58" customFormat="1" ht="15">
      <c r="A121" s="196" t="s">
        <v>149</v>
      </c>
      <c r="B121" s="165">
        <v>6611550</v>
      </c>
      <c r="C121" s="163">
        <v>-144650</v>
      </c>
      <c r="D121" s="171">
        <v>-0.02</v>
      </c>
      <c r="E121" s="165">
        <v>286550</v>
      </c>
      <c r="F121" s="113">
        <v>28600</v>
      </c>
      <c r="G121" s="171">
        <v>0.11</v>
      </c>
      <c r="H121" s="165">
        <v>64350</v>
      </c>
      <c r="I121" s="113">
        <v>-3300</v>
      </c>
      <c r="J121" s="171">
        <v>-0.05</v>
      </c>
      <c r="K121" s="165">
        <v>6962450</v>
      </c>
      <c r="L121" s="113">
        <v>-119350</v>
      </c>
      <c r="M121" s="128">
        <v>-0.02</v>
      </c>
      <c r="N121" s="174">
        <v>6872250</v>
      </c>
      <c r="O121" s="175">
        <f t="shared" si="10"/>
        <v>0.9870447902677937</v>
      </c>
      <c r="P121" s="109">
        <f>Volume!K121</f>
        <v>641.8</v>
      </c>
      <c r="Q121" s="69">
        <f>Volume!J121</f>
        <v>628.75</v>
      </c>
      <c r="R121" s="240">
        <f t="shared" si="11"/>
        <v>437.76404375</v>
      </c>
      <c r="S121" s="104">
        <f t="shared" si="12"/>
        <v>432.09271875</v>
      </c>
      <c r="T121" s="110">
        <f t="shared" si="13"/>
        <v>7081800</v>
      </c>
      <c r="U121" s="104">
        <f t="shared" si="14"/>
        <v>-1.6853059956508234</v>
      </c>
      <c r="V121" s="104">
        <f t="shared" si="15"/>
        <v>415.70120625</v>
      </c>
      <c r="W121" s="104">
        <f t="shared" si="16"/>
        <v>18.01683125</v>
      </c>
      <c r="X121" s="104">
        <f t="shared" si="17"/>
        <v>4.04600625</v>
      </c>
      <c r="Y121" s="104">
        <f t="shared" si="18"/>
        <v>454.509924</v>
      </c>
      <c r="Z121" s="240">
        <f t="shared" si="19"/>
        <v>-16.745880250000027</v>
      </c>
      <c r="AA121" s="78"/>
      <c r="AB121" s="77"/>
    </row>
    <row r="122" spans="1:26" s="7" customFormat="1" ht="15">
      <c r="A122" s="196" t="s">
        <v>203</v>
      </c>
      <c r="B122" s="165">
        <v>14601300</v>
      </c>
      <c r="C122" s="163">
        <v>-115500</v>
      </c>
      <c r="D122" s="171">
        <v>-0.01</v>
      </c>
      <c r="E122" s="165">
        <v>1882200</v>
      </c>
      <c r="F122" s="113">
        <v>86100</v>
      </c>
      <c r="G122" s="171">
        <v>0.05</v>
      </c>
      <c r="H122" s="165">
        <v>324900</v>
      </c>
      <c r="I122" s="113">
        <v>67800</v>
      </c>
      <c r="J122" s="171">
        <v>0.26</v>
      </c>
      <c r="K122" s="165">
        <v>16808400</v>
      </c>
      <c r="L122" s="113">
        <v>38400</v>
      </c>
      <c r="M122" s="128">
        <v>0</v>
      </c>
      <c r="N122" s="174">
        <v>16748100</v>
      </c>
      <c r="O122" s="175">
        <f t="shared" si="10"/>
        <v>0.9964125080316985</v>
      </c>
      <c r="P122" s="109">
        <f>Volume!K122</f>
        <v>1276.85</v>
      </c>
      <c r="Q122" s="69">
        <f>Volume!J122</f>
        <v>1278.3</v>
      </c>
      <c r="R122" s="240">
        <f t="shared" si="11"/>
        <v>2148.617772</v>
      </c>
      <c r="S122" s="104">
        <f t="shared" si="12"/>
        <v>2140.909623</v>
      </c>
      <c r="T122" s="110">
        <f t="shared" si="13"/>
        <v>16770000</v>
      </c>
      <c r="U122" s="104">
        <f t="shared" si="14"/>
        <v>0.22898032200357782</v>
      </c>
      <c r="V122" s="104">
        <f t="shared" si="15"/>
        <v>1866.484179</v>
      </c>
      <c r="W122" s="104">
        <f t="shared" si="16"/>
        <v>240.601626</v>
      </c>
      <c r="X122" s="104">
        <f t="shared" si="17"/>
        <v>41.531967</v>
      </c>
      <c r="Y122" s="104">
        <f t="shared" si="18"/>
        <v>2141.27745</v>
      </c>
      <c r="Z122" s="240">
        <f t="shared" si="19"/>
        <v>7.340322000000015</v>
      </c>
    </row>
    <row r="123" spans="1:26" s="7" customFormat="1" ht="15">
      <c r="A123" s="196" t="s">
        <v>303</v>
      </c>
      <c r="B123" s="165">
        <v>201500</v>
      </c>
      <c r="C123" s="163">
        <v>6500</v>
      </c>
      <c r="D123" s="171">
        <v>0.03</v>
      </c>
      <c r="E123" s="165">
        <v>500</v>
      </c>
      <c r="F123" s="113">
        <v>0</v>
      </c>
      <c r="G123" s="171">
        <v>0</v>
      </c>
      <c r="H123" s="165">
        <v>0</v>
      </c>
      <c r="I123" s="113">
        <v>0</v>
      </c>
      <c r="J123" s="171">
        <v>0</v>
      </c>
      <c r="K123" s="165">
        <v>202000</v>
      </c>
      <c r="L123" s="113">
        <v>6500</v>
      </c>
      <c r="M123" s="128">
        <v>0.03</v>
      </c>
      <c r="N123" s="174">
        <v>200000</v>
      </c>
      <c r="O123" s="175">
        <f t="shared" si="10"/>
        <v>0.9900990099009901</v>
      </c>
      <c r="P123" s="109">
        <f>Volume!K123</f>
        <v>436.55</v>
      </c>
      <c r="Q123" s="69">
        <f>Volume!J123</f>
        <v>427.7</v>
      </c>
      <c r="R123" s="240">
        <f t="shared" si="11"/>
        <v>8.63954</v>
      </c>
      <c r="S123" s="104">
        <f t="shared" si="12"/>
        <v>8.554</v>
      </c>
      <c r="T123" s="110">
        <f t="shared" si="13"/>
        <v>195500</v>
      </c>
      <c r="U123" s="104">
        <f t="shared" si="14"/>
        <v>3.324808184143223</v>
      </c>
      <c r="V123" s="104">
        <f t="shared" si="15"/>
        <v>8.618155</v>
      </c>
      <c r="W123" s="104">
        <f t="shared" si="16"/>
        <v>0.021385</v>
      </c>
      <c r="X123" s="104">
        <f t="shared" si="17"/>
        <v>0</v>
      </c>
      <c r="Y123" s="104">
        <f t="shared" si="18"/>
        <v>8.5345525</v>
      </c>
      <c r="Z123" s="240">
        <f t="shared" si="19"/>
        <v>0.10498750000000001</v>
      </c>
    </row>
    <row r="124" spans="1:28" s="58" customFormat="1" ht="13.5" customHeight="1">
      <c r="A124" s="196" t="s">
        <v>217</v>
      </c>
      <c r="B124" s="165">
        <v>33493300</v>
      </c>
      <c r="C124" s="163">
        <v>-127300</v>
      </c>
      <c r="D124" s="171">
        <v>0</v>
      </c>
      <c r="E124" s="165">
        <v>3172450</v>
      </c>
      <c r="F124" s="113">
        <v>224450</v>
      </c>
      <c r="G124" s="171">
        <v>0.08</v>
      </c>
      <c r="H124" s="165">
        <v>1055250</v>
      </c>
      <c r="I124" s="113">
        <v>50250</v>
      </c>
      <c r="J124" s="171">
        <v>0.05</v>
      </c>
      <c r="K124" s="165">
        <v>37721000</v>
      </c>
      <c r="L124" s="113">
        <v>147400</v>
      </c>
      <c r="M124" s="128">
        <v>0</v>
      </c>
      <c r="N124" s="174">
        <v>35570300</v>
      </c>
      <c r="O124" s="175">
        <f t="shared" si="10"/>
        <v>0.9429840142095914</v>
      </c>
      <c r="P124" s="109">
        <f>Volume!K124</f>
        <v>61.95</v>
      </c>
      <c r="Q124" s="69">
        <f>Volume!J124</f>
        <v>62.25</v>
      </c>
      <c r="R124" s="240">
        <f t="shared" si="11"/>
        <v>234.813225</v>
      </c>
      <c r="S124" s="104">
        <f t="shared" si="12"/>
        <v>221.4251175</v>
      </c>
      <c r="T124" s="110">
        <f t="shared" si="13"/>
        <v>37573600</v>
      </c>
      <c r="U124" s="104">
        <f t="shared" si="14"/>
        <v>0.39229671897289586</v>
      </c>
      <c r="V124" s="104">
        <f t="shared" si="15"/>
        <v>208.4957925</v>
      </c>
      <c r="W124" s="104">
        <f t="shared" si="16"/>
        <v>19.74850125</v>
      </c>
      <c r="X124" s="104">
        <f t="shared" si="17"/>
        <v>6.56893125</v>
      </c>
      <c r="Y124" s="104">
        <f t="shared" si="18"/>
        <v>232.768452</v>
      </c>
      <c r="Z124" s="240">
        <f t="shared" si="19"/>
        <v>2.044772999999992</v>
      </c>
      <c r="AA124" s="78"/>
      <c r="AB124" s="77"/>
    </row>
    <row r="125" spans="1:26" s="7" customFormat="1" ht="15">
      <c r="A125" s="196" t="s">
        <v>236</v>
      </c>
      <c r="B125" s="165">
        <v>20457900</v>
      </c>
      <c r="C125" s="163">
        <v>-243000</v>
      </c>
      <c r="D125" s="171">
        <v>-0.01</v>
      </c>
      <c r="E125" s="165">
        <v>3126600</v>
      </c>
      <c r="F125" s="113">
        <v>278100</v>
      </c>
      <c r="G125" s="171">
        <v>0.1</v>
      </c>
      <c r="H125" s="165">
        <v>423900</v>
      </c>
      <c r="I125" s="113">
        <v>2700</v>
      </c>
      <c r="J125" s="171">
        <v>0.01</v>
      </c>
      <c r="K125" s="165">
        <v>24008400</v>
      </c>
      <c r="L125" s="113">
        <v>37800</v>
      </c>
      <c r="M125" s="128">
        <v>0</v>
      </c>
      <c r="N125" s="174">
        <v>23303700</v>
      </c>
      <c r="O125" s="175">
        <f t="shared" si="10"/>
        <v>0.9706477732793523</v>
      </c>
      <c r="P125" s="109">
        <f>Volume!K125</f>
        <v>86.1</v>
      </c>
      <c r="Q125" s="69">
        <f>Volume!J125</f>
        <v>84.8</v>
      </c>
      <c r="R125" s="240">
        <f t="shared" si="11"/>
        <v>203.591232</v>
      </c>
      <c r="S125" s="104">
        <f t="shared" si="12"/>
        <v>197.615376</v>
      </c>
      <c r="T125" s="110">
        <f t="shared" si="13"/>
        <v>23970600</v>
      </c>
      <c r="U125" s="104">
        <f t="shared" si="14"/>
        <v>0.15769317413831943</v>
      </c>
      <c r="V125" s="104">
        <f t="shared" si="15"/>
        <v>173.482992</v>
      </c>
      <c r="W125" s="104">
        <f t="shared" si="16"/>
        <v>26.513568</v>
      </c>
      <c r="X125" s="104">
        <f t="shared" si="17"/>
        <v>3.594672</v>
      </c>
      <c r="Y125" s="104">
        <f t="shared" si="18"/>
        <v>206.38686599999997</v>
      </c>
      <c r="Z125" s="240">
        <f t="shared" si="19"/>
        <v>-2.7956339999999784</v>
      </c>
    </row>
    <row r="126" spans="1:26" s="7" customFormat="1" ht="15">
      <c r="A126" s="196" t="s">
        <v>204</v>
      </c>
      <c r="B126" s="165">
        <v>7718400</v>
      </c>
      <c r="C126" s="163">
        <v>655200</v>
      </c>
      <c r="D126" s="171">
        <v>0.09</v>
      </c>
      <c r="E126" s="165">
        <v>951000</v>
      </c>
      <c r="F126" s="113">
        <v>277800</v>
      </c>
      <c r="G126" s="171">
        <v>0.41</v>
      </c>
      <c r="H126" s="165">
        <v>122400</v>
      </c>
      <c r="I126" s="113">
        <v>17400</v>
      </c>
      <c r="J126" s="171">
        <v>0.17</v>
      </c>
      <c r="K126" s="165">
        <v>8791800</v>
      </c>
      <c r="L126" s="113">
        <v>950400</v>
      </c>
      <c r="M126" s="128">
        <v>0.12</v>
      </c>
      <c r="N126" s="174">
        <v>8649600</v>
      </c>
      <c r="O126" s="175">
        <f t="shared" si="10"/>
        <v>0.9838258377124138</v>
      </c>
      <c r="P126" s="109">
        <f>Volume!K126</f>
        <v>486.25</v>
      </c>
      <c r="Q126" s="69">
        <f>Volume!J126</f>
        <v>467.7</v>
      </c>
      <c r="R126" s="240">
        <f t="shared" si="11"/>
        <v>411.192486</v>
      </c>
      <c r="S126" s="104">
        <f t="shared" si="12"/>
        <v>404.541792</v>
      </c>
      <c r="T126" s="110">
        <f t="shared" si="13"/>
        <v>7841400</v>
      </c>
      <c r="U126" s="104">
        <f t="shared" si="14"/>
        <v>12.120284643048434</v>
      </c>
      <c r="V126" s="104">
        <f t="shared" si="15"/>
        <v>360.989568</v>
      </c>
      <c r="W126" s="104">
        <f t="shared" si="16"/>
        <v>44.47827</v>
      </c>
      <c r="X126" s="104">
        <f t="shared" si="17"/>
        <v>5.724648</v>
      </c>
      <c r="Y126" s="104">
        <f t="shared" si="18"/>
        <v>381.288075</v>
      </c>
      <c r="Z126" s="240">
        <f t="shared" si="19"/>
        <v>29.904410999999982</v>
      </c>
    </row>
    <row r="127" spans="1:26" s="7" customFormat="1" ht="15">
      <c r="A127" s="196" t="s">
        <v>205</v>
      </c>
      <c r="B127" s="165">
        <v>5493500</v>
      </c>
      <c r="C127" s="163">
        <v>437000</v>
      </c>
      <c r="D127" s="171">
        <v>0.09</v>
      </c>
      <c r="E127" s="165">
        <v>526500</v>
      </c>
      <c r="F127" s="113">
        <v>129000</v>
      </c>
      <c r="G127" s="171">
        <v>0.32</v>
      </c>
      <c r="H127" s="165">
        <v>122000</v>
      </c>
      <c r="I127" s="113">
        <v>15500</v>
      </c>
      <c r="J127" s="171">
        <v>0.15</v>
      </c>
      <c r="K127" s="165">
        <v>6142000</v>
      </c>
      <c r="L127" s="113">
        <v>581500</v>
      </c>
      <c r="M127" s="128">
        <v>0.1</v>
      </c>
      <c r="N127" s="174">
        <v>6085000</v>
      </c>
      <c r="O127" s="175">
        <f t="shared" si="10"/>
        <v>0.9907196352979486</v>
      </c>
      <c r="P127" s="109">
        <f>Volume!K127</f>
        <v>1213.7</v>
      </c>
      <c r="Q127" s="69">
        <f>Volume!J127</f>
        <v>1174.9</v>
      </c>
      <c r="R127" s="240">
        <f t="shared" si="11"/>
        <v>721.6235800000001</v>
      </c>
      <c r="S127" s="104">
        <f t="shared" si="12"/>
        <v>714.9266500000001</v>
      </c>
      <c r="T127" s="110">
        <f t="shared" si="13"/>
        <v>5560500</v>
      </c>
      <c r="U127" s="104">
        <f t="shared" si="14"/>
        <v>10.45769265353835</v>
      </c>
      <c r="V127" s="104">
        <f t="shared" si="15"/>
        <v>645.431315</v>
      </c>
      <c r="W127" s="104">
        <f t="shared" si="16"/>
        <v>61.858485</v>
      </c>
      <c r="X127" s="104">
        <f t="shared" si="17"/>
        <v>14.33378</v>
      </c>
      <c r="Y127" s="104">
        <f t="shared" si="18"/>
        <v>674.877885</v>
      </c>
      <c r="Z127" s="240">
        <f t="shared" si="19"/>
        <v>46.74569500000007</v>
      </c>
    </row>
    <row r="128" spans="1:28" s="58" customFormat="1" ht="14.25" customHeight="1">
      <c r="A128" s="196" t="s">
        <v>37</v>
      </c>
      <c r="B128" s="165">
        <v>1187200</v>
      </c>
      <c r="C128" s="163">
        <v>-4800</v>
      </c>
      <c r="D128" s="171">
        <v>0</v>
      </c>
      <c r="E128" s="165">
        <v>75200</v>
      </c>
      <c r="F128" s="113">
        <v>9600</v>
      </c>
      <c r="G128" s="171">
        <v>0.15</v>
      </c>
      <c r="H128" s="165">
        <v>1600</v>
      </c>
      <c r="I128" s="113">
        <v>0</v>
      </c>
      <c r="J128" s="171">
        <v>0</v>
      </c>
      <c r="K128" s="165">
        <v>1264000</v>
      </c>
      <c r="L128" s="113">
        <v>4800</v>
      </c>
      <c r="M128" s="128">
        <v>0</v>
      </c>
      <c r="N128" s="174">
        <v>1236800</v>
      </c>
      <c r="O128" s="175">
        <f t="shared" si="10"/>
        <v>0.9784810126582278</v>
      </c>
      <c r="P128" s="109">
        <f>Volume!K128</f>
        <v>167.4</v>
      </c>
      <c r="Q128" s="69">
        <f>Volume!J128</f>
        <v>165.2</v>
      </c>
      <c r="R128" s="240">
        <f t="shared" si="11"/>
        <v>20.88128</v>
      </c>
      <c r="S128" s="104">
        <f t="shared" si="12"/>
        <v>20.431936</v>
      </c>
      <c r="T128" s="110">
        <f t="shared" si="13"/>
        <v>1259200</v>
      </c>
      <c r="U128" s="104">
        <f t="shared" si="14"/>
        <v>0.3811944091486658</v>
      </c>
      <c r="V128" s="104">
        <f t="shared" si="15"/>
        <v>19.612544</v>
      </c>
      <c r="W128" s="104">
        <f t="shared" si="16"/>
        <v>1.242304</v>
      </c>
      <c r="X128" s="104">
        <f t="shared" si="17"/>
        <v>0.026432</v>
      </c>
      <c r="Y128" s="104">
        <f t="shared" si="18"/>
        <v>21.079008</v>
      </c>
      <c r="Z128" s="240">
        <f t="shared" si="19"/>
        <v>-0.19772800000000146</v>
      </c>
      <c r="AA128" s="78"/>
      <c r="AB128" s="77"/>
    </row>
    <row r="129" spans="1:28" s="58" customFormat="1" ht="14.25" customHeight="1">
      <c r="A129" s="196" t="s">
        <v>304</v>
      </c>
      <c r="B129" s="165">
        <v>499200</v>
      </c>
      <c r="C129" s="163">
        <v>-10950</v>
      </c>
      <c r="D129" s="171">
        <v>-0.02</v>
      </c>
      <c r="E129" s="165">
        <v>1800</v>
      </c>
      <c r="F129" s="113">
        <v>600</v>
      </c>
      <c r="G129" s="171">
        <v>0.5</v>
      </c>
      <c r="H129" s="165">
        <v>1050</v>
      </c>
      <c r="I129" s="113">
        <v>150</v>
      </c>
      <c r="J129" s="171">
        <v>0.17</v>
      </c>
      <c r="K129" s="165">
        <v>502050</v>
      </c>
      <c r="L129" s="113">
        <v>-10200</v>
      </c>
      <c r="M129" s="128">
        <v>-0.02</v>
      </c>
      <c r="N129" s="174">
        <v>490800</v>
      </c>
      <c r="O129" s="175">
        <f t="shared" si="10"/>
        <v>0.9775918733193905</v>
      </c>
      <c r="P129" s="109">
        <f>Volume!K129</f>
        <v>1656.7</v>
      </c>
      <c r="Q129" s="69">
        <f>Volume!J129</f>
        <v>1703.9</v>
      </c>
      <c r="R129" s="240">
        <f t="shared" si="11"/>
        <v>85.5442995</v>
      </c>
      <c r="S129" s="104">
        <f t="shared" si="12"/>
        <v>83.627412</v>
      </c>
      <c r="T129" s="110">
        <f t="shared" si="13"/>
        <v>512250</v>
      </c>
      <c r="U129" s="104">
        <f t="shared" si="14"/>
        <v>-1.9912152269399706</v>
      </c>
      <c r="V129" s="104">
        <f t="shared" si="15"/>
        <v>85.058688</v>
      </c>
      <c r="W129" s="104">
        <f t="shared" si="16"/>
        <v>0.306702</v>
      </c>
      <c r="X129" s="104">
        <f t="shared" si="17"/>
        <v>0.1789095</v>
      </c>
      <c r="Y129" s="104">
        <f t="shared" si="18"/>
        <v>84.8644575</v>
      </c>
      <c r="Z129" s="240">
        <f t="shared" si="19"/>
        <v>0.6798419999999936</v>
      </c>
      <c r="AA129" s="78"/>
      <c r="AB129" s="77"/>
    </row>
    <row r="130" spans="1:28" s="58" customFormat="1" ht="14.25" customHeight="1">
      <c r="A130" s="196" t="s">
        <v>229</v>
      </c>
      <c r="B130" s="165">
        <v>5446125</v>
      </c>
      <c r="C130" s="163">
        <v>52125</v>
      </c>
      <c r="D130" s="171">
        <v>0.01</v>
      </c>
      <c r="E130" s="165">
        <v>61500</v>
      </c>
      <c r="F130" s="113">
        <v>9000</v>
      </c>
      <c r="G130" s="171">
        <v>0.17</v>
      </c>
      <c r="H130" s="165">
        <v>6750</v>
      </c>
      <c r="I130" s="113">
        <v>1125</v>
      </c>
      <c r="J130" s="171">
        <v>0.2</v>
      </c>
      <c r="K130" s="165">
        <v>5514375</v>
      </c>
      <c r="L130" s="113">
        <v>62250</v>
      </c>
      <c r="M130" s="128">
        <v>0.01</v>
      </c>
      <c r="N130" s="174">
        <v>5478000</v>
      </c>
      <c r="O130" s="175">
        <f t="shared" si="10"/>
        <v>0.993403604216253</v>
      </c>
      <c r="P130" s="109">
        <f>Volume!K130</f>
        <v>1085.75</v>
      </c>
      <c r="Q130" s="69">
        <f>Volume!J130</f>
        <v>1068</v>
      </c>
      <c r="R130" s="240">
        <f t="shared" si="11"/>
        <v>588.93525</v>
      </c>
      <c r="S130" s="104">
        <f t="shared" si="12"/>
        <v>585.0504</v>
      </c>
      <c r="T130" s="110">
        <f t="shared" si="13"/>
        <v>5452125</v>
      </c>
      <c r="U130" s="104">
        <f t="shared" si="14"/>
        <v>1.1417566545154412</v>
      </c>
      <c r="V130" s="104">
        <f t="shared" si="15"/>
        <v>581.64615</v>
      </c>
      <c r="W130" s="104">
        <f t="shared" si="16"/>
        <v>6.5682</v>
      </c>
      <c r="X130" s="104">
        <f t="shared" si="17"/>
        <v>0.7209</v>
      </c>
      <c r="Y130" s="104">
        <f t="shared" si="18"/>
        <v>591.964471875</v>
      </c>
      <c r="Z130" s="240">
        <f t="shared" si="19"/>
        <v>-3.029221874999962</v>
      </c>
      <c r="AA130" s="78"/>
      <c r="AB130" s="77"/>
    </row>
    <row r="131" spans="1:28" s="58" customFormat="1" ht="14.25" customHeight="1">
      <c r="A131" s="196" t="s">
        <v>279</v>
      </c>
      <c r="B131" s="165">
        <v>1432900</v>
      </c>
      <c r="C131" s="163">
        <v>-40250</v>
      </c>
      <c r="D131" s="171">
        <v>-0.03</v>
      </c>
      <c r="E131" s="165">
        <v>40250</v>
      </c>
      <c r="F131" s="113">
        <v>5250</v>
      </c>
      <c r="G131" s="171">
        <v>0.15</v>
      </c>
      <c r="H131" s="165">
        <v>4900</v>
      </c>
      <c r="I131" s="113">
        <v>0</v>
      </c>
      <c r="J131" s="171">
        <v>0</v>
      </c>
      <c r="K131" s="165">
        <v>1478050</v>
      </c>
      <c r="L131" s="113">
        <v>-35000</v>
      </c>
      <c r="M131" s="128">
        <v>-0.02</v>
      </c>
      <c r="N131" s="174">
        <v>1474550</v>
      </c>
      <c r="O131" s="175">
        <f t="shared" si="10"/>
        <v>0.997632015155103</v>
      </c>
      <c r="P131" s="109">
        <f>Volume!K131</f>
        <v>1102.15</v>
      </c>
      <c r="Q131" s="69">
        <f>Volume!J131</f>
        <v>1088.55</v>
      </c>
      <c r="R131" s="240">
        <f t="shared" si="11"/>
        <v>160.89313275</v>
      </c>
      <c r="S131" s="104">
        <f t="shared" si="12"/>
        <v>160.51214025</v>
      </c>
      <c r="T131" s="110">
        <f t="shared" si="13"/>
        <v>1513050</v>
      </c>
      <c r="U131" s="104">
        <f t="shared" si="14"/>
        <v>-2.313208420078649</v>
      </c>
      <c r="V131" s="104">
        <f t="shared" si="15"/>
        <v>155.9783295</v>
      </c>
      <c r="W131" s="104">
        <f t="shared" si="16"/>
        <v>4.38141375</v>
      </c>
      <c r="X131" s="104">
        <f t="shared" si="17"/>
        <v>0.5333895</v>
      </c>
      <c r="Y131" s="104">
        <f t="shared" si="18"/>
        <v>166.76080575000003</v>
      </c>
      <c r="Z131" s="240">
        <f t="shared" si="19"/>
        <v>-5.867673000000025</v>
      </c>
      <c r="AA131" s="78"/>
      <c r="AB131" s="77"/>
    </row>
    <row r="132" spans="1:28" s="58" customFormat="1" ht="14.25" customHeight="1">
      <c r="A132" s="196" t="s">
        <v>180</v>
      </c>
      <c r="B132" s="165">
        <v>6403500</v>
      </c>
      <c r="C132" s="163">
        <v>-6000</v>
      </c>
      <c r="D132" s="171">
        <v>0</v>
      </c>
      <c r="E132" s="165">
        <v>201000</v>
      </c>
      <c r="F132" s="113">
        <v>12000</v>
      </c>
      <c r="G132" s="171">
        <v>0.06</v>
      </c>
      <c r="H132" s="165">
        <v>57000</v>
      </c>
      <c r="I132" s="113">
        <v>3000</v>
      </c>
      <c r="J132" s="171">
        <v>0.06</v>
      </c>
      <c r="K132" s="165">
        <v>6661500</v>
      </c>
      <c r="L132" s="113">
        <v>9000</v>
      </c>
      <c r="M132" s="128">
        <v>0</v>
      </c>
      <c r="N132" s="174">
        <v>6618000</v>
      </c>
      <c r="O132" s="175">
        <f t="shared" si="10"/>
        <v>0.9934699392028822</v>
      </c>
      <c r="P132" s="109">
        <f>Volume!K132</f>
        <v>197.65</v>
      </c>
      <c r="Q132" s="69">
        <f>Volume!J132</f>
        <v>195.05</v>
      </c>
      <c r="R132" s="240">
        <f t="shared" si="11"/>
        <v>129.9325575</v>
      </c>
      <c r="S132" s="104">
        <f t="shared" si="12"/>
        <v>129.08409</v>
      </c>
      <c r="T132" s="110">
        <f t="shared" si="13"/>
        <v>6652500</v>
      </c>
      <c r="U132" s="104">
        <f t="shared" si="14"/>
        <v>0.13528748590755355</v>
      </c>
      <c r="V132" s="104">
        <f t="shared" si="15"/>
        <v>124.9002675</v>
      </c>
      <c r="W132" s="104">
        <f t="shared" si="16"/>
        <v>3.920505</v>
      </c>
      <c r="X132" s="104">
        <f t="shared" si="17"/>
        <v>1.111785</v>
      </c>
      <c r="Y132" s="104">
        <f t="shared" si="18"/>
        <v>131.4866625</v>
      </c>
      <c r="Z132" s="240">
        <f t="shared" si="19"/>
        <v>-1.5541049999999927</v>
      </c>
      <c r="AA132" s="78"/>
      <c r="AB132" s="77"/>
    </row>
    <row r="133" spans="1:28" s="58" customFormat="1" ht="14.25" customHeight="1">
      <c r="A133" s="196" t="s">
        <v>181</v>
      </c>
      <c r="B133" s="165">
        <v>158950</v>
      </c>
      <c r="C133" s="163">
        <v>-1700</v>
      </c>
      <c r="D133" s="171">
        <v>-0.01</v>
      </c>
      <c r="E133" s="165">
        <v>0</v>
      </c>
      <c r="F133" s="113">
        <v>0</v>
      </c>
      <c r="G133" s="171">
        <v>0</v>
      </c>
      <c r="H133" s="165">
        <v>0</v>
      </c>
      <c r="I133" s="113">
        <v>0</v>
      </c>
      <c r="J133" s="171">
        <v>0</v>
      </c>
      <c r="K133" s="165">
        <v>158950</v>
      </c>
      <c r="L133" s="113">
        <v>-1700</v>
      </c>
      <c r="M133" s="128">
        <v>-0.01</v>
      </c>
      <c r="N133" s="174">
        <v>155550</v>
      </c>
      <c r="O133" s="175">
        <f aca="true" t="shared" si="20" ref="O133:O157">N133/K133</f>
        <v>0.9786096256684492</v>
      </c>
      <c r="P133" s="109">
        <f>Volume!K133</f>
        <v>357.6</v>
      </c>
      <c r="Q133" s="69">
        <f>Volume!J133</f>
        <v>353.15</v>
      </c>
      <c r="R133" s="240">
        <f aca="true" t="shared" si="21" ref="R133:R157">Q133*K133/10000000</f>
        <v>5.61331925</v>
      </c>
      <c r="S133" s="104">
        <f aca="true" t="shared" si="22" ref="S133:S157">Q133*N133/10000000</f>
        <v>5.49324825</v>
      </c>
      <c r="T133" s="110">
        <f aca="true" t="shared" si="23" ref="T133:T157">K133-L133</f>
        <v>160650</v>
      </c>
      <c r="U133" s="104">
        <f aca="true" t="shared" si="24" ref="U133:U157">L133/T133*100</f>
        <v>-1.0582010582010581</v>
      </c>
      <c r="V133" s="104">
        <f aca="true" t="shared" si="25" ref="V133:V157">Q133*B133/10000000</f>
        <v>5.61331925</v>
      </c>
      <c r="W133" s="104">
        <f aca="true" t="shared" si="26" ref="W133:W157">Q133*E133/10000000</f>
        <v>0</v>
      </c>
      <c r="X133" s="104">
        <f aca="true" t="shared" si="27" ref="X133:X157">Q133*H133/10000000</f>
        <v>0</v>
      </c>
      <c r="Y133" s="104">
        <f aca="true" t="shared" si="28" ref="Y133:Y157">(T133*P133)/10000000</f>
        <v>5.744844</v>
      </c>
      <c r="Z133" s="240">
        <f aca="true" t="shared" si="29" ref="Z133:Z157">R133-Y133</f>
        <v>-0.13152474999999964</v>
      </c>
      <c r="AA133" s="78"/>
      <c r="AB133" s="77"/>
    </row>
    <row r="134" spans="1:28" s="58" customFormat="1" ht="14.25" customHeight="1">
      <c r="A134" s="196" t="s">
        <v>150</v>
      </c>
      <c r="B134" s="165">
        <v>9765875</v>
      </c>
      <c r="C134" s="163">
        <v>-62125</v>
      </c>
      <c r="D134" s="171">
        <v>-0.01</v>
      </c>
      <c r="E134" s="165">
        <v>262500</v>
      </c>
      <c r="F134" s="113">
        <v>10500</v>
      </c>
      <c r="G134" s="171">
        <v>0.04</v>
      </c>
      <c r="H134" s="165">
        <v>21000</v>
      </c>
      <c r="I134" s="113">
        <v>4375</v>
      </c>
      <c r="J134" s="171">
        <v>0.26</v>
      </c>
      <c r="K134" s="165">
        <v>10049375</v>
      </c>
      <c r="L134" s="113">
        <v>-47250</v>
      </c>
      <c r="M134" s="128">
        <v>0</v>
      </c>
      <c r="N134" s="174">
        <v>10020500</v>
      </c>
      <c r="O134" s="175">
        <f t="shared" si="20"/>
        <v>0.9971266869830213</v>
      </c>
      <c r="P134" s="109">
        <f>Volume!K134</f>
        <v>530.05</v>
      </c>
      <c r="Q134" s="69">
        <f>Volume!J134</f>
        <v>525.9</v>
      </c>
      <c r="R134" s="240">
        <f t="shared" si="21"/>
        <v>528.49663125</v>
      </c>
      <c r="S134" s="104">
        <f t="shared" si="22"/>
        <v>526.978095</v>
      </c>
      <c r="T134" s="110">
        <f t="shared" si="23"/>
        <v>10096625</v>
      </c>
      <c r="U134" s="104">
        <f t="shared" si="24"/>
        <v>-0.4679781610191524</v>
      </c>
      <c r="V134" s="104">
        <f t="shared" si="25"/>
        <v>513.58736625</v>
      </c>
      <c r="W134" s="104">
        <f t="shared" si="26"/>
        <v>13.804875</v>
      </c>
      <c r="X134" s="104">
        <f t="shared" si="27"/>
        <v>1.10439</v>
      </c>
      <c r="Y134" s="104">
        <f t="shared" si="28"/>
        <v>535.171608125</v>
      </c>
      <c r="Z134" s="240">
        <f t="shared" si="29"/>
        <v>-6.674976875000084</v>
      </c>
      <c r="AA134" s="78"/>
      <c r="AB134" s="77"/>
    </row>
    <row r="135" spans="1:28" s="58" customFormat="1" ht="14.25" customHeight="1">
      <c r="A135" s="196" t="s">
        <v>151</v>
      </c>
      <c r="B135" s="165">
        <v>2447550</v>
      </c>
      <c r="C135" s="163">
        <v>-5850</v>
      </c>
      <c r="D135" s="171">
        <v>0</v>
      </c>
      <c r="E135" s="165">
        <v>5400</v>
      </c>
      <c r="F135" s="113">
        <v>4500</v>
      </c>
      <c r="G135" s="171">
        <v>5</v>
      </c>
      <c r="H135" s="165">
        <v>0</v>
      </c>
      <c r="I135" s="113">
        <v>0</v>
      </c>
      <c r="J135" s="171">
        <v>0</v>
      </c>
      <c r="K135" s="165">
        <v>2452950</v>
      </c>
      <c r="L135" s="113">
        <v>-1350</v>
      </c>
      <c r="M135" s="128">
        <v>0</v>
      </c>
      <c r="N135" s="174">
        <v>2420550</v>
      </c>
      <c r="O135" s="175">
        <f t="shared" si="20"/>
        <v>0.9867914144193726</v>
      </c>
      <c r="P135" s="109">
        <f>Volume!K135</f>
        <v>988.7</v>
      </c>
      <c r="Q135" s="69">
        <f>Volume!J135</f>
        <v>985.65</v>
      </c>
      <c r="R135" s="240">
        <f t="shared" si="21"/>
        <v>241.77501675</v>
      </c>
      <c r="S135" s="104">
        <f t="shared" si="22"/>
        <v>238.58151075</v>
      </c>
      <c r="T135" s="110">
        <f t="shared" si="23"/>
        <v>2454300</v>
      </c>
      <c r="U135" s="104">
        <f t="shared" si="24"/>
        <v>-0.055005500550055</v>
      </c>
      <c r="V135" s="104">
        <f t="shared" si="25"/>
        <v>241.24276575</v>
      </c>
      <c r="W135" s="104">
        <f t="shared" si="26"/>
        <v>0.532251</v>
      </c>
      <c r="X135" s="104">
        <f t="shared" si="27"/>
        <v>0</v>
      </c>
      <c r="Y135" s="104">
        <f t="shared" si="28"/>
        <v>242.656641</v>
      </c>
      <c r="Z135" s="240">
        <f t="shared" si="29"/>
        <v>-0.8816242500000158</v>
      </c>
      <c r="AA135" s="78"/>
      <c r="AB135" s="77"/>
    </row>
    <row r="136" spans="1:28" s="58" customFormat="1" ht="14.25" customHeight="1">
      <c r="A136" s="196" t="s">
        <v>215</v>
      </c>
      <c r="B136" s="165">
        <v>628000</v>
      </c>
      <c r="C136" s="163">
        <v>4250</v>
      </c>
      <c r="D136" s="171">
        <v>0.01</v>
      </c>
      <c r="E136" s="165">
        <v>250</v>
      </c>
      <c r="F136" s="113">
        <v>0</v>
      </c>
      <c r="G136" s="171">
        <v>0</v>
      </c>
      <c r="H136" s="165">
        <v>0</v>
      </c>
      <c r="I136" s="113">
        <v>0</v>
      </c>
      <c r="J136" s="171">
        <v>0</v>
      </c>
      <c r="K136" s="165">
        <v>628250</v>
      </c>
      <c r="L136" s="113">
        <v>4250</v>
      </c>
      <c r="M136" s="128">
        <v>0.01</v>
      </c>
      <c r="N136" s="174">
        <v>626500</v>
      </c>
      <c r="O136" s="175">
        <f t="shared" si="20"/>
        <v>0.9972144846796658</v>
      </c>
      <c r="P136" s="109">
        <f>Volume!K136</f>
        <v>1535.8</v>
      </c>
      <c r="Q136" s="69">
        <f>Volume!J136</f>
        <v>1498.5</v>
      </c>
      <c r="R136" s="240">
        <f t="shared" si="21"/>
        <v>94.1432625</v>
      </c>
      <c r="S136" s="104">
        <f t="shared" si="22"/>
        <v>93.881025</v>
      </c>
      <c r="T136" s="110">
        <f t="shared" si="23"/>
        <v>624000</v>
      </c>
      <c r="U136" s="104">
        <f t="shared" si="24"/>
        <v>0.6810897435897436</v>
      </c>
      <c r="V136" s="104">
        <f t="shared" si="25"/>
        <v>94.1058</v>
      </c>
      <c r="W136" s="104">
        <f t="shared" si="26"/>
        <v>0.0374625</v>
      </c>
      <c r="X136" s="104">
        <f t="shared" si="27"/>
        <v>0</v>
      </c>
      <c r="Y136" s="104">
        <f t="shared" si="28"/>
        <v>95.83392</v>
      </c>
      <c r="Z136" s="240">
        <f t="shared" si="29"/>
        <v>-1.6906575000000004</v>
      </c>
      <c r="AA136" s="78"/>
      <c r="AB136" s="77"/>
    </row>
    <row r="137" spans="1:28" s="58" customFormat="1" ht="14.25" customHeight="1">
      <c r="A137" s="196" t="s">
        <v>230</v>
      </c>
      <c r="B137" s="165">
        <v>1424200</v>
      </c>
      <c r="C137" s="163">
        <v>56800</v>
      </c>
      <c r="D137" s="171">
        <v>0.04</v>
      </c>
      <c r="E137" s="165">
        <v>5000</v>
      </c>
      <c r="F137" s="113">
        <v>400</v>
      </c>
      <c r="G137" s="171">
        <v>0.09</v>
      </c>
      <c r="H137" s="165">
        <v>2200</v>
      </c>
      <c r="I137" s="113">
        <v>200</v>
      </c>
      <c r="J137" s="171">
        <v>0.1</v>
      </c>
      <c r="K137" s="165">
        <v>1431400</v>
      </c>
      <c r="L137" s="113">
        <v>57400</v>
      </c>
      <c r="M137" s="128">
        <v>0.04</v>
      </c>
      <c r="N137" s="174">
        <v>1426600</v>
      </c>
      <c r="O137" s="175">
        <f t="shared" si="20"/>
        <v>0.9966466396534861</v>
      </c>
      <c r="P137" s="109">
        <f>Volume!K137</f>
        <v>1288.05</v>
      </c>
      <c r="Q137" s="69">
        <f>Volume!J137</f>
        <v>1250.35</v>
      </c>
      <c r="R137" s="240">
        <f t="shared" si="21"/>
        <v>178.97509899999997</v>
      </c>
      <c r="S137" s="104">
        <f t="shared" si="22"/>
        <v>178.37493099999998</v>
      </c>
      <c r="T137" s="110">
        <f t="shared" si="23"/>
        <v>1374000</v>
      </c>
      <c r="U137" s="104">
        <f t="shared" si="24"/>
        <v>4.177583697234352</v>
      </c>
      <c r="V137" s="104">
        <f t="shared" si="25"/>
        <v>178.07484699999998</v>
      </c>
      <c r="W137" s="104">
        <f t="shared" si="26"/>
        <v>0.625175</v>
      </c>
      <c r="X137" s="104">
        <f t="shared" si="27"/>
        <v>0.275077</v>
      </c>
      <c r="Y137" s="104">
        <f t="shared" si="28"/>
        <v>176.97807</v>
      </c>
      <c r="Z137" s="240">
        <f t="shared" si="29"/>
        <v>1.9970289999999693</v>
      </c>
      <c r="AA137" s="78"/>
      <c r="AB137" s="77"/>
    </row>
    <row r="138" spans="1:28" s="58" customFormat="1" ht="14.25" customHeight="1">
      <c r="A138" s="196" t="s">
        <v>91</v>
      </c>
      <c r="B138" s="165">
        <v>9348000</v>
      </c>
      <c r="C138" s="163">
        <v>304000</v>
      </c>
      <c r="D138" s="171">
        <v>0.03</v>
      </c>
      <c r="E138" s="165">
        <v>729600</v>
      </c>
      <c r="F138" s="113">
        <v>15200</v>
      </c>
      <c r="G138" s="171">
        <v>0.02</v>
      </c>
      <c r="H138" s="165">
        <v>0</v>
      </c>
      <c r="I138" s="113">
        <v>0</v>
      </c>
      <c r="J138" s="171">
        <v>0</v>
      </c>
      <c r="K138" s="165">
        <v>10077600</v>
      </c>
      <c r="L138" s="113">
        <v>319200</v>
      </c>
      <c r="M138" s="128">
        <v>0.03</v>
      </c>
      <c r="N138" s="174">
        <v>9971200</v>
      </c>
      <c r="O138" s="175">
        <f t="shared" si="20"/>
        <v>0.9894419306184012</v>
      </c>
      <c r="P138" s="109">
        <f>Volume!K138</f>
        <v>75.05</v>
      </c>
      <c r="Q138" s="69">
        <f>Volume!J138</f>
        <v>73.05</v>
      </c>
      <c r="R138" s="240">
        <f t="shared" si="21"/>
        <v>73.616868</v>
      </c>
      <c r="S138" s="104">
        <f t="shared" si="22"/>
        <v>72.839616</v>
      </c>
      <c r="T138" s="110">
        <f t="shared" si="23"/>
        <v>9758400</v>
      </c>
      <c r="U138" s="104">
        <f t="shared" si="24"/>
        <v>3.2710280373831773</v>
      </c>
      <c r="V138" s="104">
        <f t="shared" si="25"/>
        <v>68.28714</v>
      </c>
      <c r="W138" s="104">
        <f t="shared" si="26"/>
        <v>5.329728</v>
      </c>
      <c r="X138" s="104">
        <f t="shared" si="27"/>
        <v>0</v>
      </c>
      <c r="Y138" s="104">
        <f t="shared" si="28"/>
        <v>73.236792</v>
      </c>
      <c r="Z138" s="240">
        <f t="shared" si="29"/>
        <v>0.3800760000000025</v>
      </c>
      <c r="AA138" s="78"/>
      <c r="AB138" s="77"/>
    </row>
    <row r="139" spans="1:28" s="58" customFormat="1" ht="14.25" customHeight="1">
      <c r="A139" s="196" t="s">
        <v>152</v>
      </c>
      <c r="B139" s="165">
        <v>2141100</v>
      </c>
      <c r="C139" s="163">
        <v>21600</v>
      </c>
      <c r="D139" s="171">
        <v>0.01</v>
      </c>
      <c r="E139" s="165">
        <v>58050</v>
      </c>
      <c r="F139" s="113">
        <v>-1350</v>
      </c>
      <c r="G139" s="171">
        <v>-0.02</v>
      </c>
      <c r="H139" s="165">
        <v>12150</v>
      </c>
      <c r="I139" s="113">
        <v>0</v>
      </c>
      <c r="J139" s="171">
        <v>0</v>
      </c>
      <c r="K139" s="165">
        <v>2211300</v>
      </c>
      <c r="L139" s="113">
        <v>20250</v>
      </c>
      <c r="M139" s="128">
        <v>0.01</v>
      </c>
      <c r="N139" s="174">
        <v>2188350</v>
      </c>
      <c r="O139" s="175">
        <f t="shared" si="20"/>
        <v>0.9896214896214897</v>
      </c>
      <c r="P139" s="109">
        <f>Volume!K139</f>
        <v>217.2</v>
      </c>
      <c r="Q139" s="69">
        <f>Volume!J139</f>
        <v>213.65</v>
      </c>
      <c r="R139" s="240">
        <f t="shared" si="21"/>
        <v>47.2444245</v>
      </c>
      <c r="S139" s="104">
        <f t="shared" si="22"/>
        <v>46.75409775</v>
      </c>
      <c r="T139" s="110">
        <f t="shared" si="23"/>
        <v>2191050</v>
      </c>
      <c r="U139" s="104">
        <f t="shared" si="24"/>
        <v>0.9242144177449169</v>
      </c>
      <c r="V139" s="104">
        <f t="shared" si="25"/>
        <v>45.7446015</v>
      </c>
      <c r="W139" s="104">
        <f t="shared" si="26"/>
        <v>1.24023825</v>
      </c>
      <c r="X139" s="104">
        <f t="shared" si="27"/>
        <v>0.25958475</v>
      </c>
      <c r="Y139" s="104">
        <f t="shared" si="28"/>
        <v>47.589606</v>
      </c>
      <c r="Z139" s="240">
        <f t="shared" si="29"/>
        <v>-0.3451815000000025</v>
      </c>
      <c r="AA139" s="78"/>
      <c r="AB139" s="77"/>
    </row>
    <row r="140" spans="1:28" s="58" customFormat="1" ht="14.25" customHeight="1">
      <c r="A140" s="196" t="s">
        <v>208</v>
      </c>
      <c r="B140" s="165">
        <v>4411284</v>
      </c>
      <c r="C140" s="163">
        <v>103412</v>
      </c>
      <c r="D140" s="171">
        <v>0.02</v>
      </c>
      <c r="E140" s="165">
        <v>725120</v>
      </c>
      <c r="F140" s="113">
        <v>6180</v>
      </c>
      <c r="G140" s="171">
        <v>0.01</v>
      </c>
      <c r="H140" s="165">
        <v>91876</v>
      </c>
      <c r="I140" s="113">
        <v>8240</v>
      </c>
      <c r="J140" s="171">
        <v>0.1</v>
      </c>
      <c r="K140" s="165">
        <v>5228280</v>
      </c>
      <c r="L140" s="113">
        <v>117832</v>
      </c>
      <c r="M140" s="128">
        <v>0.02</v>
      </c>
      <c r="N140" s="174">
        <v>5217568</v>
      </c>
      <c r="O140" s="175">
        <f t="shared" si="20"/>
        <v>0.9979511426319937</v>
      </c>
      <c r="P140" s="109">
        <f>Volume!K140</f>
        <v>928.5</v>
      </c>
      <c r="Q140" s="69">
        <f>Volume!J140</f>
        <v>911.1</v>
      </c>
      <c r="R140" s="240">
        <f t="shared" si="21"/>
        <v>476.3485908</v>
      </c>
      <c r="S140" s="104">
        <f t="shared" si="22"/>
        <v>475.37262048</v>
      </c>
      <c r="T140" s="110">
        <f t="shared" si="23"/>
        <v>5110448</v>
      </c>
      <c r="U140" s="104">
        <f t="shared" si="24"/>
        <v>2.3057078361818766</v>
      </c>
      <c r="V140" s="104">
        <f t="shared" si="25"/>
        <v>401.91208524</v>
      </c>
      <c r="W140" s="104">
        <f t="shared" si="26"/>
        <v>66.0656832</v>
      </c>
      <c r="X140" s="104">
        <f t="shared" si="27"/>
        <v>8.37082236</v>
      </c>
      <c r="Y140" s="104">
        <f t="shared" si="28"/>
        <v>474.5050968</v>
      </c>
      <c r="Z140" s="240">
        <f t="shared" si="29"/>
        <v>1.843494000000021</v>
      </c>
      <c r="AA140" s="78"/>
      <c r="AB140" s="77"/>
    </row>
    <row r="141" spans="1:28" s="58" customFormat="1" ht="14.25" customHeight="1">
      <c r="A141" s="196" t="s">
        <v>231</v>
      </c>
      <c r="B141" s="165">
        <v>1448800</v>
      </c>
      <c r="C141" s="163">
        <v>-71200</v>
      </c>
      <c r="D141" s="171">
        <v>-0.05</v>
      </c>
      <c r="E141" s="165">
        <v>20000</v>
      </c>
      <c r="F141" s="113">
        <v>1600</v>
      </c>
      <c r="G141" s="171">
        <v>0.09</v>
      </c>
      <c r="H141" s="165">
        <v>4800</v>
      </c>
      <c r="I141" s="113">
        <v>0</v>
      </c>
      <c r="J141" s="171">
        <v>0</v>
      </c>
      <c r="K141" s="165">
        <v>1473600</v>
      </c>
      <c r="L141" s="113">
        <v>-69600</v>
      </c>
      <c r="M141" s="128">
        <v>-0.05</v>
      </c>
      <c r="N141" s="174">
        <v>1463200</v>
      </c>
      <c r="O141" s="175">
        <f t="shared" si="20"/>
        <v>0.992942453854506</v>
      </c>
      <c r="P141" s="109">
        <f>Volume!K141</f>
        <v>561.8</v>
      </c>
      <c r="Q141" s="69">
        <f>Volume!J141</f>
        <v>560.2</v>
      </c>
      <c r="R141" s="240">
        <f t="shared" si="21"/>
        <v>82.551072</v>
      </c>
      <c r="S141" s="104">
        <f t="shared" si="22"/>
        <v>81.96846400000001</v>
      </c>
      <c r="T141" s="110">
        <f t="shared" si="23"/>
        <v>1543200</v>
      </c>
      <c r="U141" s="104">
        <f t="shared" si="24"/>
        <v>-4.5101088646967336</v>
      </c>
      <c r="V141" s="104">
        <f t="shared" si="25"/>
        <v>81.16177600000002</v>
      </c>
      <c r="W141" s="104">
        <f t="shared" si="26"/>
        <v>1.1204</v>
      </c>
      <c r="X141" s="104">
        <f t="shared" si="27"/>
        <v>0.268896</v>
      </c>
      <c r="Y141" s="104">
        <f t="shared" si="28"/>
        <v>86.69697599999999</v>
      </c>
      <c r="Z141" s="240">
        <f t="shared" si="29"/>
        <v>-4.145903999999987</v>
      </c>
      <c r="AA141" s="78"/>
      <c r="AB141" s="77"/>
    </row>
    <row r="142" spans="1:28" s="58" customFormat="1" ht="14.25" customHeight="1">
      <c r="A142" s="196" t="s">
        <v>185</v>
      </c>
      <c r="B142" s="165">
        <v>19476450</v>
      </c>
      <c r="C142" s="163">
        <v>261225</v>
      </c>
      <c r="D142" s="171">
        <v>0.01</v>
      </c>
      <c r="E142" s="165">
        <v>2139750</v>
      </c>
      <c r="F142" s="113">
        <v>151875</v>
      </c>
      <c r="G142" s="171">
        <v>0.08</v>
      </c>
      <c r="H142" s="165">
        <v>548775</v>
      </c>
      <c r="I142" s="113">
        <v>22950</v>
      </c>
      <c r="J142" s="171">
        <v>0.04</v>
      </c>
      <c r="K142" s="165">
        <v>22164975</v>
      </c>
      <c r="L142" s="113">
        <v>436050</v>
      </c>
      <c r="M142" s="128">
        <v>0.02</v>
      </c>
      <c r="N142" s="174">
        <v>21994875</v>
      </c>
      <c r="O142" s="175">
        <f t="shared" si="20"/>
        <v>0.9923257301215093</v>
      </c>
      <c r="P142" s="109">
        <f>Volume!K142</f>
        <v>463.95</v>
      </c>
      <c r="Q142" s="69">
        <f>Volume!J142</f>
        <v>454.95</v>
      </c>
      <c r="R142" s="240">
        <f t="shared" si="21"/>
        <v>1008.395537625</v>
      </c>
      <c r="S142" s="104">
        <f t="shared" si="22"/>
        <v>1000.656838125</v>
      </c>
      <c r="T142" s="110">
        <f t="shared" si="23"/>
        <v>21728925</v>
      </c>
      <c r="U142" s="104">
        <f t="shared" si="24"/>
        <v>2.006772079152558</v>
      </c>
      <c r="V142" s="104">
        <f t="shared" si="25"/>
        <v>886.08109275</v>
      </c>
      <c r="W142" s="104">
        <f t="shared" si="26"/>
        <v>97.34792625</v>
      </c>
      <c r="X142" s="104">
        <f t="shared" si="27"/>
        <v>24.966518625</v>
      </c>
      <c r="Y142" s="104">
        <f t="shared" si="28"/>
        <v>1008.113475375</v>
      </c>
      <c r="Z142" s="240">
        <f t="shared" si="29"/>
        <v>0.2820622499999672</v>
      </c>
      <c r="AA142" s="78"/>
      <c r="AB142" s="77"/>
    </row>
    <row r="143" spans="1:28" s="58" customFormat="1" ht="14.25" customHeight="1">
      <c r="A143" s="196" t="s">
        <v>206</v>
      </c>
      <c r="B143" s="165">
        <v>1265825</v>
      </c>
      <c r="C143" s="163">
        <v>12925</v>
      </c>
      <c r="D143" s="171">
        <v>0.01</v>
      </c>
      <c r="E143" s="165">
        <v>18150</v>
      </c>
      <c r="F143" s="113">
        <v>1100</v>
      </c>
      <c r="G143" s="171">
        <v>0.06</v>
      </c>
      <c r="H143" s="165">
        <v>825</v>
      </c>
      <c r="I143" s="113">
        <v>0</v>
      </c>
      <c r="J143" s="171">
        <v>0</v>
      </c>
      <c r="K143" s="165">
        <v>1284800</v>
      </c>
      <c r="L143" s="113">
        <v>14025</v>
      </c>
      <c r="M143" s="128">
        <v>0.01</v>
      </c>
      <c r="N143" s="174">
        <v>1283425</v>
      </c>
      <c r="O143" s="175">
        <f t="shared" si="20"/>
        <v>0.998929794520548</v>
      </c>
      <c r="P143" s="109">
        <f>Volume!K143</f>
        <v>717.05</v>
      </c>
      <c r="Q143" s="69">
        <f>Volume!J143</f>
        <v>725.95</v>
      </c>
      <c r="R143" s="240">
        <f t="shared" si="21"/>
        <v>93.270056</v>
      </c>
      <c r="S143" s="104">
        <f t="shared" si="22"/>
        <v>93.170237875</v>
      </c>
      <c r="T143" s="110">
        <f t="shared" si="23"/>
        <v>1270775</v>
      </c>
      <c r="U143" s="104">
        <f t="shared" si="24"/>
        <v>1.103657217052586</v>
      </c>
      <c r="V143" s="104">
        <f t="shared" si="25"/>
        <v>91.892565875</v>
      </c>
      <c r="W143" s="104">
        <f t="shared" si="26"/>
        <v>1.31759925</v>
      </c>
      <c r="X143" s="104">
        <f t="shared" si="27"/>
        <v>0.059890875</v>
      </c>
      <c r="Y143" s="104">
        <f t="shared" si="28"/>
        <v>91.120921375</v>
      </c>
      <c r="Z143" s="240">
        <f t="shared" si="29"/>
        <v>2.149134625000002</v>
      </c>
      <c r="AA143" s="78"/>
      <c r="AB143" s="77"/>
    </row>
    <row r="144" spans="1:28" s="58" customFormat="1" ht="14.25" customHeight="1">
      <c r="A144" s="196" t="s">
        <v>118</v>
      </c>
      <c r="B144" s="165">
        <v>3560000</v>
      </c>
      <c r="C144" s="163">
        <v>62500</v>
      </c>
      <c r="D144" s="171">
        <v>0.02</v>
      </c>
      <c r="E144" s="165">
        <v>133500</v>
      </c>
      <c r="F144" s="113">
        <v>3250</v>
      </c>
      <c r="G144" s="171">
        <v>0.02</v>
      </c>
      <c r="H144" s="165">
        <v>9000</v>
      </c>
      <c r="I144" s="113">
        <v>250</v>
      </c>
      <c r="J144" s="171">
        <v>0.03</v>
      </c>
      <c r="K144" s="165">
        <v>3702500</v>
      </c>
      <c r="L144" s="113">
        <v>66000</v>
      </c>
      <c r="M144" s="128">
        <v>0.02</v>
      </c>
      <c r="N144" s="174">
        <v>3663250</v>
      </c>
      <c r="O144" s="175">
        <f t="shared" si="20"/>
        <v>0.9893990546927751</v>
      </c>
      <c r="P144" s="109">
        <f>Volume!K144</f>
        <v>1243.8</v>
      </c>
      <c r="Q144" s="69">
        <f>Volume!J144</f>
        <v>1256.4</v>
      </c>
      <c r="R144" s="240">
        <f t="shared" si="21"/>
        <v>465.1821</v>
      </c>
      <c r="S144" s="104">
        <f t="shared" si="22"/>
        <v>460.25073</v>
      </c>
      <c r="T144" s="110">
        <f t="shared" si="23"/>
        <v>3636500</v>
      </c>
      <c r="U144" s="104">
        <f t="shared" si="24"/>
        <v>1.8149319400522481</v>
      </c>
      <c r="V144" s="104">
        <f t="shared" si="25"/>
        <v>447.2784</v>
      </c>
      <c r="W144" s="104">
        <f t="shared" si="26"/>
        <v>16.77294</v>
      </c>
      <c r="X144" s="104">
        <f t="shared" si="27"/>
        <v>1.13076</v>
      </c>
      <c r="Y144" s="104">
        <f t="shared" si="28"/>
        <v>452.30787</v>
      </c>
      <c r="Z144" s="240">
        <f t="shared" si="29"/>
        <v>12.874230000000011</v>
      </c>
      <c r="AA144" s="78"/>
      <c r="AB144" s="77"/>
    </row>
    <row r="145" spans="1:28" s="58" customFormat="1" ht="14.25" customHeight="1">
      <c r="A145" s="196" t="s">
        <v>232</v>
      </c>
      <c r="B145" s="165">
        <v>2446683</v>
      </c>
      <c r="C145" s="163">
        <v>-8631</v>
      </c>
      <c r="D145" s="171">
        <v>0</v>
      </c>
      <c r="E145" s="165">
        <v>18906</v>
      </c>
      <c r="F145" s="113">
        <v>3699</v>
      </c>
      <c r="G145" s="171">
        <v>0.24</v>
      </c>
      <c r="H145" s="165">
        <v>6576</v>
      </c>
      <c r="I145" s="113">
        <v>411</v>
      </c>
      <c r="J145" s="171">
        <v>0.07</v>
      </c>
      <c r="K145" s="165">
        <v>2472165</v>
      </c>
      <c r="L145" s="113">
        <v>-4521</v>
      </c>
      <c r="M145" s="128">
        <v>0</v>
      </c>
      <c r="N145" s="174">
        <v>2462301</v>
      </c>
      <c r="O145" s="175">
        <f t="shared" si="20"/>
        <v>0.9960099750623441</v>
      </c>
      <c r="P145" s="109">
        <f>Volume!K145</f>
        <v>878.45</v>
      </c>
      <c r="Q145" s="69">
        <f>Volume!J145</f>
        <v>857.15</v>
      </c>
      <c r="R145" s="240">
        <f t="shared" si="21"/>
        <v>211.901622975</v>
      </c>
      <c r="S145" s="104">
        <f t="shared" si="22"/>
        <v>211.056130215</v>
      </c>
      <c r="T145" s="110">
        <f t="shared" si="23"/>
        <v>2476686</v>
      </c>
      <c r="U145" s="104">
        <f t="shared" si="24"/>
        <v>-0.18254231662794557</v>
      </c>
      <c r="V145" s="104">
        <f t="shared" si="25"/>
        <v>209.71743334500002</v>
      </c>
      <c r="W145" s="104">
        <f t="shared" si="26"/>
        <v>1.6205277900000001</v>
      </c>
      <c r="X145" s="104">
        <f t="shared" si="27"/>
        <v>0.56366184</v>
      </c>
      <c r="Y145" s="104">
        <f t="shared" si="28"/>
        <v>217.56448167000002</v>
      </c>
      <c r="Z145" s="240">
        <f t="shared" si="29"/>
        <v>-5.662858695000011</v>
      </c>
      <c r="AA145" s="78"/>
      <c r="AB145" s="77"/>
    </row>
    <row r="146" spans="1:28" s="58" customFormat="1" ht="14.25" customHeight="1">
      <c r="A146" s="196" t="s">
        <v>305</v>
      </c>
      <c r="B146" s="165">
        <v>1412950</v>
      </c>
      <c r="C146" s="163">
        <v>-23100</v>
      </c>
      <c r="D146" s="171">
        <v>-0.02</v>
      </c>
      <c r="E146" s="165">
        <v>154000</v>
      </c>
      <c r="F146" s="113">
        <v>7700</v>
      </c>
      <c r="G146" s="171">
        <v>0.05</v>
      </c>
      <c r="H146" s="165">
        <v>15400</v>
      </c>
      <c r="I146" s="113">
        <v>3850</v>
      </c>
      <c r="J146" s="171">
        <v>0.33</v>
      </c>
      <c r="K146" s="165">
        <v>1582350</v>
      </c>
      <c r="L146" s="113">
        <v>-11550</v>
      </c>
      <c r="M146" s="128">
        <v>-0.01</v>
      </c>
      <c r="N146" s="174">
        <v>1563100</v>
      </c>
      <c r="O146" s="175">
        <f t="shared" si="20"/>
        <v>0.9878345498783455</v>
      </c>
      <c r="P146" s="109">
        <f>Volume!K146</f>
        <v>54.7</v>
      </c>
      <c r="Q146" s="69">
        <f>Volume!J146</f>
        <v>54.15</v>
      </c>
      <c r="R146" s="240">
        <f t="shared" si="21"/>
        <v>8.56842525</v>
      </c>
      <c r="S146" s="104">
        <f t="shared" si="22"/>
        <v>8.4641865</v>
      </c>
      <c r="T146" s="110">
        <f t="shared" si="23"/>
        <v>1593900</v>
      </c>
      <c r="U146" s="104">
        <f t="shared" si="24"/>
        <v>-0.7246376811594203</v>
      </c>
      <c r="V146" s="104">
        <f t="shared" si="25"/>
        <v>7.65112425</v>
      </c>
      <c r="W146" s="104">
        <f t="shared" si="26"/>
        <v>0.83391</v>
      </c>
      <c r="X146" s="104">
        <f t="shared" si="27"/>
        <v>0.083391</v>
      </c>
      <c r="Y146" s="104">
        <f t="shared" si="28"/>
        <v>8.718633</v>
      </c>
      <c r="Z146" s="240">
        <f t="shared" si="29"/>
        <v>-0.15020774999999986</v>
      </c>
      <c r="AA146" s="78"/>
      <c r="AB146" s="77"/>
    </row>
    <row r="147" spans="1:28" s="58" customFormat="1" ht="14.25" customHeight="1">
      <c r="A147" s="196" t="s">
        <v>306</v>
      </c>
      <c r="B147" s="165">
        <v>14097050</v>
      </c>
      <c r="C147" s="163">
        <v>31350</v>
      </c>
      <c r="D147" s="171">
        <v>0</v>
      </c>
      <c r="E147" s="165">
        <v>3124550</v>
      </c>
      <c r="F147" s="113">
        <v>428450</v>
      </c>
      <c r="G147" s="171">
        <v>0.16</v>
      </c>
      <c r="H147" s="165">
        <v>564300</v>
      </c>
      <c r="I147" s="113">
        <v>104500</v>
      </c>
      <c r="J147" s="171">
        <v>0.23</v>
      </c>
      <c r="K147" s="165">
        <v>17785900</v>
      </c>
      <c r="L147" s="113">
        <v>564300</v>
      </c>
      <c r="M147" s="128">
        <v>0.03</v>
      </c>
      <c r="N147" s="174">
        <v>17148450</v>
      </c>
      <c r="O147" s="175">
        <f t="shared" si="20"/>
        <v>0.964159811985899</v>
      </c>
      <c r="P147" s="109">
        <f>Volume!K147</f>
        <v>20.85</v>
      </c>
      <c r="Q147" s="69">
        <f>Volume!J147</f>
        <v>20.25</v>
      </c>
      <c r="R147" s="240">
        <f t="shared" si="21"/>
        <v>36.0164475</v>
      </c>
      <c r="S147" s="104">
        <f t="shared" si="22"/>
        <v>34.72561125</v>
      </c>
      <c r="T147" s="110">
        <f t="shared" si="23"/>
        <v>17221600</v>
      </c>
      <c r="U147" s="104">
        <f t="shared" si="24"/>
        <v>3.2766990291262137</v>
      </c>
      <c r="V147" s="104">
        <f t="shared" si="25"/>
        <v>28.54652625</v>
      </c>
      <c r="W147" s="104">
        <f t="shared" si="26"/>
        <v>6.32721375</v>
      </c>
      <c r="X147" s="104">
        <f t="shared" si="27"/>
        <v>1.1427075</v>
      </c>
      <c r="Y147" s="104">
        <f t="shared" si="28"/>
        <v>35.907036</v>
      </c>
      <c r="Z147" s="240">
        <f t="shared" si="29"/>
        <v>0.10941150000000022</v>
      </c>
      <c r="AA147" s="78"/>
      <c r="AB147" s="77"/>
    </row>
    <row r="148" spans="1:28" s="58" customFormat="1" ht="14.25" customHeight="1">
      <c r="A148" s="196" t="s">
        <v>173</v>
      </c>
      <c r="B148" s="165">
        <v>8997500</v>
      </c>
      <c r="C148" s="163">
        <v>227150</v>
      </c>
      <c r="D148" s="171">
        <v>0.03</v>
      </c>
      <c r="E148" s="165">
        <v>442500</v>
      </c>
      <c r="F148" s="113">
        <v>38350</v>
      </c>
      <c r="G148" s="171">
        <v>0.09</v>
      </c>
      <c r="H148" s="165">
        <v>11800</v>
      </c>
      <c r="I148" s="113">
        <v>0</v>
      </c>
      <c r="J148" s="171">
        <v>0</v>
      </c>
      <c r="K148" s="165">
        <v>9451800</v>
      </c>
      <c r="L148" s="113">
        <v>265500</v>
      </c>
      <c r="M148" s="128">
        <v>0.03</v>
      </c>
      <c r="N148" s="174">
        <v>9189250</v>
      </c>
      <c r="O148" s="175">
        <f t="shared" si="20"/>
        <v>0.9722222222222222</v>
      </c>
      <c r="P148" s="109">
        <f>Volume!K148</f>
        <v>80.15</v>
      </c>
      <c r="Q148" s="69">
        <f>Volume!J148</f>
        <v>80</v>
      </c>
      <c r="R148" s="240">
        <f t="shared" si="21"/>
        <v>75.6144</v>
      </c>
      <c r="S148" s="104">
        <f t="shared" si="22"/>
        <v>73.514</v>
      </c>
      <c r="T148" s="110">
        <f t="shared" si="23"/>
        <v>9186300</v>
      </c>
      <c r="U148" s="104">
        <f t="shared" si="24"/>
        <v>2.8901734104046244</v>
      </c>
      <c r="V148" s="104">
        <f t="shared" si="25"/>
        <v>71.98</v>
      </c>
      <c r="W148" s="104">
        <f t="shared" si="26"/>
        <v>3.54</v>
      </c>
      <c r="X148" s="104">
        <f t="shared" si="27"/>
        <v>0.0944</v>
      </c>
      <c r="Y148" s="104">
        <f t="shared" si="28"/>
        <v>73.6281945</v>
      </c>
      <c r="Z148" s="240">
        <f t="shared" si="29"/>
        <v>1.986205499999997</v>
      </c>
      <c r="AA148" s="78"/>
      <c r="AB148" s="77"/>
    </row>
    <row r="149" spans="1:28" s="58" customFormat="1" ht="14.25" customHeight="1">
      <c r="A149" s="196" t="s">
        <v>307</v>
      </c>
      <c r="B149" s="165">
        <v>167400</v>
      </c>
      <c r="C149" s="163">
        <v>36000</v>
      </c>
      <c r="D149" s="171">
        <v>0.27</v>
      </c>
      <c r="E149" s="165">
        <v>0</v>
      </c>
      <c r="F149" s="113">
        <v>0</v>
      </c>
      <c r="G149" s="171">
        <v>0</v>
      </c>
      <c r="H149" s="165">
        <v>0</v>
      </c>
      <c r="I149" s="113">
        <v>0</v>
      </c>
      <c r="J149" s="171">
        <v>0</v>
      </c>
      <c r="K149" s="165">
        <v>167400</v>
      </c>
      <c r="L149" s="113">
        <v>36000</v>
      </c>
      <c r="M149" s="128">
        <v>0.27</v>
      </c>
      <c r="N149" s="174">
        <v>167000</v>
      </c>
      <c r="O149" s="175">
        <f t="shared" si="20"/>
        <v>0.997610513739546</v>
      </c>
      <c r="P149" s="109">
        <f>Volume!K149</f>
        <v>1091.75</v>
      </c>
      <c r="Q149" s="69">
        <f>Volume!J149</f>
        <v>1077.9</v>
      </c>
      <c r="R149" s="240">
        <f t="shared" si="21"/>
        <v>18.044046</v>
      </c>
      <c r="S149" s="104">
        <f t="shared" si="22"/>
        <v>18.000930000000004</v>
      </c>
      <c r="T149" s="110">
        <f t="shared" si="23"/>
        <v>131400</v>
      </c>
      <c r="U149" s="104">
        <f t="shared" si="24"/>
        <v>27.397260273972602</v>
      </c>
      <c r="V149" s="104">
        <f t="shared" si="25"/>
        <v>18.044046</v>
      </c>
      <c r="W149" s="104">
        <f t="shared" si="26"/>
        <v>0</v>
      </c>
      <c r="X149" s="104">
        <f t="shared" si="27"/>
        <v>0</v>
      </c>
      <c r="Y149" s="104">
        <f t="shared" si="28"/>
        <v>14.345595</v>
      </c>
      <c r="Z149" s="240">
        <f t="shared" si="29"/>
        <v>3.698451000000002</v>
      </c>
      <c r="AA149" s="78"/>
      <c r="AB149" s="77"/>
    </row>
    <row r="150" spans="1:28" s="58" customFormat="1" ht="14.25" customHeight="1">
      <c r="A150" s="196" t="s">
        <v>82</v>
      </c>
      <c r="B150" s="165">
        <v>4380600</v>
      </c>
      <c r="C150" s="163">
        <v>84000</v>
      </c>
      <c r="D150" s="171">
        <v>0.02</v>
      </c>
      <c r="E150" s="165">
        <v>37800</v>
      </c>
      <c r="F150" s="113">
        <v>0</v>
      </c>
      <c r="G150" s="171">
        <v>0</v>
      </c>
      <c r="H150" s="165">
        <v>0</v>
      </c>
      <c r="I150" s="113">
        <v>0</v>
      </c>
      <c r="J150" s="171">
        <v>0</v>
      </c>
      <c r="K150" s="165">
        <v>4418400</v>
      </c>
      <c r="L150" s="113">
        <v>84000</v>
      </c>
      <c r="M150" s="128">
        <v>0.02</v>
      </c>
      <c r="N150" s="174">
        <v>4380600</v>
      </c>
      <c r="O150" s="175">
        <f t="shared" si="20"/>
        <v>0.9914448669201521</v>
      </c>
      <c r="P150" s="109">
        <f>Volume!K150</f>
        <v>123.5</v>
      </c>
      <c r="Q150" s="69">
        <f>Volume!J150</f>
        <v>121.05</v>
      </c>
      <c r="R150" s="240">
        <f t="shared" si="21"/>
        <v>53.484732</v>
      </c>
      <c r="S150" s="104">
        <f t="shared" si="22"/>
        <v>53.027163</v>
      </c>
      <c r="T150" s="110">
        <f t="shared" si="23"/>
        <v>4334400</v>
      </c>
      <c r="U150" s="104">
        <f t="shared" si="24"/>
        <v>1.937984496124031</v>
      </c>
      <c r="V150" s="104">
        <f t="shared" si="25"/>
        <v>53.027163</v>
      </c>
      <c r="W150" s="104">
        <f t="shared" si="26"/>
        <v>0.457569</v>
      </c>
      <c r="X150" s="104">
        <f t="shared" si="27"/>
        <v>0</v>
      </c>
      <c r="Y150" s="104">
        <f t="shared" si="28"/>
        <v>53.52984</v>
      </c>
      <c r="Z150" s="240">
        <f t="shared" si="29"/>
        <v>-0.04510799999999904</v>
      </c>
      <c r="AA150" s="78"/>
      <c r="AB150" s="77"/>
    </row>
    <row r="151" spans="1:28" s="58" customFormat="1" ht="14.25" customHeight="1">
      <c r="A151" s="196" t="s">
        <v>153</v>
      </c>
      <c r="B151" s="165">
        <v>622800</v>
      </c>
      <c r="C151" s="163">
        <v>-24300</v>
      </c>
      <c r="D151" s="171">
        <v>-0.04</v>
      </c>
      <c r="E151" s="165">
        <v>0</v>
      </c>
      <c r="F151" s="113">
        <v>0</v>
      </c>
      <c r="G151" s="171">
        <v>0</v>
      </c>
      <c r="H151" s="165">
        <v>0</v>
      </c>
      <c r="I151" s="113">
        <v>0</v>
      </c>
      <c r="J151" s="171">
        <v>0</v>
      </c>
      <c r="K151" s="165">
        <v>622800</v>
      </c>
      <c r="L151" s="113">
        <v>-24300</v>
      </c>
      <c r="M151" s="128">
        <v>-0.04</v>
      </c>
      <c r="N151" s="174">
        <v>619200</v>
      </c>
      <c r="O151" s="175">
        <f t="shared" si="20"/>
        <v>0.9942196531791907</v>
      </c>
      <c r="P151" s="109">
        <f>Volume!K151</f>
        <v>465.55</v>
      </c>
      <c r="Q151" s="69">
        <f>Volume!J151</f>
        <v>467.25</v>
      </c>
      <c r="R151" s="240">
        <f t="shared" si="21"/>
        <v>29.10033</v>
      </c>
      <c r="S151" s="104">
        <f t="shared" si="22"/>
        <v>28.93212</v>
      </c>
      <c r="T151" s="110">
        <f t="shared" si="23"/>
        <v>647100</v>
      </c>
      <c r="U151" s="104">
        <f t="shared" si="24"/>
        <v>-3.7552155771905427</v>
      </c>
      <c r="V151" s="104">
        <f t="shared" si="25"/>
        <v>29.10033</v>
      </c>
      <c r="W151" s="104">
        <f t="shared" si="26"/>
        <v>0</v>
      </c>
      <c r="X151" s="104">
        <f t="shared" si="27"/>
        <v>0</v>
      </c>
      <c r="Y151" s="104">
        <f t="shared" si="28"/>
        <v>30.1257405</v>
      </c>
      <c r="Z151" s="240">
        <f t="shared" si="29"/>
        <v>-1.0254104999999996</v>
      </c>
      <c r="AA151" s="78"/>
      <c r="AB151" s="77"/>
    </row>
    <row r="152" spans="1:28" s="58" customFormat="1" ht="14.25" customHeight="1">
      <c r="A152" s="196" t="s">
        <v>154</v>
      </c>
      <c r="B152" s="165">
        <v>5140500</v>
      </c>
      <c r="C152" s="163">
        <v>-75900</v>
      </c>
      <c r="D152" s="171">
        <v>-0.01</v>
      </c>
      <c r="E152" s="165">
        <v>193200</v>
      </c>
      <c r="F152" s="113">
        <v>0</v>
      </c>
      <c r="G152" s="171">
        <v>0</v>
      </c>
      <c r="H152" s="165">
        <v>6900</v>
      </c>
      <c r="I152" s="113">
        <v>-6900</v>
      </c>
      <c r="J152" s="171">
        <v>-0.5</v>
      </c>
      <c r="K152" s="165">
        <v>5340600</v>
      </c>
      <c r="L152" s="113">
        <v>-82800</v>
      </c>
      <c r="M152" s="128">
        <v>-0.02</v>
      </c>
      <c r="N152" s="174">
        <v>5271600</v>
      </c>
      <c r="O152" s="175">
        <f t="shared" si="20"/>
        <v>0.9870801033591732</v>
      </c>
      <c r="P152" s="109">
        <f>Volume!K152</f>
        <v>48.2</v>
      </c>
      <c r="Q152" s="69">
        <f>Volume!J152</f>
        <v>48.45</v>
      </c>
      <c r="R152" s="240">
        <f t="shared" si="21"/>
        <v>25.875207000000003</v>
      </c>
      <c r="S152" s="104">
        <f t="shared" si="22"/>
        <v>25.540902000000003</v>
      </c>
      <c r="T152" s="110">
        <f t="shared" si="23"/>
        <v>5423400</v>
      </c>
      <c r="U152" s="104">
        <f t="shared" si="24"/>
        <v>-1.5267175572519083</v>
      </c>
      <c r="V152" s="104">
        <f t="shared" si="25"/>
        <v>24.9057225</v>
      </c>
      <c r="W152" s="104">
        <f t="shared" si="26"/>
        <v>0.936054</v>
      </c>
      <c r="X152" s="104">
        <f t="shared" si="27"/>
        <v>0.0334305</v>
      </c>
      <c r="Y152" s="104">
        <f t="shared" si="28"/>
        <v>26.140788000000004</v>
      </c>
      <c r="Z152" s="240">
        <f t="shared" si="29"/>
        <v>-0.26558100000000096</v>
      </c>
      <c r="AA152" s="78"/>
      <c r="AB152" s="77"/>
    </row>
    <row r="153" spans="1:28" s="58" customFormat="1" ht="14.25" customHeight="1">
      <c r="A153" s="196" t="s">
        <v>308</v>
      </c>
      <c r="B153" s="165">
        <v>1054800</v>
      </c>
      <c r="C153" s="163">
        <v>-27000</v>
      </c>
      <c r="D153" s="171">
        <v>-0.02</v>
      </c>
      <c r="E153" s="165">
        <v>45000</v>
      </c>
      <c r="F153" s="113">
        <v>0</v>
      </c>
      <c r="G153" s="171">
        <v>0</v>
      </c>
      <c r="H153" s="165">
        <v>0</v>
      </c>
      <c r="I153" s="113">
        <v>0</v>
      </c>
      <c r="J153" s="171">
        <v>0</v>
      </c>
      <c r="K153" s="165">
        <v>1099800</v>
      </c>
      <c r="L153" s="113">
        <v>-27000</v>
      </c>
      <c r="M153" s="128">
        <v>-0.02</v>
      </c>
      <c r="N153" s="174">
        <v>1098000</v>
      </c>
      <c r="O153" s="175">
        <f t="shared" si="20"/>
        <v>0.9983633387888707</v>
      </c>
      <c r="P153" s="109">
        <f>Volume!K153</f>
        <v>109.2</v>
      </c>
      <c r="Q153" s="69">
        <f>Volume!J153</f>
        <v>110.5</v>
      </c>
      <c r="R153" s="240">
        <f t="shared" si="21"/>
        <v>12.15279</v>
      </c>
      <c r="S153" s="104">
        <f t="shared" si="22"/>
        <v>12.1329</v>
      </c>
      <c r="T153" s="110">
        <f t="shared" si="23"/>
        <v>1126800</v>
      </c>
      <c r="U153" s="104">
        <f t="shared" si="24"/>
        <v>-2.3961661341853033</v>
      </c>
      <c r="V153" s="104">
        <f t="shared" si="25"/>
        <v>11.65554</v>
      </c>
      <c r="W153" s="104">
        <f t="shared" si="26"/>
        <v>0.49725</v>
      </c>
      <c r="X153" s="104">
        <f t="shared" si="27"/>
        <v>0</v>
      </c>
      <c r="Y153" s="104">
        <f t="shared" si="28"/>
        <v>12.304656</v>
      </c>
      <c r="Z153" s="240">
        <f t="shared" si="29"/>
        <v>-0.15186600000000006</v>
      </c>
      <c r="AA153" s="78"/>
      <c r="AB153" s="77"/>
    </row>
    <row r="154" spans="1:28" s="58" customFormat="1" ht="14.25" customHeight="1">
      <c r="A154" s="196" t="s">
        <v>155</v>
      </c>
      <c r="B154" s="165">
        <v>3760050</v>
      </c>
      <c r="C154" s="163">
        <v>-60375</v>
      </c>
      <c r="D154" s="171">
        <v>-0.02</v>
      </c>
      <c r="E154" s="165">
        <v>51975</v>
      </c>
      <c r="F154" s="113">
        <v>13650</v>
      </c>
      <c r="G154" s="171">
        <v>0.36</v>
      </c>
      <c r="H154" s="165">
        <v>4725</v>
      </c>
      <c r="I154" s="113">
        <v>0</v>
      </c>
      <c r="J154" s="171">
        <v>0</v>
      </c>
      <c r="K154" s="165">
        <v>3816750</v>
      </c>
      <c r="L154" s="113">
        <v>-46725</v>
      </c>
      <c r="M154" s="128">
        <v>-0.01</v>
      </c>
      <c r="N154" s="174">
        <v>3793650</v>
      </c>
      <c r="O154" s="175">
        <f t="shared" si="20"/>
        <v>0.9939477303988996</v>
      </c>
      <c r="P154" s="109">
        <f>Volume!K154</f>
        <v>436</v>
      </c>
      <c r="Q154" s="69">
        <f>Volume!J154</f>
        <v>434.25</v>
      </c>
      <c r="R154" s="240">
        <f t="shared" si="21"/>
        <v>165.74236875</v>
      </c>
      <c r="S154" s="104">
        <f t="shared" si="22"/>
        <v>164.73925125</v>
      </c>
      <c r="T154" s="110">
        <f t="shared" si="23"/>
        <v>3863475</v>
      </c>
      <c r="U154" s="104">
        <f t="shared" si="24"/>
        <v>-1.2094034515559178</v>
      </c>
      <c r="V154" s="104">
        <f t="shared" si="25"/>
        <v>163.28017125</v>
      </c>
      <c r="W154" s="104">
        <f t="shared" si="26"/>
        <v>2.257014375</v>
      </c>
      <c r="X154" s="104">
        <f t="shared" si="27"/>
        <v>0.205183125</v>
      </c>
      <c r="Y154" s="104">
        <f t="shared" si="28"/>
        <v>168.44751</v>
      </c>
      <c r="Z154" s="240">
        <f t="shared" si="29"/>
        <v>-2.705141249999997</v>
      </c>
      <c r="AA154" s="78"/>
      <c r="AB154" s="77"/>
    </row>
    <row r="155" spans="1:28" s="58" customFormat="1" ht="14.25" customHeight="1">
      <c r="A155" s="196" t="s">
        <v>38</v>
      </c>
      <c r="B155" s="165">
        <v>5367000</v>
      </c>
      <c r="C155" s="163">
        <v>-83400</v>
      </c>
      <c r="D155" s="171">
        <v>-0.02</v>
      </c>
      <c r="E155" s="165">
        <v>61200</v>
      </c>
      <c r="F155" s="113">
        <v>5400</v>
      </c>
      <c r="G155" s="171">
        <v>0.1</v>
      </c>
      <c r="H155" s="165">
        <v>3600</v>
      </c>
      <c r="I155" s="113">
        <v>0</v>
      </c>
      <c r="J155" s="171">
        <v>0</v>
      </c>
      <c r="K155" s="165">
        <v>5431800</v>
      </c>
      <c r="L155" s="113">
        <v>-78000</v>
      </c>
      <c r="M155" s="128">
        <v>-0.01</v>
      </c>
      <c r="N155" s="174">
        <v>5370600</v>
      </c>
      <c r="O155" s="175">
        <f t="shared" si="20"/>
        <v>0.9887330166795537</v>
      </c>
      <c r="P155" s="109">
        <f>Volume!K155</f>
        <v>578.5</v>
      </c>
      <c r="Q155" s="69">
        <f>Volume!J155</f>
        <v>579.9</v>
      </c>
      <c r="R155" s="240">
        <f t="shared" si="21"/>
        <v>314.990082</v>
      </c>
      <c r="S155" s="104">
        <f t="shared" si="22"/>
        <v>311.441094</v>
      </c>
      <c r="T155" s="110">
        <f t="shared" si="23"/>
        <v>5509800</v>
      </c>
      <c r="U155" s="104">
        <f t="shared" si="24"/>
        <v>-1.4156593705760645</v>
      </c>
      <c r="V155" s="104">
        <f t="shared" si="25"/>
        <v>311.23233</v>
      </c>
      <c r="W155" s="104">
        <f t="shared" si="26"/>
        <v>3.548988</v>
      </c>
      <c r="X155" s="104">
        <f t="shared" si="27"/>
        <v>0.208764</v>
      </c>
      <c r="Y155" s="104">
        <f t="shared" si="28"/>
        <v>318.74193</v>
      </c>
      <c r="Z155" s="240">
        <f t="shared" si="29"/>
        <v>-3.7518480000000523</v>
      </c>
      <c r="AA155" s="78"/>
      <c r="AB155" s="77"/>
    </row>
    <row r="156" spans="1:28" s="58" customFormat="1" ht="14.25" customHeight="1">
      <c r="A156" s="196" t="s">
        <v>156</v>
      </c>
      <c r="B156" s="165">
        <v>1564200</v>
      </c>
      <c r="C156" s="163">
        <v>14400</v>
      </c>
      <c r="D156" s="171">
        <v>0.01</v>
      </c>
      <c r="E156" s="165">
        <v>6600</v>
      </c>
      <c r="F156" s="113">
        <v>-1200</v>
      </c>
      <c r="G156" s="171">
        <v>-0.15</v>
      </c>
      <c r="H156" s="165">
        <v>600</v>
      </c>
      <c r="I156" s="113">
        <v>0</v>
      </c>
      <c r="J156" s="171">
        <v>0</v>
      </c>
      <c r="K156" s="165">
        <v>1571400</v>
      </c>
      <c r="L156" s="113">
        <v>13200</v>
      </c>
      <c r="M156" s="128">
        <v>0.01</v>
      </c>
      <c r="N156" s="174">
        <v>1563000</v>
      </c>
      <c r="O156" s="175">
        <f t="shared" si="20"/>
        <v>0.9946544482626957</v>
      </c>
      <c r="P156" s="109">
        <f>Volume!K156</f>
        <v>348.3</v>
      </c>
      <c r="Q156" s="69">
        <f>Volume!J156</f>
        <v>341.15</v>
      </c>
      <c r="R156" s="240">
        <f t="shared" si="21"/>
        <v>53.60831099999999</v>
      </c>
      <c r="S156" s="104">
        <f t="shared" si="22"/>
        <v>53.32174499999999</v>
      </c>
      <c r="T156" s="110">
        <f t="shared" si="23"/>
        <v>1558200</v>
      </c>
      <c r="U156" s="104">
        <f t="shared" si="24"/>
        <v>0.8471313053523296</v>
      </c>
      <c r="V156" s="104">
        <f t="shared" si="25"/>
        <v>53.362683</v>
      </c>
      <c r="W156" s="104">
        <f t="shared" si="26"/>
        <v>0.225159</v>
      </c>
      <c r="X156" s="104">
        <f t="shared" si="27"/>
        <v>0.020469</v>
      </c>
      <c r="Y156" s="104">
        <f t="shared" si="28"/>
        <v>54.272106</v>
      </c>
      <c r="Z156" s="240">
        <f t="shared" si="29"/>
        <v>-0.6637950000000075</v>
      </c>
      <c r="AA156" s="78"/>
      <c r="AB156" s="77"/>
    </row>
    <row r="157" spans="1:28" s="58" customFormat="1" ht="14.25" customHeight="1">
      <c r="A157" s="196" t="s">
        <v>211</v>
      </c>
      <c r="B157" s="165">
        <v>3429300</v>
      </c>
      <c r="C157" s="163">
        <v>4200</v>
      </c>
      <c r="D157" s="171">
        <v>0</v>
      </c>
      <c r="E157" s="165">
        <v>156800</v>
      </c>
      <c r="F157" s="113">
        <v>9800</v>
      </c>
      <c r="G157" s="171">
        <v>0.07</v>
      </c>
      <c r="H157" s="165">
        <v>7700</v>
      </c>
      <c r="I157" s="113">
        <v>700</v>
      </c>
      <c r="J157" s="171">
        <v>0.1</v>
      </c>
      <c r="K157" s="165">
        <v>3593800</v>
      </c>
      <c r="L157" s="113">
        <v>14700</v>
      </c>
      <c r="M157" s="128">
        <v>0</v>
      </c>
      <c r="N157" s="174">
        <v>3580500</v>
      </c>
      <c r="O157" s="175">
        <f t="shared" si="20"/>
        <v>0.9962991819244253</v>
      </c>
      <c r="P157" s="109">
        <f>Volume!K157</f>
        <v>274.7</v>
      </c>
      <c r="Q157" s="69">
        <f>Volume!J157</f>
        <v>275.8</v>
      </c>
      <c r="R157" s="240">
        <f t="shared" si="21"/>
        <v>99.117004</v>
      </c>
      <c r="S157" s="104">
        <f t="shared" si="22"/>
        <v>98.75019</v>
      </c>
      <c r="T157" s="110">
        <f t="shared" si="23"/>
        <v>3579100</v>
      </c>
      <c r="U157" s="104">
        <f t="shared" si="24"/>
        <v>0.41071777821239974</v>
      </c>
      <c r="V157" s="104">
        <f t="shared" si="25"/>
        <v>94.580094</v>
      </c>
      <c r="W157" s="104">
        <f t="shared" si="26"/>
        <v>4.324544</v>
      </c>
      <c r="X157" s="104">
        <f t="shared" si="27"/>
        <v>0.212366</v>
      </c>
      <c r="Y157" s="104">
        <f t="shared" si="28"/>
        <v>98.317877</v>
      </c>
      <c r="Z157" s="240">
        <f t="shared" si="29"/>
        <v>0.7991269999999986</v>
      </c>
      <c r="AA157" s="78"/>
      <c r="AB157" s="77"/>
    </row>
    <row r="158" spans="1:27" s="2" customFormat="1" ht="15" customHeight="1" hidden="1" thickBot="1">
      <c r="A158" s="72"/>
      <c r="B158" s="163">
        <f>SUM(B4:B157)</f>
        <v>1033437796</v>
      </c>
      <c r="C158" s="163">
        <f>SUM(C4:C157)</f>
        <v>-4529432</v>
      </c>
      <c r="D158" s="341">
        <f>C158/B158</f>
        <v>-0.0043828782124396</v>
      </c>
      <c r="E158" s="163">
        <f>SUM(E4:E157)</f>
        <v>107032941</v>
      </c>
      <c r="F158" s="163">
        <f>SUM(F4:F157)</f>
        <v>7165773</v>
      </c>
      <c r="G158" s="341">
        <f>F158/E158</f>
        <v>0.06694923014401706</v>
      </c>
      <c r="H158" s="163">
        <f>SUM(H4:H157)</f>
        <v>33221162</v>
      </c>
      <c r="I158" s="163">
        <f>SUM(I4:I157)</f>
        <v>1922535</v>
      </c>
      <c r="J158" s="341">
        <f>I158/H158</f>
        <v>0.0578707933214377</v>
      </c>
      <c r="K158" s="163">
        <f>SUM(K4:K157)</f>
        <v>1173691899</v>
      </c>
      <c r="L158" s="163">
        <f>SUM(L4:L157)</f>
        <v>4558876</v>
      </c>
      <c r="M158" s="341">
        <f>L158/K158</f>
        <v>0.003884218681141293</v>
      </c>
      <c r="N158" s="288">
        <f>SUM(N4:N157)</f>
        <v>1146729531</v>
      </c>
      <c r="O158" s="352"/>
      <c r="P158" s="170"/>
      <c r="Q158" s="14"/>
      <c r="R158" s="241">
        <f>SUM(R4:R157)</f>
        <v>53529.94787978995</v>
      </c>
      <c r="S158" s="104">
        <f>SUM(S4:S157)</f>
        <v>51276.45814596503</v>
      </c>
      <c r="T158" s="110">
        <f>SUM(T4:T157)</f>
        <v>1169133023</v>
      </c>
      <c r="U158" s="290"/>
      <c r="V158" s="104">
        <f>SUM(V4:V157)</f>
        <v>41739.7371813</v>
      </c>
      <c r="W158" s="104">
        <f>SUM(W4:W157)</f>
        <v>5723.170010064997</v>
      </c>
      <c r="X158" s="104">
        <f>SUM(X4:X157)</f>
        <v>6067.0406884250015</v>
      </c>
      <c r="Y158" s="104">
        <f>SUM(Y4:Y157)</f>
        <v>52846.512925844996</v>
      </c>
      <c r="Z158" s="104">
        <f>SUM(Z4:Z157)</f>
        <v>683.4349539449994</v>
      </c>
      <c r="AA158" s="75"/>
    </row>
    <row r="159" spans="2:27" s="2" customFormat="1" ht="15" customHeight="1" hidden="1">
      <c r="B159" s="5"/>
      <c r="C159" s="5"/>
      <c r="D159" s="128"/>
      <c r="E159" s="1">
        <f>H158/E158</f>
        <v>0.3103825952049659</v>
      </c>
      <c r="F159" s="5"/>
      <c r="G159" s="62"/>
      <c r="H159" s="5"/>
      <c r="I159" s="5"/>
      <c r="J159" s="62"/>
      <c r="K159" s="5"/>
      <c r="L159" s="5"/>
      <c r="M159" s="62"/>
      <c r="O159" s="3"/>
      <c r="P159" s="109"/>
      <c r="Q159" s="69"/>
      <c r="R159" s="104"/>
      <c r="S159" s="104"/>
      <c r="T159" s="110"/>
      <c r="U159" s="104"/>
      <c r="V159" s="104"/>
      <c r="W159" s="104"/>
      <c r="X159" s="104"/>
      <c r="Y159" s="104"/>
      <c r="Z159" s="104"/>
      <c r="AA159" s="75"/>
    </row>
    <row r="160" spans="2:27" s="2" customFormat="1" ht="15" customHeight="1">
      <c r="B160" s="5"/>
      <c r="C160" s="5"/>
      <c r="D160" s="128"/>
      <c r="E160" s="1"/>
      <c r="F160" s="5"/>
      <c r="G160" s="62"/>
      <c r="H160" s="5"/>
      <c r="I160" s="5"/>
      <c r="J160" s="62"/>
      <c r="K160" s="5"/>
      <c r="L160" s="5"/>
      <c r="M160" s="62"/>
      <c r="O160" s="108"/>
      <c r="P160" s="109"/>
      <c r="Q160" s="69"/>
      <c r="R160" s="104"/>
      <c r="S160" s="104"/>
      <c r="T160" s="110"/>
      <c r="U160" s="104"/>
      <c r="V160" s="104"/>
      <c r="W160" s="104"/>
      <c r="X160" s="104"/>
      <c r="Y160" s="104"/>
      <c r="Z160" s="104"/>
      <c r="AA160" s="1"/>
    </row>
    <row r="161" spans="1:25" ht="14.25">
      <c r="A161" s="2"/>
      <c r="B161" s="5"/>
      <c r="C161" s="5"/>
      <c r="D161" s="128"/>
      <c r="E161" s="5"/>
      <c r="F161" s="5"/>
      <c r="G161" s="62"/>
      <c r="H161" s="5"/>
      <c r="I161" s="5"/>
      <c r="J161" s="62"/>
      <c r="K161" s="5"/>
      <c r="L161" s="5"/>
      <c r="M161" s="62"/>
      <c r="N161" s="2"/>
      <c r="O161" s="108"/>
      <c r="P161" s="2"/>
      <c r="Q161" s="2"/>
      <c r="R161" s="1"/>
      <c r="S161" s="1"/>
      <c r="T161" s="79"/>
      <c r="U161" s="2"/>
      <c r="V161" s="2"/>
      <c r="W161" s="2"/>
      <c r="X161" s="2"/>
      <c r="Y161" s="2"/>
    </row>
    <row r="162" spans="1:6" ht="13.5" thickBot="1">
      <c r="A162" s="63" t="s">
        <v>109</v>
      </c>
      <c r="B162" s="122"/>
      <c r="C162" s="125"/>
      <c r="D162" s="129"/>
      <c r="F162" s="120"/>
    </row>
    <row r="163" spans="1:8" ht="13.5" thickBot="1">
      <c r="A163" s="202" t="s">
        <v>108</v>
      </c>
      <c r="B163" s="346" t="s">
        <v>106</v>
      </c>
      <c r="C163" s="347" t="s">
        <v>70</v>
      </c>
      <c r="D163" s="348" t="s">
        <v>107</v>
      </c>
      <c r="F163" s="126"/>
      <c r="G163" s="62"/>
      <c r="H163" s="5"/>
    </row>
    <row r="164" spans="1:8" ht="12.75">
      <c r="A164" s="342" t="s">
        <v>10</v>
      </c>
      <c r="B164" s="349">
        <f>B158/10000000</f>
        <v>103.3437796</v>
      </c>
      <c r="C164" s="350">
        <f>C158/10000000</f>
        <v>-0.4529432</v>
      </c>
      <c r="D164" s="351">
        <f>D158</f>
        <v>-0.0043828782124396</v>
      </c>
      <c r="F164" s="126"/>
      <c r="H164" s="5"/>
    </row>
    <row r="165" spans="1:7" ht="12.75">
      <c r="A165" s="343" t="s">
        <v>87</v>
      </c>
      <c r="B165" s="199">
        <f>E158/10000000</f>
        <v>10.7032941</v>
      </c>
      <c r="C165" s="198">
        <f>F158/10000000</f>
        <v>0.7165773</v>
      </c>
      <c r="D165" s="259">
        <f>G158</f>
        <v>0.06694923014401706</v>
      </c>
      <c r="F165" s="126"/>
      <c r="G165" s="62"/>
    </row>
    <row r="166" spans="1:6" ht="12.75">
      <c r="A166" s="344" t="s">
        <v>85</v>
      </c>
      <c r="B166" s="199">
        <f>H158/10000000</f>
        <v>3.3221162</v>
      </c>
      <c r="C166" s="198">
        <f>I158/10000000</f>
        <v>0.1922535</v>
      </c>
      <c r="D166" s="259">
        <f>J158</f>
        <v>0.0578707933214377</v>
      </c>
      <c r="F166" s="126"/>
    </row>
    <row r="167" spans="1:6" ht="13.5" thickBot="1">
      <c r="A167" s="345" t="s">
        <v>86</v>
      </c>
      <c r="B167" s="200">
        <f>K158/10000000</f>
        <v>117.3691899</v>
      </c>
      <c r="C167" s="201">
        <f>L158/10000000</f>
        <v>0.4558876</v>
      </c>
      <c r="D167" s="260">
        <f>M158</f>
        <v>0.003884218681141293</v>
      </c>
      <c r="F167" s="127"/>
    </row>
    <row r="201" ht="12.75">
      <c r="B201" s="376"/>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372" sqref="E372"/>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7" t="s">
        <v>117</v>
      </c>
      <c r="C2" s="408"/>
      <c r="D2" s="409"/>
      <c r="E2" s="409"/>
      <c r="F2" s="409"/>
      <c r="G2" s="409"/>
      <c r="H2" s="409"/>
      <c r="I2" s="409"/>
      <c r="J2" s="410" t="s">
        <v>110</v>
      </c>
      <c r="K2" s="411"/>
      <c r="L2" s="411"/>
      <c r="M2" s="412"/>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1134</v>
      </c>
      <c r="C4" s="320">
        <v>1.18</v>
      </c>
      <c r="D4" s="319">
        <v>0</v>
      </c>
      <c r="E4" s="320">
        <v>0</v>
      </c>
      <c r="F4" s="319">
        <v>0</v>
      </c>
      <c r="G4" s="320">
        <v>0</v>
      </c>
      <c r="H4" s="319">
        <v>1134</v>
      </c>
      <c r="I4" s="322">
        <v>1.18</v>
      </c>
      <c r="J4" s="266">
        <v>5875.3</v>
      </c>
      <c r="K4" s="261">
        <v>5968.35</v>
      </c>
      <c r="L4" s="309">
        <f>J4-K4</f>
        <v>-93.05000000000018</v>
      </c>
      <c r="M4" s="310">
        <f>L4/K4*100</f>
        <v>-1.5590573609121479</v>
      </c>
      <c r="N4" s="78">
        <f>Margins!B4</f>
        <v>100</v>
      </c>
      <c r="O4" s="25">
        <f>D4*N4</f>
        <v>0</v>
      </c>
      <c r="P4" s="25">
        <f>F4*N4</f>
        <v>0</v>
      </c>
    </row>
    <row r="5" spans="1:18" ht="14.25" thickBot="1">
      <c r="A5" s="328" t="s">
        <v>74</v>
      </c>
      <c r="B5" s="173">
        <v>352</v>
      </c>
      <c r="C5" s="307">
        <v>-0.3</v>
      </c>
      <c r="D5" s="173">
        <v>0</v>
      </c>
      <c r="E5" s="307">
        <v>0</v>
      </c>
      <c r="F5" s="173">
        <v>0</v>
      </c>
      <c r="G5" s="307">
        <v>0</v>
      </c>
      <c r="H5" s="173">
        <v>352</v>
      </c>
      <c r="I5" s="308">
        <v>-0.3</v>
      </c>
      <c r="J5" s="267">
        <v>5356.15</v>
      </c>
      <c r="K5" s="69">
        <v>5370.3</v>
      </c>
      <c r="L5" s="136">
        <f aca="true" t="shared" si="0" ref="L5:L68">J5-K5</f>
        <v>-14.150000000000546</v>
      </c>
      <c r="M5" s="311">
        <f aca="true" t="shared" si="1" ref="M5:M68">L5/K5*100</f>
        <v>-0.2634862111986397</v>
      </c>
      <c r="N5" s="78">
        <f>Margins!B5</f>
        <v>50</v>
      </c>
      <c r="O5" s="25">
        <f aca="true" t="shared" si="2" ref="O5:O68">D5*N5</f>
        <v>0</v>
      </c>
      <c r="P5" s="25">
        <f aca="true" t="shared" si="3" ref="P5:P68">F5*N5</f>
        <v>0</v>
      </c>
      <c r="R5" s="25"/>
    </row>
    <row r="6" spans="1:16" ht="13.5">
      <c r="A6" s="328" t="s">
        <v>9</v>
      </c>
      <c r="B6" s="173">
        <v>286597</v>
      </c>
      <c r="C6" s="307">
        <v>0.23</v>
      </c>
      <c r="D6" s="173">
        <v>38561</v>
      </c>
      <c r="E6" s="307">
        <v>0.07</v>
      </c>
      <c r="F6" s="173">
        <v>35971</v>
      </c>
      <c r="G6" s="307">
        <v>-0.11</v>
      </c>
      <c r="H6" s="173">
        <v>361129</v>
      </c>
      <c r="I6" s="308">
        <v>0.17</v>
      </c>
      <c r="J6" s="266">
        <v>3911.4</v>
      </c>
      <c r="K6" s="69">
        <v>3933.4</v>
      </c>
      <c r="L6" s="136">
        <f t="shared" si="0"/>
        <v>-22</v>
      </c>
      <c r="M6" s="311">
        <f t="shared" si="1"/>
        <v>-0.5593125540245081</v>
      </c>
      <c r="N6" s="78">
        <f>Margins!B6</f>
        <v>100</v>
      </c>
      <c r="O6" s="25">
        <f t="shared" si="2"/>
        <v>3856100</v>
      </c>
      <c r="P6" s="25">
        <f t="shared" si="3"/>
        <v>3597100</v>
      </c>
    </row>
    <row r="7" spans="1:16" ht="13.5">
      <c r="A7" s="196" t="s">
        <v>283</v>
      </c>
      <c r="B7" s="173">
        <v>1796</v>
      </c>
      <c r="C7" s="307">
        <v>-0.16</v>
      </c>
      <c r="D7" s="173">
        <v>2</v>
      </c>
      <c r="E7" s="307">
        <v>1</v>
      </c>
      <c r="F7" s="173">
        <v>0</v>
      </c>
      <c r="G7" s="307">
        <v>0</v>
      </c>
      <c r="H7" s="173">
        <v>1798</v>
      </c>
      <c r="I7" s="308">
        <v>-0.16</v>
      </c>
      <c r="J7" s="267">
        <v>1711.05</v>
      </c>
      <c r="K7" s="69">
        <v>1705.05</v>
      </c>
      <c r="L7" s="136">
        <f t="shared" si="0"/>
        <v>6</v>
      </c>
      <c r="M7" s="311">
        <f t="shared" si="1"/>
        <v>0.35189583883170583</v>
      </c>
      <c r="N7" s="78">
        <f>Margins!B7</f>
        <v>200</v>
      </c>
      <c r="O7" s="25">
        <f t="shared" si="2"/>
        <v>400</v>
      </c>
      <c r="P7" s="25">
        <f t="shared" si="3"/>
        <v>0</v>
      </c>
    </row>
    <row r="8" spans="1:18" ht="13.5">
      <c r="A8" s="196" t="s">
        <v>134</v>
      </c>
      <c r="B8" s="173">
        <v>1771</v>
      </c>
      <c r="C8" s="307">
        <v>0.17</v>
      </c>
      <c r="D8" s="173">
        <v>2</v>
      </c>
      <c r="E8" s="307">
        <v>1</v>
      </c>
      <c r="F8" s="173">
        <v>0</v>
      </c>
      <c r="G8" s="307">
        <v>0</v>
      </c>
      <c r="H8" s="173">
        <v>1773</v>
      </c>
      <c r="I8" s="308">
        <v>0.17</v>
      </c>
      <c r="J8" s="267">
        <v>3532.75</v>
      </c>
      <c r="K8" s="69">
        <v>3555.1</v>
      </c>
      <c r="L8" s="136">
        <f t="shared" si="0"/>
        <v>-22.34999999999991</v>
      </c>
      <c r="M8" s="311">
        <f t="shared" si="1"/>
        <v>-0.6286742988945433</v>
      </c>
      <c r="N8" s="78">
        <f>Margins!B8</f>
        <v>100</v>
      </c>
      <c r="O8" s="25">
        <f t="shared" si="2"/>
        <v>200</v>
      </c>
      <c r="P8" s="25">
        <f t="shared" si="3"/>
        <v>0</v>
      </c>
      <c r="R8" s="312"/>
    </row>
    <row r="9" spans="1:18" ht="13.5">
      <c r="A9" s="196" t="s">
        <v>0</v>
      </c>
      <c r="B9" s="173">
        <v>4269</v>
      </c>
      <c r="C9" s="307">
        <v>0.23</v>
      </c>
      <c r="D9" s="173">
        <v>24</v>
      </c>
      <c r="E9" s="307">
        <v>-0.43</v>
      </c>
      <c r="F9" s="173">
        <v>1</v>
      </c>
      <c r="G9" s="307">
        <v>-0.75</v>
      </c>
      <c r="H9" s="173">
        <v>4294</v>
      </c>
      <c r="I9" s="308">
        <v>0.22</v>
      </c>
      <c r="J9" s="267">
        <v>1025.5</v>
      </c>
      <c r="K9" s="69">
        <v>1028.65</v>
      </c>
      <c r="L9" s="136">
        <f t="shared" si="0"/>
        <v>-3.150000000000091</v>
      </c>
      <c r="M9" s="311">
        <f t="shared" si="1"/>
        <v>-0.30622660768969917</v>
      </c>
      <c r="N9" s="78">
        <f>Margins!B9</f>
        <v>375</v>
      </c>
      <c r="O9" s="25">
        <f t="shared" si="2"/>
        <v>9000</v>
      </c>
      <c r="P9" s="25">
        <f t="shared" si="3"/>
        <v>375</v>
      </c>
      <c r="R9" s="312"/>
    </row>
    <row r="10" spans="1:18" ht="13.5">
      <c r="A10" s="196" t="s">
        <v>135</v>
      </c>
      <c r="B10" s="321">
        <v>182</v>
      </c>
      <c r="C10" s="330">
        <v>0.5</v>
      </c>
      <c r="D10" s="173">
        <v>3</v>
      </c>
      <c r="E10" s="307">
        <v>-0.8</v>
      </c>
      <c r="F10" s="173">
        <v>0</v>
      </c>
      <c r="G10" s="307">
        <v>0</v>
      </c>
      <c r="H10" s="173">
        <v>185</v>
      </c>
      <c r="I10" s="308">
        <v>0.36</v>
      </c>
      <c r="J10" s="267">
        <v>90.3</v>
      </c>
      <c r="K10" s="69">
        <v>89.85</v>
      </c>
      <c r="L10" s="136">
        <f t="shared" si="0"/>
        <v>0.45000000000000284</v>
      </c>
      <c r="M10" s="311">
        <f t="shared" si="1"/>
        <v>0.5008347245409047</v>
      </c>
      <c r="N10" s="78">
        <f>Margins!B10</f>
        <v>4900</v>
      </c>
      <c r="O10" s="25">
        <f t="shared" si="2"/>
        <v>14700</v>
      </c>
      <c r="P10" s="25">
        <f t="shared" si="3"/>
        <v>0</v>
      </c>
      <c r="R10" s="25"/>
    </row>
    <row r="11" spans="1:18" ht="13.5">
      <c r="A11" s="196" t="s">
        <v>174</v>
      </c>
      <c r="B11" s="173">
        <v>53</v>
      </c>
      <c r="C11" s="307">
        <v>-0.38</v>
      </c>
      <c r="D11" s="173">
        <v>5</v>
      </c>
      <c r="E11" s="307">
        <v>0.25</v>
      </c>
      <c r="F11" s="173">
        <v>0</v>
      </c>
      <c r="G11" s="307">
        <v>0</v>
      </c>
      <c r="H11" s="173">
        <v>58</v>
      </c>
      <c r="I11" s="308">
        <v>-0.35</v>
      </c>
      <c r="J11" s="267">
        <v>67.45</v>
      </c>
      <c r="K11" s="69">
        <v>67.35</v>
      </c>
      <c r="L11" s="136">
        <f t="shared" si="0"/>
        <v>0.10000000000000853</v>
      </c>
      <c r="M11" s="311">
        <f t="shared" si="1"/>
        <v>0.14847809948033933</v>
      </c>
      <c r="N11" s="78">
        <f>Margins!B11</f>
        <v>6700</v>
      </c>
      <c r="O11" s="25">
        <f t="shared" si="2"/>
        <v>33500</v>
      </c>
      <c r="P11" s="25">
        <f t="shared" si="3"/>
        <v>0</v>
      </c>
      <c r="R11" s="312"/>
    </row>
    <row r="12" spans="1:16" ht="13.5">
      <c r="A12" s="196" t="s">
        <v>284</v>
      </c>
      <c r="B12" s="173">
        <v>102</v>
      </c>
      <c r="C12" s="307">
        <v>4.67</v>
      </c>
      <c r="D12" s="173">
        <v>0</v>
      </c>
      <c r="E12" s="307">
        <v>0</v>
      </c>
      <c r="F12" s="173">
        <v>0</v>
      </c>
      <c r="G12" s="307">
        <v>0</v>
      </c>
      <c r="H12" s="173">
        <v>102</v>
      </c>
      <c r="I12" s="308">
        <v>4.67</v>
      </c>
      <c r="J12" s="267">
        <v>346.65</v>
      </c>
      <c r="K12" s="69">
        <v>348.8</v>
      </c>
      <c r="L12" s="136">
        <f t="shared" si="0"/>
        <v>-2.150000000000034</v>
      </c>
      <c r="M12" s="311">
        <f t="shared" si="1"/>
        <v>-0.616399082568817</v>
      </c>
      <c r="N12" s="78">
        <f>Margins!B12</f>
        <v>600</v>
      </c>
      <c r="O12" s="25">
        <f t="shared" si="2"/>
        <v>0</v>
      </c>
      <c r="P12" s="25">
        <f t="shared" si="3"/>
        <v>0</v>
      </c>
    </row>
    <row r="13" spans="1:16" ht="13.5">
      <c r="A13" s="196" t="s">
        <v>75</v>
      </c>
      <c r="B13" s="173">
        <v>93</v>
      </c>
      <c r="C13" s="307">
        <v>-0.5</v>
      </c>
      <c r="D13" s="173">
        <v>0</v>
      </c>
      <c r="E13" s="307">
        <v>-1</v>
      </c>
      <c r="F13" s="173">
        <v>0</v>
      </c>
      <c r="G13" s="307">
        <v>0</v>
      </c>
      <c r="H13" s="173">
        <v>93</v>
      </c>
      <c r="I13" s="308">
        <v>-0.52</v>
      </c>
      <c r="J13" s="267">
        <v>85.8</v>
      </c>
      <c r="K13" s="69">
        <v>88.15</v>
      </c>
      <c r="L13" s="136">
        <f t="shared" si="0"/>
        <v>-2.3500000000000085</v>
      </c>
      <c r="M13" s="311">
        <f t="shared" si="1"/>
        <v>-2.6659103800340422</v>
      </c>
      <c r="N13" s="78">
        <f>Margins!B13</f>
        <v>4600</v>
      </c>
      <c r="O13" s="25">
        <f t="shared" si="2"/>
        <v>0</v>
      </c>
      <c r="P13" s="25">
        <f t="shared" si="3"/>
        <v>0</v>
      </c>
    </row>
    <row r="14" spans="1:18" ht="13.5">
      <c r="A14" s="196" t="s">
        <v>88</v>
      </c>
      <c r="B14" s="321">
        <v>382</v>
      </c>
      <c r="C14" s="330">
        <v>-0.19</v>
      </c>
      <c r="D14" s="173">
        <v>76</v>
      </c>
      <c r="E14" s="307">
        <v>0.13</v>
      </c>
      <c r="F14" s="173">
        <v>8</v>
      </c>
      <c r="G14" s="307">
        <v>1</v>
      </c>
      <c r="H14" s="173">
        <v>466</v>
      </c>
      <c r="I14" s="308">
        <v>-0.14</v>
      </c>
      <c r="J14" s="267">
        <v>52.5</v>
      </c>
      <c r="K14" s="69">
        <v>52.75</v>
      </c>
      <c r="L14" s="136">
        <f t="shared" si="0"/>
        <v>-0.25</v>
      </c>
      <c r="M14" s="311">
        <f t="shared" si="1"/>
        <v>-0.47393364928909953</v>
      </c>
      <c r="N14" s="78">
        <f>Margins!B14</f>
        <v>4300</v>
      </c>
      <c r="O14" s="25">
        <f t="shared" si="2"/>
        <v>326800</v>
      </c>
      <c r="P14" s="25">
        <f t="shared" si="3"/>
        <v>34400</v>
      </c>
      <c r="R14" s="25"/>
    </row>
    <row r="15" spans="1:16" ht="13.5">
      <c r="A15" s="196" t="s">
        <v>136</v>
      </c>
      <c r="B15" s="173">
        <v>995</v>
      </c>
      <c r="C15" s="307">
        <v>-0.42</v>
      </c>
      <c r="D15" s="173">
        <v>178</v>
      </c>
      <c r="E15" s="307">
        <v>-0.48</v>
      </c>
      <c r="F15" s="173">
        <v>25</v>
      </c>
      <c r="G15" s="307">
        <v>-0.64</v>
      </c>
      <c r="H15" s="173">
        <v>1198</v>
      </c>
      <c r="I15" s="308">
        <v>-0.44</v>
      </c>
      <c r="J15" s="267">
        <v>44.05</v>
      </c>
      <c r="K15" s="69">
        <v>44.2</v>
      </c>
      <c r="L15" s="136">
        <f t="shared" si="0"/>
        <v>-0.15000000000000568</v>
      </c>
      <c r="M15" s="311">
        <f t="shared" si="1"/>
        <v>-0.3393665158371169</v>
      </c>
      <c r="N15" s="78">
        <f>Margins!B15</f>
        <v>9550</v>
      </c>
      <c r="O15" s="25">
        <f t="shared" si="2"/>
        <v>1699900</v>
      </c>
      <c r="P15" s="25">
        <f t="shared" si="3"/>
        <v>238750</v>
      </c>
    </row>
    <row r="16" spans="1:16" ht="13.5">
      <c r="A16" s="196" t="s">
        <v>157</v>
      </c>
      <c r="B16" s="173">
        <v>447</v>
      </c>
      <c r="C16" s="307">
        <v>0.05</v>
      </c>
      <c r="D16" s="173">
        <v>0</v>
      </c>
      <c r="E16" s="307">
        <v>0</v>
      </c>
      <c r="F16" s="173">
        <v>0</v>
      </c>
      <c r="G16" s="307">
        <v>0</v>
      </c>
      <c r="H16" s="173">
        <v>447</v>
      </c>
      <c r="I16" s="308">
        <v>0.05</v>
      </c>
      <c r="J16" s="267">
        <v>720.7</v>
      </c>
      <c r="K16" s="69">
        <v>720.35</v>
      </c>
      <c r="L16" s="136">
        <f t="shared" si="0"/>
        <v>0.35000000000002274</v>
      </c>
      <c r="M16" s="311">
        <f t="shared" si="1"/>
        <v>0.04858749219129905</v>
      </c>
      <c r="N16" s="78">
        <f>Margins!B16</f>
        <v>350</v>
      </c>
      <c r="O16" s="25">
        <f t="shared" si="2"/>
        <v>0</v>
      </c>
      <c r="P16" s="25">
        <f t="shared" si="3"/>
        <v>0</v>
      </c>
    </row>
    <row r="17" spans="1:16" ht="13.5">
      <c r="A17" s="196" t="s">
        <v>193</v>
      </c>
      <c r="B17" s="173">
        <v>2101</v>
      </c>
      <c r="C17" s="307">
        <v>-0.03</v>
      </c>
      <c r="D17" s="173">
        <v>3</v>
      </c>
      <c r="E17" s="307">
        <v>-0.67</v>
      </c>
      <c r="F17" s="173">
        <v>1</v>
      </c>
      <c r="G17" s="307">
        <v>-0.5</v>
      </c>
      <c r="H17" s="173">
        <v>2105</v>
      </c>
      <c r="I17" s="308">
        <v>-0.03</v>
      </c>
      <c r="J17" s="267">
        <v>2712.75</v>
      </c>
      <c r="K17" s="69">
        <v>2712.55</v>
      </c>
      <c r="L17" s="136">
        <f t="shared" si="0"/>
        <v>0.1999999999998181</v>
      </c>
      <c r="M17" s="311">
        <f t="shared" si="1"/>
        <v>0.0073731359790535885</v>
      </c>
      <c r="N17" s="78">
        <f>Margins!B17</f>
        <v>100</v>
      </c>
      <c r="O17" s="25">
        <f t="shared" si="2"/>
        <v>300</v>
      </c>
      <c r="P17" s="25">
        <f t="shared" si="3"/>
        <v>100</v>
      </c>
    </row>
    <row r="18" spans="1:16" ht="13.5">
      <c r="A18" s="196" t="s">
        <v>285</v>
      </c>
      <c r="B18" s="173">
        <v>1526</v>
      </c>
      <c r="C18" s="307">
        <v>0.03</v>
      </c>
      <c r="D18" s="173">
        <v>64</v>
      </c>
      <c r="E18" s="307">
        <v>-0.03</v>
      </c>
      <c r="F18" s="173">
        <v>0</v>
      </c>
      <c r="G18" s="307">
        <v>-1</v>
      </c>
      <c r="H18" s="173">
        <v>1590</v>
      </c>
      <c r="I18" s="308">
        <v>0.03</v>
      </c>
      <c r="J18" s="267">
        <v>194.25</v>
      </c>
      <c r="K18" s="69">
        <v>200.3</v>
      </c>
      <c r="L18" s="136">
        <f t="shared" si="0"/>
        <v>-6.050000000000011</v>
      </c>
      <c r="M18" s="311">
        <f t="shared" si="1"/>
        <v>-3.020469296055922</v>
      </c>
      <c r="N18" s="78">
        <f>Margins!B18</f>
        <v>950</v>
      </c>
      <c r="O18" s="25">
        <f t="shared" si="2"/>
        <v>60800</v>
      </c>
      <c r="P18" s="25">
        <f t="shared" si="3"/>
        <v>0</v>
      </c>
    </row>
    <row r="19" spans="1:18" s="301" customFormat="1" ht="13.5">
      <c r="A19" s="196" t="s">
        <v>286</v>
      </c>
      <c r="B19" s="173">
        <v>995</v>
      </c>
      <c r="C19" s="307">
        <v>1.07</v>
      </c>
      <c r="D19" s="173">
        <v>62</v>
      </c>
      <c r="E19" s="307">
        <v>0.51</v>
      </c>
      <c r="F19" s="173">
        <v>5</v>
      </c>
      <c r="G19" s="307">
        <v>-0.17</v>
      </c>
      <c r="H19" s="173">
        <v>1062</v>
      </c>
      <c r="I19" s="308">
        <v>1.01</v>
      </c>
      <c r="J19" s="267">
        <v>79.15</v>
      </c>
      <c r="K19" s="69">
        <v>80.8</v>
      </c>
      <c r="L19" s="136">
        <f t="shared" si="0"/>
        <v>-1.6499999999999915</v>
      </c>
      <c r="M19" s="311">
        <f t="shared" si="1"/>
        <v>-2.0420792079207817</v>
      </c>
      <c r="N19" s="78">
        <f>Margins!B19</f>
        <v>2400</v>
      </c>
      <c r="O19" s="25">
        <f t="shared" si="2"/>
        <v>148800</v>
      </c>
      <c r="P19" s="25">
        <f t="shared" si="3"/>
        <v>12000</v>
      </c>
      <c r="R19" s="14"/>
    </row>
    <row r="20" spans="1:18" s="301" customFormat="1" ht="13.5">
      <c r="A20" s="196" t="s">
        <v>76</v>
      </c>
      <c r="B20" s="173">
        <v>832</v>
      </c>
      <c r="C20" s="307">
        <v>0.82</v>
      </c>
      <c r="D20" s="173">
        <v>17</v>
      </c>
      <c r="E20" s="307">
        <v>0.55</v>
      </c>
      <c r="F20" s="173">
        <v>4</v>
      </c>
      <c r="G20" s="307">
        <v>0</v>
      </c>
      <c r="H20" s="173">
        <v>853</v>
      </c>
      <c r="I20" s="308">
        <v>0.82</v>
      </c>
      <c r="J20" s="267">
        <v>228.5</v>
      </c>
      <c r="K20" s="69">
        <v>237.45</v>
      </c>
      <c r="L20" s="136">
        <f t="shared" si="0"/>
        <v>-8.949999999999989</v>
      </c>
      <c r="M20" s="311">
        <f t="shared" si="1"/>
        <v>-3.76921457148873</v>
      </c>
      <c r="N20" s="78">
        <f>Margins!B20</f>
        <v>1400</v>
      </c>
      <c r="O20" s="25">
        <f t="shared" si="2"/>
        <v>23800</v>
      </c>
      <c r="P20" s="25">
        <f t="shared" si="3"/>
        <v>5600</v>
      </c>
      <c r="R20" s="14"/>
    </row>
    <row r="21" spans="1:16" ht="13.5">
      <c r="A21" s="196" t="s">
        <v>77</v>
      </c>
      <c r="B21" s="173">
        <v>3754</v>
      </c>
      <c r="C21" s="307">
        <v>0.77</v>
      </c>
      <c r="D21" s="173">
        <v>90</v>
      </c>
      <c r="E21" s="307">
        <v>1.05</v>
      </c>
      <c r="F21" s="173">
        <v>35</v>
      </c>
      <c r="G21" s="307">
        <v>0.46</v>
      </c>
      <c r="H21" s="173">
        <v>3879</v>
      </c>
      <c r="I21" s="308">
        <v>0.77</v>
      </c>
      <c r="J21" s="267">
        <v>191.3</v>
      </c>
      <c r="K21" s="69">
        <v>199.7</v>
      </c>
      <c r="L21" s="136">
        <f t="shared" si="0"/>
        <v>-8.399999999999977</v>
      </c>
      <c r="M21" s="311">
        <f t="shared" si="1"/>
        <v>-4.206309464196283</v>
      </c>
      <c r="N21" s="78">
        <f>Margins!B21</f>
        <v>3800</v>
      </c>
      <c r="O21" s="25">
        <f t="shared" si="2"/>
        <v>342000</v>
      </c>
      <c r="P21" s="25">
        <f t="shared" si="3"/>
        <v>133000</v>
      </c>
    </row>
    <row r="22" spans="1:18" ht="13.5">
      <c r="A22" s="196" t="s">
        <v>287</v>
      </c>
      <c r="B22" s="321">
        <v>1554</v>
      </c>
      <c r="C22" s="330">
        <v>1.94</v>
      </c>
      <c r="D22" s="173">
        <v>0</v>
      </c>
      <c r="E22" s="307">
        <v>0</v>
      </c>
      <c r="F22" s="173">
        <v>0</v>
      </c>
      <c r="G22" s="307">
        <v>0</v>
      </c>
      <c r="H22" s="173">
        <v>1554</v>
      </c>
      <c r="I22" s="308">
        <v>1.94</v>
      </c>
      <c r="J22" s="267">
        <v>222.35</v>
      </c>
      <c r="K22" s="69">
        <v>214.2</v>
      </c>
      <c r="L22" s="136">
        <f t="shared" si="0"/>
        <v>8.150000000000006</v>
      </c>
      <c r="M22" s="311">
        <f t="shared" si="1"/>
        <v>3.804855275443514</v>
      </c>
      <c r="N22" s="78">
        <f>Margins!B22</f>
        <v>1050</v>
      </c>
      <c r="O22" s="25">
        <f t="shared" si="2"/>
        <v>0</v>
      </c>
      <c r="P22" s="25">
        <f t="shared" si="3"/>
        <v>0</v>
      </c>
      <c r="R22" s="25"/>
    </row>
    <row r="23" spans="1:18" ht="13.5">
      <c r="A23" s="196" t="s">
        <v>34</v>
      </c>
      <c r="B23" s="321">
        <v>854</v>
      </c>
      <c r="C23" s="330">
        <v>0.46</v>
      </c>
      <c r="D23" s="173">
        <v>0</v>
      </c>
      <c r="E23" s="307">
        <v>0</v>
      </c>
      <c r="F23" s="173">
        <v>1</v>
      </c>
      <c r="G23" s="307">
        <v>0</v>
      </c>
      <c r="H23" s="173">
        <v>855</v>
      </c>
      <c r="I23" s="308">
        <v>0.46</v>
      </c>
      <c r="J23" s="267">
        <v>1276.45</v>
      </c>
      <c r="K23" s="69">
        <v>1287.7</v>
      </c>
      <c r="L23" s="136">
        <f t="shared" si="0"/>
        <v>-11.25</v>
      </c>
      <c r="M23" s="311">
        <f t="shared" si="1"/>
        <v>-0.873650695037664</v>
      </c>
      <c r="N23" s="78">
        <f>Margins!B23</f>
        <v>275</v>
      </c>
      <c r="O23" s="25">
        <f t="shared" si="2"/>
        <v>0</v>
      </c>
      <c r="P23" s="25">
        <f t="shared" si="3"/>
        <v>275</v>
      </c>
      <c r="R23" s="25"/>
    </row>
    <row r="24" spans="1:16" ht="13.5">
      <c r="A24" s="196" t="s">
        <v>288</v>
      </c>
      <c r="B24" s="173">
        <v>1969</v>
      </c>
      <c r="C24" s="307">
        <v>1.2</v>
      </c>
      <c r="D24" s="173">
        <v>2</v>
      </c>
      <c r="E24" s="307">
        <v>0</v>
      </c>
      <c r="F24" s="173">
        <v>0</v>
      </c>
      <c r="G24" s="307">
        <v>0</v>
      </c>
      <c r="H24" s="173">
        <v>1971</v>
      </c>
      <c r="I24" s="308">
        <v>1.2</v>
      </c>
      <c r="J24" s="267">
        <v>1143.1</v>
      </c>
      <c r="K24" s="69">
        <v>1103.4</v>
      </c>
      <c r="L24" s="136">
        <f t="shared" si="0"/>
        <v>39.69999999999982</v>
      </c>
      <c r="M24" s="311">
        <f t="shared" si="1"/>
        <v>3.5979699111835974</v>
      </c>
      <c r="N24" s="78">
        <f>Margins!B24</f>
        <v>250</v>
      </c>
      <c r="O24" s="25">
        <f t="shared" si="2"/>
        <v>500</v>
      </c>
      <c r="P24" s="25">
        <f t="shared" si="3"/>
        <v>0</v>
      </c>
    </row>
    <row r="25" spans="1:16" ht="13.5">
      <c r="A25" s="196" t="s">
        <v>137</v>
      </c>
      <c r="B25" s="173">
        <v>1773</v>
      </c>
      <c r="C25" s="307">
        <v>0.14</v>
      </c>
      <c r="D25" s="173">
        <v>0</v>
      </c>
      <c r="E25" s="307">
        <v>0</v>
      </c>
      <c r="F25" s="173">
        <v>0</v>
      </c>
      <c r="G25" s="307">
        <v>0</v>
      </c>
      <c r="H25" s="173">
        <v>1773</v>
      </c>
      <c r="I25" s="308">
        <v>0.14</v>
      </c>
      <c r="J25" s="267">
        <v>358.15</v>
      </c>
      <c r="K25" s="69">
        <v>358.35</v>
      </c>
      <c r="L25" s="136">
        <f t="shared" si="0"/>
        <v>-0.20000000000004547</v>
      </c>
      <c r="M25" s="311">
        <f t="shared" si="1"/>
        <v>-0.05581135761128658</v>
      </c>
      <c r="N25" s="78">
        <f>Margins!B25</f>
        <v>1000</v>
      </c>
      <c r="O25" s="25">
        <f t="shared" si="2"/>
        <v>0</v>
      </c>
      <c r="P25" s="25">
        <f t="shared" si="3"/>
        <v>0</v>
      </c>
    </row>
    <row r="26" spans="1:16" ht="13.5">
      <c r="A26" s="196" t="s">
        <v>233</v>
      </c>
      <c r="B26" s="173">
        <v>4136</v>
      </c>
      <c r="C26" s="307">
        <v>0.42</v>
      </c>
      <c r="D26" s="173">
        <v>21</v>
      </c>
      <c r="E26" s="307">
        <v>0.24</v>
      </c>
      <c r="F26" s="173">
        <v>2</v>
      </c>
      <c r="G26" s="307">
        <v>1</v>
      </c>
      <c r="H26" s="173">
        <v>4159</v>
      </c>
      <c r="I26" s="308">
        <v>0.41</v>
      </c>
      <c r="J26" s="267">
        <v>623.2</v>
      </c>
      <c r="K26" s="69">
        <v>622.1</v>
      </c>
      <c r="L26" s="136">
        <f t="shared" si="0"/>
        <v>1.1000000000000227</v>
      </c>
      <c r="M26" s="311">
        <f t="shared" si="1"/>
        <v>0.17682044687349666</v>
      </c>
      <c r="N26" s="78">
        <f>Margins!B26</f>
        <v>1000</v>
      </c>
      <c r="O26" s="25">
        <f t="shared" si="2"/>
        <v>21000</v>
      </c>
      <c r="P26" s="25">
        <f t="shared" si="3"/>
        <v>2000</v>
      </c>
    </row>
    <row r="27" spans="1:18" ht="13.5">
      <c r="A27" s="196" t="s">
        <v>1</v>
      </c>
      <c r="B27" s="321">
        <v>2417</v>
      </c>
      <c r="C27" s="330">
        <v>-0.21</v>
      </c>
      <c r="D27" s="173">
        <v>9</v>
      </c>
      <c r="E27" s="307">
        <v>-0.78</v>
      </c>
      <c r="F27" s="173">
        <v>0</v>
      </c>
      <c r="G27" s="307">
        <v>0</v>
      </c>
      <c r="H27" s="173">
        <v>2426</v>
      </c>
      <c r="I27" s="308">
        <v>-0.22</v>
      </c>
      <c r="J27" s="267">
        <v>2250.85</v>
      </c>
      <c r="K27" s="69">
        <v>2266.9</v>
      </c>
      <c r="L27" s="136">
        <f t="shared" si="0"/>
        <v>-16.050000000000182</v>
      </c>
      <c r="M27" s="311">
        <f t="shared" si="1"/>
        <v>-0.7080153513608973</v>
      </c>
      <c r="N27" s="78">
        <f>Margins!B27</f>
        <v>150</v>
      </c>
      <c r="O27" s="25">
        <f t="shared" si="2"/>
        <v>1350</v>
      </c>
      <c r="P27" s="25">
        <f t="shared" si="3"/>
        <v>0</v>
      </c>
      <c r="R27" s="25"/>
    </row>
    <row r="28" spans="1:18" ht="13.5">
      <c r="A28" s="196" t="s">
        <v>158</v>
      </c>
      <c r="B28" s="321">
        <v>447</v>
      </c>
      <c r="C28" s="330">
        <v>0.24</v>
      </c>
      <c r="D28" s="173">
        <v>22</v>
      </c>
      <c r="E28" s="307">
        <v>0.05</v>
      </c>
      <c r="F28" s="173">
        <v>0</v>
      </c>
      <c r="G28" s="307">
        <v>0</v>
      </c>
      <c r="H28" s="173">
        <v>469</v>
      </c>
      <c r="I28" s="308">
        <v>0.23</v>
      </c>
      <c r="J28" s="267">
        <v>110.4</v>
      </c>
      <c r="K28" s="69">
        <v>110.5</v>
      </c>
      <c r="L28" s="136">
        <f t="shared" si="0"/>
        <v>-0.09999999999999432</v>
      </c>
      <c r="M28" s="311">
        <f t="shared" si="1"/>
        <v>-0.09049773755655593</v>
      </c>
      <c r="N28" s="78">
        <f>Margins!B28</f>
        <v>1900</v>
      </c>
      <c r="O28" s="25">
        <f t="shared" si="2"/>
        <v>41800</v>
      </c>
      <c r="P28" s="25">
        <f t="shared" si="3"/>
        <v>0</v>
      </c>
      <c r="R28" s="25"/>
    </row>
    <row r="29" spans="1:16" ht="13.5">
      <c r="A29" s="196" t="s">
        <v>289</v>
      </c>
      <c r="B29" s="173">
        <v>870</v>
      </c>
      <c r="C29" s="307">
        <v>0.3</v>
      </c>
      <c r="D29" s="173">
        <v>12</v>
      </c>
      <c r="E29" s="307">
        <v>11</v>
      </c>
      <c r="F29" s="173">
        <v>0</v>
      </c>
      <c r="G29" s="307">
        <v>0</v>
      </c>
      <c r="H29" s="173">
        <v>882</v>
      </c>
      <c r="I29" s="308">
        <v>0.31</v>
      </c>
      <c r="J29" s="267">
        <v>736.2</v>
      </c>
      <c r="K29" s="69">
        <v>761</v>
      </c>
      <c r="L29" s="136">
        <f t="shared" si="0"/>
        <v>-24.799999999999955</v>
      </c>
      <c r="M29" s="311">
        <f t="shared" si="1"/>
        <v>-3.258869908015763</v>
      </c>
      <c r="N29" s="78">
        <f>Margins!B29</f>
        <v>300</v>
      </c>
      <c r="O29" s="25">
        <f t="shared" si="2"/>
        <v>3600</v>
      </c>
      <c r="P29" s="25">
        <f t="shared" si="3"/>
        <v>0</v>
      </c>
    </row>
    <row r="30" spans="1:16" ht="13.5">
      <c r="A30" s="196" t="s">
        <v>159</v>
      </c>
      <c r="B30" s="173">
        <v>70</v>
      </c>
      <c r="C30" s="307">
        <v>0.27</v>
      </c>
      <c r="D30" s="173">
        <v>5</v>
      </c>
      <c r="E30" s="307">
        <v>-0.29</v>
      </c>
      <c r="F30" s="173">
        <v>0</v>
      </c>
      <c r="G30" s="307">
        <v>0</v>
      </c>
      <c r="H30" s="173">
        <v>75</v>
      </c>
      <c r="I30" s="308">
        <v>0.21</v>
      </c>
      <c r="J30" s="267">
        <v>47.8</v>
      </c>
      <c r="K30" s="69">
        <v>48.5</v>
      </c>
      <c r="L30" s="136">
        <f t="shared" si="0"/>
        <v>-0.7000000000000028</v>
      </c>
      <c r="M30" s="311">
        <f t="shared" si="1"/>
        <v>-1.4432989690721707</v>
      </c>
      <c r="N30" s="78">
        <f>Margins!B30</f>
        <v>4500</v>
      </c>
      <c r="O30" s="25">
        <f t="shared" si="2"/>
        <v>22500</v>
      </c>
      <c r="P30" s="25">
        <f t="shared" si="3"/>
        <v>0</v>
      </c>
    </row>
    <row r="31" spans="1:18" ht="13.5">
      <c r="A31" s="196" t="s">
        <v>2</v>
      </c>
      <c r="B31" s="321">
        <v>651</v>
      </c>
      <c r="C31" s="330">
        <v>-0.23</v>
      </c>
      <c r="D31" s="173">
        <v>22</v>
      </c>
      <c r="E31" s="307">
        <v>0.47</v>
      </c>
      <c r="F31" s="173">
        <v>0</v>
      </c>
      <c r="G31" s="307">
        <v>0</v>
      </c>
      <c r="H31" s="173">
        <v>673</v>
      </c>
      <c r="I31" s="308">
        <v>-0.21</v>
      </c>
      <c r="J31" s="267">
        <v>345.25</v>
      </c>
      <c r="K31" s="69">
        <v>352.05</v>
      </c>
      <c r="L31" s="136">
        <f t="shared" si="0"/>
        <v>-6.800000000000011</v>
      </c>
      <c r="M31" s="311">
        <f t="shared" si="1"/>
        <v>-1.9315438147990374</v>
      </c>
      <c r="N31" s="78">
        <f>Margins!B31</f>
        <v>1100</v>
      </c>
      <c r="O31" s="25">
        <f t="shared" si="2"/>
        <v>24200</v>
      </c>
      <c r="P31" s="25">
        <f t="shared" si="3"/>
        <v>0</v>
      </c>
      <c r="R31" s="25"/>
    </row>
    <row r="32" spans="1:18" ht="13.5">
      <c r="A32" s="196" t="s">
        <v>401</v>
      </c>
      <c r="B32" s="321">
        <v>22825</v>
      </c>
      <c r="C32" s="330">
        <v>0</v>
      </c>
      <c r="D32" s="173">
        <v>2303</v>
      </c>
      <c r="E32" s="307">
        <v>0</v>
      </c>
      <c r="F32" s="173">
        <v>448</v>
      </c>
      <c r="G32" s="307">
        <v>0</v>
      </c>
      <c r="H32" s="173">
        <v>25576</v>
      </c>
      <c r="I32" s="308">
        <v>0</v>
      </c>
      <c r="J32" s="267">
        <v>137.4</v>
      </c>
      <c r="K32" s="69">
        <v>160</v>
      </c>
      <c r="L32" s="136">
        <f t="shared" si="0"/>
        <v>-22.599999999999994</v>
      </c>
      <c r="M32" s="311">
        <f t="shared" si="1"/>
        <v>-14.124999999999996</v>
      </c>
      <c r="N32" s="78">
        <f>Margins!B32</f>
        <v>1250</v>
      </c>
      <c r="O32" s="25">
        <f t="shared" si="2"/>
        <v>2878750</v>
      </c>
      <c r="P32" s="25">
        <f t="shared" si="3"/>
        <v>560000</v>
      </c>
      <c r="R32" s="25"/>
    </row>
    <row r="33" spans="1:16" ht="13.5">
      <c r="A33" s="196" t="s">
        <v>78</v>
      </c>
      <c r="B33" s="173">
        <v>718</v>
      </c>
      <c r="C33" s="307">
        <v>0.18</v>
      </c>
      <c r="D33" s="173">
        <v>3</v>
      </c>
      <c r="E33" s="307">
        <v>0.5</v>
      </c>
      <c r="F33" s="173">
        <v>26</v>
      </c>
      <c r="G33" s="307">
        <v>0</v>
      </c>
      <c r="H33" s="173">
        <v>747</v>
      </c>
      <c r="I33" s="308">
        <v>0.23</v>
      </c>
      <c r="J33" s="267">
        <v>277.5</v>
      </c>
      <c r="K33" s="69">
        <v>286.2</v>
      </c>
      <c r="L33" s="136">
        <f t="shared" si="0"/>
        <v>-8.699999999999989</v>
      </c>
      <c r="M33" s="311">
        <f t="shared" si="1"/>
        <v>-3.0398322851153</v>
      </c>
      <c r="N33" s="78">
        <f>Margins!B33</f>
        <v>1600</v>
      </c>
      <c r="O33" s="25">
        <f t="shared" si="2"/>
        <v>4800</v>
      </c>
      <c r="P33" s="25">
        <f t="shared" si="3"/>
        <v>41600</v>
      </c>
    </row>
    <row r="34" spans="1:16" ht="13.5">
      <c r="A34" s="196" t="s">
        <v>138</v>
      </c>
      <c r="B34" s="173">
        <v>7603</v>
      </c>
      <c r="C34" s="307">
        <v>0.23</v>
      </c>
      <c r="D34" s="173">
        <v>129</v>
      </c>
      <c r="E34" s="307">
        <v>0.25</v>
      </c>
      <c r="F34" s="173">
        <v>26</v>
      </c>
      <c r="G34" s="307">
        <v>0.08</v>
      </c>
      <c r="H34" s="173">
        <v>7758</v>
      </c>
      <c r="I34" s="308">
        <v>0.23</v>
      </c>
      <c r="J34" s="267">
        <v>723.05</v>
      </c>
      <c r="K34" s="69">
        <v>723.95</v>
      </c>
      <c r="L34" s="136">
        <f t="shared" si="0"/>
        <v>-0.900000000000091</v>
      </c>
      <c r="M34" s="311">
        <f t="shared" si="1"/>
        <v>-0.12431797776090764</v>
      </c>
      <c r="N34" s="78">
        <f>Margins!B34</f>
        <v>850</v>
      </c>
      <c r="O34" s="25">
        <f t="shared" si="2"/>
        <v>109650</v>
      </c>
      <c r="P34" s="25">
        <f t="shared" si="3"/>
        <v>22100</v>
      </c>
    </row>
    <row r="35" spans="1:18" ht="13.5">
      <c r="A35" s="196" t="s">
        <v>160</v>
      </c>
      <c r="B35" s="321">
        <v>64</v>
      </c>
      <c r="C35" s="330">
        <v>0.21</v>
      </c>
      <c r="D35" s="173">
        <v>0</v>
      </c>
      <c r="E35" s="307">
        <v>0</v>
      </c>
      <c r="F35" s="173">
        <v>0</v>
      </c>
      <c r="G35" s="307">
        <v>0</v>
      </c>
      <c r="H35" s="173">
        <v>64</v>
      </c>
      <c r="I35" s="308">
        <v>0.21</v>
      </c>
      <c r="J35" s="267">
        <v>311.55</v>
      </c>
      <c r="K35" s="69">
        <v>314.55</v>
      </c>
      <c r="L35" s="136">
        <f t="shared" si="0"/>
        <v>-3</v>
      </c>
      <c r="M35" s="311">
        <f t="shared" si="1"/>
        <v>-0.9537434430138292</v>
      </c>
      <c r="N35" s="78">
        <f>Margins!B35</f>
        <v>1100</v>
      </c>
      <c r="O35" s="25">
        <f t="shared" si="2"/>
        <v>0</v>
      </c>
      <c r="P35" s="25">
        <f t="shared" si="3"/>
        <v>0</v>
      </c>
      <c r="R35" s="25"/>
    </row>
    <row r="36" spans="1:16" ht="13.5">
      <c r="A36" s="196" t="s">
        <v>161</v>
      </c>
      <c r="B36" s="173">
        <v>81</v>
      </c>
      <c r="C36" s="307">
        <v>-0.4</v>
      </c>
      <c r="D36" s="173">
        <v>17</v>
      </c>
      <c r="E36" s="307">
        <v>0.06</v>
      </c>
      <c r="F36" s="173">
        <v>0</v>
      </c>
      <c r="G36" s="307">
        <v>-1</v>
      </c>
      <c r="H36" s="173">
        <v>98</v>
      </c>
      <c r="I36" s="308">
        <v>-0.37</v>
      </c>
      <c r="J36" s="267">
        <v>36.65</v>
      </c>
      <c r="K36" s="69">
        <v>37.65</v>
      </c>
      <c r="L36" s="136">
        <f t="shared" si="0"/>
        <v>-1</v>
      </c>
      <c r="M36" s="311">
        <f t="shared" si="1"/>
        <v>-2.6560424966799467</v>
      </c>
      <c r="N36" s="78">
        <f>Margins!B36</f>
        <v>6950</v>
      </c>
      <c r="O36" s="25">
        <f t="shared" si="2"/>
        <v>118150</v>
      </c>
      <c r="P36" s="25">
        <f t="shared" si="3"/>
        <v>0</v>
      </c>
    </row>
    <row r="37" spans="1:18" ht="13.5">
      <c r="A37" s="196" t="s">
        <v>3</v>
      </c>
      <c r="B37" s="321">
        <v>808</v>
      </c>
      <c r="C37" s="330">
        <v>0.45</v>
      </c>
      <c r="D37" s="173">
        <v>2</v>
      </c>
      <c r="E37" s="307">
        <v>-0.75</v>
      </c>
      <c r="F37" s="173">
        <v>0</v>
      </c>
      <c r="G37" s="307">
        <v>-1</v>
      </c>
      <c r="H37" s="173">
        <v>810</v>
      </c>
      <c r="I37" s="308">
        <v>0.43</v>
      </c>
      <c r="J37" s="267">
        <v>244.1</v>
      </c>
      <c r="K37" s="69">
        <v>247.55</v>
      </c>
      <c r="L37" s="136">
        <f t="shared" si="0"/>
        <v>-3.450000000000017</v>
      </c>
      <c r="M37" s="311">
        <f t="shared" si="1"/>
        <v>-1.393657846899623</v>
      </c>
      <c r="N37" s="78">
        <f>Margins!B37</f>
        <v>1250</v>
      </c>
      <c r="O37" s="25">
        <f t="shared" si="2"/>
        <v>2500</v>
      </c>
      <c r="P37" s="25">
        <f t="shared" si="3"/>
        <v>0</v>
      </c>
      <c r="R37" s="25"/>
    </row>
    <row r="38" spans="1:18" ht="13.5">
      <c r="A38" s="196" t="s">
        <v>219</v>
      </c>
      <c r="B38" s="321">
        <v>297</v>
      </c>
      <c r="C38" s="330">
        <v>-0.04</v>
      </c>
      <c r="D38" s="173">
        <v>1</v>
      </c>
      <c r="E38" s="307">
        <v>-0.8</v>
      </c>
      <c r="F38" s="173">
        <v>0</v>
      </c>
      <c r="G38" s="307">
        <v>0</v>
      </c>
      <c r="H38" s="173">
        <v>298</v>
      </c>
      <c r="I38" s="308">
        <v>-0.05</v>
      </c>
      <c r="J38" s="267">
        <v>377.7</v>
      </c>
      <c r="K38" s="69">
        <v>375.65</v>
      </c>
      <c r="L38" s="136">
        <f t="shared" si="0"/>
        <v>2.0500000000000114</v>
      </c>
      <c r="M38" s="311">
        <f t="shared" si="1"/>
        <v>0.5457207506987918</v>
      </c>
      <c r="N38" s="78">
        <f>Margins!B38</f>
        <v>525</v>
      </c>
      <c r="O38" s="25">
        <f t="shared" si="2"/>
        <v>525</v>
      </c>
      <c r="P38" s="25">
        <f t="shared" si="3"/>
        <v>0</v>
      </c>
      <c r="R38" s="25"/>
    </row>
    <row r="39" spans="1:18" ht="13.5">
      <c r="A39" s="196" t="s">
        <v>162</v>
      </c>
      <c r="B39" s="321">
        <v>139</v>
      </c>
      <c r="C39" s="330">
        <v>1.53</v>
      </c>
      <c r="D39" s="173">
        <v>0</v>
      </c>
      <c r="E39" s="307">
        <v>0</v>
      </c>
      <c r="F39" s="173">
        <v>17</v>
      </c>
      <c r="G39" s="307">
        <v>0</v>
      </c>
      <c r="H39" s="173">
        <v>156</v>
      </c>
      <c r="I39" s="308">
        <v>1.84</v>
      </c>
      <c r="J39" s="267">
        <v>324.15</v>
      </c>
      <c r="K39" s="69">
        <v>341.7</v>
      </c>
      <c r="L39" s="136">
        <f t="shared" si="0"/>
        <v>-17.55000000000001</v>
      </c>
      <c r="M39" s="311">
        <f t="shared" si="1"/>
        <v>-5.136084284460056</v>
      </c>
      <c r="N39" s="78">
        <f>Margins!B39</f>
        <v>1200</v>
      </c>
      <c r="O39" s="25">
        <f t="shared" si="2"/>
        <v>0</v>
      </c>
      <c r="P39" s="25">
        <f t="shared" si="3"/>
        <v>20400</v>
      </c>
      <c r="R39" s="25"/>
    </row>
    <row r="40" spans="1:16" ht="13.5">
      <c r="A40" s="196" t="s">
        <v>290</v>
      </c>
      <c r="B40" s="173">
        <v>434</v>
      </c>
      <c r="C40" s="307">
        <v>0.51</v>
      </c>
      <c r="D40" s="173">
        <v>0</v>
      </c>
      <c r="E40" s="307">
        <v>0</v>
      </c>
      <c r="F40" s="173">
        <v>0</v>
      </c>
      <c r="G40" s="307">
        <v>0</v>
      </c>
      <c r="H40" s="173">
        <v>434</v>
      </c>
      <c r="I40" s="308">
        <v>0.51</v>
      </c>
      <c r="J40" s="267">
        <v>212.85</v>
      </c>
      <c r="K40" s="69">
        <v>218.2</v>
      </c>
      <c r="L40" s="136">
        <f t="shared" si="0"/>
        <v>-5.349999999999994</v>
      </c>
      <c r="M40" s="311">
        <f t="shared" si="1"/>
        <v>-2.4518790100824908</v>
      </c>
      <c r="N40" s="78">
        <f>Margins!B40</f>
        <v>1000</v>
      </c>
      <c r="O40" s="25">
        <f t="shared" si="2"/>
        <v>0</v>
      </c>
      <c r="P40" s="25">
        <f t="shared" si="3"/>
        <v>0</v>
      </c>
    </row>
    <row r="41" spans="1:16" ht="13.5">
      <c r="A41" s="196" t="s">
        <v>183</v>
      </c>
      <c r="B41" s="173">
        <v>436</v>
      </c>
      <c r="C41" s="307">
        <v>-0.17</v>
      </c>
      <c r="D41" s="173">
        <v>4</v>
      </c>
      <c r="E41" s="307">
        <v>1</v>
      </c>
      <c r="F41" s="173">
        <v>0</v>
      </c>
      <c r="G41" s="307">
        <v>0</v>
      </c>
      <c r="H41" s="173">
        <v>440</v>
      </c>
      <c r="I41" s="308">
        <v>-0.17</v>
      </c>
      <c r="J41" s="267">
        <v>262.6</v>
      </c>
      <c r="K41" s="69">
        <v>266.3</v>
      </c>
      <c r="L41" s="136">
        <f t="shared" si="0"/>
        <v>-3.6999999999999886</v>
      </c>
      <c r="M41" s="311">
        <f t="shared" si="1"/>
        <v>-1.3894104393541076</v>
      </c>
      <c r="N41" s="78">
        <f>Margins!B41</f>
        <v>1900</v>
      </c>
      <c r="O41" s="25">
        <f t="shared" si="2"/>
        <v>7600</v>
      </c>
      <c r="P41" s="25">
        <f t="shared" si="3"/>
        <v>0</v>
      </c>
    </row>
    <row r="42" spans="1:16" ht="13.5">
      <c r="A42" s="196" t="s">
        <v>220</v>
      </c>
      <c r="B42" s="173">
        <v>569</v>
      </c>
      <c r="C42" s="307">
        <v>0.02</v>
      </c>
      <c r="D42" s="173">
        <v>11</v>
      </c>
      <c r="E42" s="307">
        <v>0.22</v>
      </c>
      <c r="F42" s="173">
        <v>0</v>
      </c>
      <c r="G42" s="307">
        <v>-1</v>
      </c>
      <c r="H42" s="173">
        <v>580</v>
      </c>
      <c r="I42" s="308">
        <v>0.02</v>
      </c>
      <c r="J42" s="267">
        <v>151.65</v>
      </c>
      <c r="K42" s="69">
        <v>151.55</v>
      </c>
      <c r="L42" s="136">
        <f t="shared" si="0"/>
        <v>0.09999999999999432</v>
      </c>
      <c r="M42" s="311">
        <f t="shared" si="1"/>
        <v>0.06598482349059341</v>
      </c>
      <c r="N42" s="78">
        <f>Margins!B42</f>
        <v>1800</v>
      </c>
      <c r="O42" s="25">
        <f t="shared" si="2"/>
        <v>19800</v>
      </c>
      <c r="P42" s="25">
        <f t="shared" si="3"/>
        <v>0</v>
      </c>
    </row>
    <row r="43" spans="1:16" ht="13.5">
      <c r="A43" s="196" t="s">
        <v>163</v>
      </c>
      <c r="B43" s="173">
        <v>2037</v>
      </c>
      <c r="C43" s="307">
        <v>0.3</v>
      </c>
      <c r="D43" s="173">
        <v>7</v>
      </c>
      <c r="E43" s="307">
        <v>0.75</v>
      </c>
      <c r="F43" s="173">
        <v>0</v>
      </c>
      <c r="G43" s="307">
        <v>0</v>
      </c>
      <c r="H43" s="173">
        <v>2044</v>
      </c>
      <c r="I43" s="308">
        <v>0.3</v>
      </c>
      <c r="J43" s="267">
        <v>2972.75</v>
      </c>
      <c r="K43" s="69">
        <v>3052.15</v>
      </c>
      <c r="L43" s="136">
        <f t="shared" si="0"/>
        <v>-79.40000000000009</v>
      </c>
      <c r="M43" s="311">
        <f t="shared" si="1"/>
        <v>-2.601444883115184</v>
      </c>
      <c r="N43" s="78">
        <f>Margins!B43</f>
        <v>250</v>
      </c>
      <c r="O43" s="25">
        <f t="shared" si="2"/>
        <v>1750</v>
      </c>
      <c r="P43" s="25">
        <f t="shared" si="3"/>
        <v>0</v>
      </c>
    </row>
    <row r="44" spans="1:18" ht="13.5">
      <c r="A44" s="196" t="s">
        <v>194</v>
      </c>
      <c r="B44" s="173">
        <v>2278</v>
      </c>
      <c r="C44" s="307">
        <v>-0.21</v>
      </c>
      <c r="D44" s="173">
        <v>13</v>
      </c>
      <c r="E44" s="307">
        <v>-0.5</v>
      </c>
      <c r="F44" s="173">
        <v>0</v>
      </c>
      <c r="G44" s="307">
        <v>-1</v>
      </c>
      <c r="H44" s="173">
        <v>2291</v>
      </c>
      <c r="I44" s="308">
        <v>-0.22</v>
      </c>
      <c r="J44" s="267">
        <v>798.15</v>
      </c>
      <c r="K44" s="69">
        <v>812.2</v>
      </c>
      <c r="L44" s="136">
        <f t="shared" si="0"/>
        <v>-14.050000000000068</v>
      </c>
      <c r="M44" s="311">
        <f t="shared" si="1"/>
        <v>-1.7298694902733398</v>
      </c>
      <c r="N44" s="78">
        <f>Margins!B44</f>
        <v>400</v>
      </c>
      <c r="O44" s="25">
        <f t="shared" si="2"/>
        <v>5200</v>
      </c>
      <c r="P44" s="25">
        <f t="shared" si="3"/>
        <v>0</v>
      </c>
      <c r="R44" s="25"/>
    </row>
    <row r="45" spans="1:16" ht="13.5">
      <c r="A45" s="196" t="s">
        <v>221</v>
      </c>
      <c r="B45" s="173">
        <v>141</v>
      </c>
      <c r="C45" s="307">
        <v>-0.35</v>
      </c>
      <c r="D45" s="173">
        <v>1</v>
      </c>
      <c r="E45" s="307">
        <v>-0.67</v>
      </c>
      <c r="F45" s="173">
        <v>0</v>
      </c>
      <c r="G45" s="307">
        <v>-1</v>
      </c>
      <c r="H45" s="173">
        <v>142</v>
      </c>
      <c r="I45" s="308">
        <v>-0.35</v>
      </c>
      <c r="J45" s="267">
        <v>110.6</v>
      </c>
      <c r="K45" s="69">
        <v>111.2</v>
      </c>
      <c r="L45" s="136">
        <f t="shared" si="0"/>
        <v>-0.6000000000000085</v>
      </c>
      <c r="M45" s="311">
        <f t="shared" si="1"/>
        <v>-0.5395683453237486</v>
      </c>
      <c r="N45" s="78">
        <f>Margins!B45</f>
        <v>4800</v>
      </c>
      <c r="O45" s="25">
        <f t="shared" si="2"/>
        <v>4800</v>
      </c>
      <c r="P45" s="25">
        <f t="shared" si="3"/>
        <v>0</v>
      </c>
    </row>
    <row r="46" spans="1:18" ht="13.5">
      <c r="A46" s="196" t="s">
        <v>164</v>
      </c>
      <c r="B46" s="173">
        <v>2787</v>
      </c>
      <c r="C46" s="307">
        <v>1.79</v>
      </c>
      <c r="D46" s="173">
        <v>112</v>
      </c>
      <c r="E46" s="307">
        <v>1.43</v>
      </c>
      <c r="F46" s="173">
        <v>0</v>
      </c>
      <c r="G46" s="307">
        <v>0</v>
      </c>
      <c r="H46" s="173">
        <v>2899</v>
      </c>
      <c r="I46" s="308">
        <v>1.77</v>
      </c>
      <c r="J46" s="267">
        <v>55.55</v>
      </c>
      <c r="K46" s="69">
        <v>54.35</v>
      </c>
      <c r="L46" s="136">
        <f t="shared" si="0"/>
        <v>1.1999999999999957</v>
      </c>
      <c r="M46" s="311">
        <f t="shared" si="1"/>
        <v>2.2079116835326507</v>
      </c>
      <c r="N46" s="78">
        <f>Margins!B46</f>
        <v>5650</v>
      </c>
      <c r="O46" s="25">
        <f t="shared" si="2"/>
        <v>632800</v>
      </c>
      <c r="P46" s="25">
        <f t="shared" si="3"/>
        <v>0</v>
      </c>
      <c r="R46" s="104"/>
    </row>
    <row r="47" spans="1:16" ht="13.5">
      <c r="A47" s="196" t="s">
        <v>165</v>
      </c>
      <c r="B47" s="173">
        <v>244</v>
      </c>
      <c r="C47" s="307">
        <v>0.28</v>
      </c>
      <c r="D47" s="173">
        <v>1</v>
      </c>
      <c r="E47" s="307">
        <v>0</v>
      </c>
      <c r="F47" s="173">
        <v>0</v>
      </c>
      <c r="G47" s="307">
        <v>0</v>
      </c>
      <c r="H47" s="173">
        <v>245</v>
      </c>
      <c r="I47" s="308">
        <v>0.28</v>
      </c>
      <c r="J47" s="267">
        <v>226.8</v>
      </c>
      <c r="K47" s="69">
        <v>224.5</v>
      </c>
      <c r="L47" s="136">
        <f t="shared" si="0"/>
        <v>2.3000000000000114</v>
      </c>
      <c r="M47" s="311">
        <f t="shared" si="1"/>
        <v>1.024498886414259</v>
      </c>
      <c r="N47" s="78">
        <f>Margins!B47</f>
        <v>1300</v>
      </c>
      <c r="O47" s="25">
        <f t="shared" si="2"/>
        <v>1300</v>
      </c>
      <c r="P47" s="25">
        <f t="shared" si="3"/>
        <v>0</v>
      </c>
    </row>
    <row r="48" spans="1:16" ht="13.5">
      <c r="A48" s="196" t="s">
        <v>89</v>
      </c>
      <c r="B48" s="173">
        <v>1735</v>
      </c>
      <c r="C48" s="307">
        <v>-0.29</v>
      </c>
      <c r="D48" s="173">
        <v>68</v>
      </c>
      <c r="E48" s="307">
        <v>-0.41</v>
      </c>
      <c r="F48" s="173">
        <v>6</v>
      </c>
      <c r="G48" s="307">
        <v>-0.33</v>
      </c>
      <c r="H48" s="173">
        <v>1809</v>
      </c>
      <c r="I48" s="308">
        <v>-0.3</v>
      </c>
      <c r="J48" s="267">
        <v>284.95</v>
      </c>
      <c r="K48" s="69">
        <v>274.85</v>
      </c>
      <c r="L48" s="136">
        <f t="shared" si="0"/>
        <v>10.099999999999966</v>
      </c>
      <c r="M48" s="311">
        <f t="shared" si="1"/>
        <v>3.6747316718209806</v>
      </c>
      <c r="N48" s="78">
        <f>Margins!B48</f>
        <v>1500</v>
      </c>
      <c r="O48" s="25">
        <f t="shared" si="2"/>
        <v>102000</v>
      </c>
      <c r="P48" s="25">
        <f t="shared" si="3"/>
        <v>9000</v>
      </c>
    </row>
    <row r="49" spans="1:16" ht="13.5">
      <c r="A49" s="196" t="s">
        <v>291</v>
      </c>
      <c r="B49" s="173">
        <v>512</v>
      </c>
      <c r="C49" s="307">
        <v>-0.08</v>
      </c>
      <c r="D49" s="173">
        <v>4</v>
      </c>
      <c r="E49" s="307">
        <v>3</v>
      </c>
      <c r="F49" s="173">
        <v>0</v>
      </c>
      <c r="G49" s="307">
        <v>0</v>
      </c>
      <c r="H49" s="173">
        <v>516</v>
      </c>
      <c r="I49" s="308">
        <v>-0.08</v>
      </c>
      <c r="J49" s="267">
        <v>194.2</v>
      </c>
      <c r="K49" s="69">
        <v>198.6</v>
      </c>
      <c r="L49" s="136">
        <f t="shared" si="0"/>
        <v>-4.400000000000006</v>
      </c>
      <c r="M49" s="311">
        <f t="shared" si="1"/>
        <v>-2.215508559919439</v>
      </c>
      <c r="N49" s="78">
        <f>Margins!B49</f>
        <v>1000</v>
      </c>
      <c r="O49" s="25">
        <f t="shared" si="2"/>
        <v>4000</v>
      </c>
      <c r="P49" s="25">
        <f t="shared" si="3"/>
        <v>0</v>
      </c>
    </row>
    <row r="50" spans="1:16" ht="13.5">
      <c r="A50" s="196" t="s">
        <v>273</v>
      </c>
      <c r="B50" s="173">
        <v>1242</v>
      </c>
      <c r="C50" s="307">
        <v>0.6</v>
      </c>
      <c r="D50" s="173">
        <v>41</v>
      </c>
      <c r="E50" s="307">
        <v>12.67</v>
      </c>
      <c r="F50" s="173">
        <v>5</v>
      </c>
      <c r="G50" s="307">
        <v>4</v>
      </c>
      <c r="H50" s="173">
        <v>1288</v>
      </c>
      <c r="I50" s="308">
        <v>0.66</v>
      </c>
      <c r="J50" s="267">
        <v>228.05</v>
      </c>
      <c r="K50" s="69">
        <v>223.1</v>
      </c>
      <c r="L50" s="136">
        <f t="shared" si="0"/>
        <v>4.950000000000017</v>
      </c>
      <c r="M50" s="311">
        <f t="shared" si="1"/>
        <v>2.2187359928283357</v>
      </c>
      <c r="N50" s="78">
        <f>Margins!B50</f>
        <v>1350</v>
      </c>
      <c r="O50" s="25">
        <f t="shared" si="2"/>
        <v>55350</v>
      </c>
      <c r="P50" s="25">
        <f t="shared" si="3"/>
        <v>6750</v>
      </c>
    </row>
    <row r="51" spans="1:16" ht="13.5">
      <c r="A51" s="196" t="s">
        <v>222</v>
      </c>
      <c r="B51" s="173">
        <v>594</v>
      </c>
      <c r="C51" s="307">
        <v>0.62</v>
      </c>
      <c r="D51" s="173">
        <v>0</v>
      </c>
      <c r="E51" s="307">
        <v>0</v>
      </c>
      <c r="F51" s="173">
        <v>0</v>
      </c>
      <c r="G51" s="307">
        <v>0</v>
      </c>
      <c r="H51" s="173">
        <v>594</v>
      </c>
      <c r="I51" s="308">
        <v>0.62</v>
      </c>
      <c r="J51" s="267">
        <v>1156.7</v>
      </c>
      <c r="K51" s="69">
        <v>1150.15</v>
      </c>
      <c r="L51" s="136">
        <f t="shared" si="0"/>
        <v>6.5499999999999545</v>
      </c>
      <c r="M51" s="311">
        <f t="shared" si="1"/>
        <v>0.5694909359648701</v>
      </c>
      <c r="N51" s="78">
        <f>Margins!B51</f>
        <v>300</v>
      </c>
      <c r="O51" s="25">
        <f t="shared" si="2"/>
        <v>0</v>
      </c>
      <c r="P51" s="25">
        <f t="shared" si="3"/>
        <v>0</v>
      </c>
    </row>
    <row r="52" spans="1:16" ht="13.5">
      <c r="A52" s="196" t="s">
        <v>234</v>
      </c>
      <c r="B52" s="173">
        <v>4010</v>
      </c>
      <c r="C52" s="307">
        <v>0.14</v>
      </c>
      <c r="D52" s="173">
        <v>56</v>
      </c>
      <c r="E52" s="307">
        <v>-0.31</v>
      </c>
      <c r="F52" s="173">
        <v>2</v>
      </c>
      <c r="G52" s="307">
        <v>-0.33</v>
      </c>
      <c r="H52" s="173">
        <v>4068</v>
      </c>
      <c r="I52" s="308">
        <v>0.13</v>
      </c>
      <c r="J52" s="267">
        <v>353.65</v>
      </c>
      <c r="K52" s="69">
        <v>358.2</v>
      </c>
      <c r="L52" s="136">
        <f t="shared" si="0"/>
        <v>-4.550000000000011</v>
      </c>
      <c r="M52" s="311">
        <f t="shared" si="1"/>
        <v>-1.2702400893355699</v>
      </c>
      <c r="N52" s="78">
        <f>Margins!B52</f>
        <v>1000</v>
      </c>
      <c r="O52" s="25">
        <f t="shared" si="2"/>
        <v>56000</v>
      </c>
      <c r="P52" s="25">
        <f t="shared" si="3"/>
        <v>2000</v>
      </c>
    </row>
    <row r="53" spans="1:16" ht="13.5">
      <c r="A53" s="196" t="s">
        <v>166</v>
      </c>
      <c r="B53" s="173">
        <v>187</v>
      </c>
      <c r="C53" s="307">
        <v>-0.38</v>
      </c>
      <c r="D53" s="173">
        <v>4</v>
      </c>
      <c r="E53" s="307">
        <v>-0.43</v>
      </c>
      <c r="F53" s="173">
        <v>1</v>
      </c>
      <c r="G53" s="307">
        <v>0</v>
      </c>
      <c r="H53" s="173">
        <v>192</v>
      </c>
      <c r="I53" s="308">
        <v>-0.38</v>
      </c>
      <c r="J53" s="267">
        <v>105</v>
      </c>
      <c r="K53" s="69">
        <v>105.7</v>
      </c>
      <c r="L53" s="136">
        <f t="shared" si="0"/>
        <v>-0.7000000000000028</v>
      </c>
      <c r="M53" s="311">
        <f t="shared" si="1"/>
        <v>-0.6622516556291418</v>
      </c>
      <c r="N53" s="78">
        <f>Margins!B53</f>
        <v>2950</v>
      </c>
      <c r="O53" s="25">
        <f t="shared" si="2"/>
        <v>11800</v>
      </c>
      <c r="P53" s="25">
        <f t="shared" si="3"/>
        <v>2950</v>
      </c>
    </row>
    <row r="54" spans="1:16" ht="13.5">
      <c r="A54" s="196" t="s">
        <v>223</v>
      </c>
      <c r="B54" s="173">
        <v>1340</v>
      </c>
      <c r="C54" s="307">
        <v>-0.05</v>
      </c>
      <c r="D54" s="173">
        <v>0</v>
      </c>
      <c r="E54" s="307">
        <v>0</v>
      </c>
      <c r="F54" s="173">
        <v>0</v>
      </c>
      <c r="G54" s="307">
        <v>0</v>
      </c>
      <c r="H54" s="173">
        <v>1340</v>
      </c>
      <c r="I54" s="308">
        <v>-0.05</v>
      </c>
      <c r="J54" s="267">
        <v>2821.9</v>
      </c>
      <c r="K54" s="69">
        <v>2818.7</v>
      </c>
      <c r="L54" s="136">
        <f t="shared" si="0"/>
        <v>3.200000000000273</v>
      </c>
      <c r="M54" s="311">
        <f t="shared" si="1"/>
        <v>0.1135275126831615</v>
      </c>
      <c r="N54" s="78">
        <f>Margins!B54</f>
        <v>175</v>
      </c>
      <c r="O54" s="25">
        <f t="shared" si="2"/>
        <v>0</v>
      </c>
      <c r="P54" s="25">
        <f t="shared" si="3"/>
        <v>0</v>
      </c>
    </row>
    <row r="55" spans="1:16" ht="13.5">
      <c r="A55" s="196" t="s">
        <v>292</v>
      </c>
      <c r="B55" s="173">
        <v>2585</v>
      </c>
      <c r="C55" s="307">
        <v>-0.04</v>
      </c>
      <c r="D55" s="173">
        <v>134</v>
      </c>
      <c r="E55" s="307">
        <v>0.44</v>
      </c>
      <c r="F55" s="173">
        <v>6</v>
      </c>
      <c r="G55" s="307">
        <v>-0.14</v>
      </c>
      <c r="H55" s="173">
        <v>2725</v>
      </c>
      <c r="I55" s="308">
        <v>-0.02</v>
      </c>
      <c r="J55" s="267">
        <v>149.5</v>
      </c>
      <c r="K55" s="69">
        <v>152.7</v>
      </c>
      <c r="L55" s="136">
        <f t="shared" si="0"/>
        <v>-3.1999999999999886</v>
      </c>
      <c r="M55" s="311">
        <f t="shared" si="1"/>
        <v>-2.095612311722324</v>
      </c>
      <c r="N55" s="78">
        <f>Margins!B55</f>
        <v>1500</v>
      </c>
      <c r="O55" s="25">
        <f t="shared" si="2"/>
        <v>201000</v>
      </c>
      <c r="P55" s="25">
        <f t="shared" si="3"/>
        <v>9000</v>
      </c>
    </row>
    <row r="56" spans="1:16" ht="13.5">
      <c r="A56" s="196" t="s">
        <v>293</v>
      </c>
      <c r="B56" s="173">
        <v>66</v>
      </c>
      <c r="C56" s="307">
        <v>-0.37</v>
      </c>
      <c r="D56" s="173">
        <v>1</v>
      </c>
      <c r="E56" s="307">
        <v>0</v>
      </c>
      <c r="F56" s="173">
        <v>2</v>
      </c>
      <c r="G56" s="307">
        <v>0</v>
      </c>
      <c r="H56" s="173">
        <v>69</v>
      </c>
      <c r="I56" s="308">
        <v>-0.34</v>
      </c>
      <c r="J56" s="267">
        <v>153.25</v>
      </c>
      <c r="K56" s="69">
        <v>156.6</v>
      </c>
      <c r="L56" s="136">
        <f t="shared" si="0"/>
        <v>-3.3499999999999943</v>
      </c>
      <c r="M56" s="311">
        <f t="shared" si="1"/>
        <v>-2.1392081736909287</v>
      </c>
      <c r="N56" s="78">
        <f>Margins!B56</f>
        <v>1400</v>
      </c>
      <c r="O56" s="25">
        <f t="shared" si="2"/>
        <v>1400</v>
      </c>
      <c r="P56" s="25">
        <f t="shared" si="3"/>
        <v>2800</v>
      </c>
    </row>
    <row r="57" spans="1:16" ht="13.5">
      <c r="A57" s="196" t="s">
        <v>195</v>
      </c>
      <c r="B57" s="173">
        <v>1395</v>
      </c>
      <c r="C57" s="307">
        <v>0.4</v>
      </c>
      <c r="D57" s="173">
        <v>60</v>
      </c>
      <c r="E57" s="307">
        <v>-0.09</v>
      </c>
      <c r="F57" s="173">
        <v>2</v>
      </c>
      <c r="G57" s="307">
        <v>-0.67</v>
      </c>
      <c r="H57" s="173">
        <v>1457</v>
      </c>
      <c r="I57" s="308">
        <v>0.37</v>
      </c>
      <c r="J57" s="267">
        <v>139.1</v>
      </c>
      <c r="K57" s="69">
        <v>136.75</v>
      </c>
      <c r="L57" s="136">
        <f t="shared" si="0"/>
        <v>2.3499999999999943</v>
      </c>
      <c r="M57" s="311">
        <f t="shared" si="1"/>
        <v>1.7184643510054802</v>
      </c>
      <c r="N57" s="78">
        <f>Margins!B57</f>
        <v>2062</v>
      </c>
      <c r="O57" s="25">
        <f t="shared" si="2"/>
        <v>123720</v>
      </c>
      <c r="P57" s="25">
        <f t="shared" si="3"/>
        <v>4124</v>
      </c>
    </row>
    <row r="58" spans="1:18" ht="13.5">
      <c r="A58" s="196" t="s">
        <v>294</v>
      </c>
      <c r="B58" s="173">
        <v>2029</v>
      </c>
      <c r="C58" s="307">
        <v>-0.4</v>
      </c>
      <c r="D58" s="173">
        <v>50</v>
      </c>
      <c r="E58" s="307">
        <v>-0.46</v>
      </c>
      <c r="F58" s="173">
        <v>2</v>
      </c>
      <c r="G58" s="307">
        <v>0</v>
      </c>
      <c r="H58" s="173">
        <v>2081</v>
      </c>
      <c r="I58" s="308">
        <v>-0.4</v>
      </c>
      <c r="J58" s="267">
        <v>155.55</v>
      </c>
      <c r="K58" s="69">
        <v>158.7</v>
      </c>
      <c r="L58" s="136">
        <f t="shared" si="0"/>
        <v>-3.1499999999999773</v>
      </c>
      <c r="M58" s="311">
        <f t="shared" si="1"/>
        <v>-1.98487712665405</v>
      </c>
      <c r="N58" s="78">
        <f>Margins!B58</f>
        <v>1400</v>
      </c>
      <c r="O58" s="25">
        <f t="shared" si="2"/>
        <v>70000</v>
      </c>
      <c r="P58" s="25">
        <f t="shared" si="3"/>
        <v>2800</v>
      </c>
      <c r="R58" s="25"/>
    </row>
    <row r="59" spans="1:16" ht="13.5">
      <c r="A59" s="196" t="s">
        <v>197</v>
      </c>
      <c r="B59" s="173">
        <v>1086</v>
      </c>
      <c r="C59" s="307">
        <v>0.07</v>
      </c>
      <c r="D59" s="173">
        <v>1</v>
      </c>
      <c r="E59" s="307">
        <v>-0.5</v>
      </c>
      <c r="F59" s="173">
        <v>0</v>
      </c>
      <c r="G59" s="307">
        <v>0</v>
      </c>
      <c r="H59" s="173">
        <v>1087</v>
      </c>
      <c r="I59" s="308">
        <v>0.07</v>
      </c>
      <c r="J59" s="267">
        <v>600.05</v>
      </c>
      <c r="K59" s="69">
        <v>601.1</v>
      </c>
      <c r="L59" s="136">
        <f t="shared" si="0"/>
        <v>-1.0500000000000682</v>
      </c>
      <c r="M59" s="311">
        <f t="shared" si="1"/>
        <v>-0.17467975378473935</v>
      </c>
      <c r="N59" s="78">
        <f>Margins!B59</f>
        <v>650</v>
      </c>
      <c r="O59" s="25">
        <f t="shared" si="2"/>
        <v>650</v>
      </c>
      <c r="P59" s="25">
        <f t="shared" si="3"/>
        <v>0</v>
      </c>
    </row>
    <row r="60" spans="1:18" ht="13.5">
      <c r="A60" s="196" t="s">
        <v>4</v>
      </c>
      <c r="B60" s="173">
        <v>924</v>
      </c>
      <c r="C60" s="307">
        <v>0.41</v>
      </c>
      <c r="D60" s="173">
        <v>0</v>
      </c>
      <c r="E60" s="307">
        <v>0</v>
      </c>
      <c r="F60" s="173">
        <v>0</v>
      </c>
      <c r="G60" s="307">
        <v>0</v>
      </c>
      <c r="H60" s="173">
        <v>924</v>
      </c>
      <c r="I60" s="308">
        <v>0.41</v>
      </c>
      <c r="J60" s="267">
        <v>1562.4</v>
      </c>
      <c r="K60" s="69">
        <v>1595.05</v>
      </c>
      <c r="L60" s="136">
        <f t="shared" si="0"/>
        <v>-32.649999999999864</v>
      </c>
      <c r="M60" s="311">
        <f t="shared" si="1"/>
        <v>-2.046957775618311</v>
      </c>
      <c r="N60" s="78">
        <f>Margins!B60</f>
        <v>300</v>
      </c>
      <c r="O60" s="25">
        <f t="shared" si="2"/>
        <v>0</v>
      </c>
      <c r="P60" s="25">
        <f t="shared" si="3"/>
        <v>0</v>
      </c>
      <c r="R60" s="25"/>
    </row>
    <row r="61" spans="1:18" ht="13.5">
      <c r="A61" s="196" t="s">
        <v>79</v>
      </c>
      <c r="B61" s="173">
        <v>1432</v>
      </c>
      <c r="C61" s="307">
        <v>0.54</v>
      </c>
      <c r="D61" s="173">
        <v>0</v>
      </c>
      <c r="E61" s="307">
        <v>0</v>
      </c>
      <c r="F61" s="173">
        <v>0</v>
      </c>
      <c r="G61" s="307">
        <v>0</v>
      </c>
      <c r="H61" s="173">
        <v>1432</v>
      </c>
      <c r="I61" s="308">
        <v>0.54</v>
      </c>
      <c r="J61" s="267">
        <v>1013.9</v>
      </c>
      <c r="K61" s="69">
        <v>1024.95</v>
      </c>
      <c r="L61" s="136">
        <f t="shared" si="0"/>
        <v>-11.050000000000068</v>
      </c>
      <c r="M61" s="311">
        <f t="shared" si="1"/>
        <v>-1.0781013707985823</v>
      </c>
      <c r="N61" s="78">
        <f>Margins!B61</f>
        <v>400</v>
      </c>
      <c r="O61" s="25">
        <f t="shared" si="2"/>
        <v>0</v>
      </c>
      <c r="P61" s="25">
        <f t="shared" si="3"/>
        <v>0</v>
      </c>
      <c r="R61" s="25"/>
    </row>
    <row r="62" spans="1:16" ht="13.5">
      <c r="A62" s="196" t="s">
        <v>196</v>
      </c>
      <c r="B62" s="173">
        <v>412</v>
      </c>
      <c r="C62" s="307">
        <v>-0.32</v>
      </c>
      <c r="D62" s="173">
        <v>0</v>
      </c>
      <c r="E62" s="307">
        <v>0</v>
      </c>
      <c r="F62" s="173">
        <v>0</v>
      </c>
      <c r="G62" s="307">
        <v>0</v>
      </c>
      <c r="H62" s="173">
        <v>412</v>
      </c>
      <c r="I62" s="308">
        <v>-0.32</v>
      </c>
      <c r="J62" s="267">
        <v>730.3</v>
      </c>
      <c r="K62" s="69">
        <v>733.7</v>
      </c>
      <c r="L62" s="136">
        <f t="shared" si="0"/>
        <v>-3.400000000000091</v>
      </c>
      <c r="M62" s="311">
        <f t="shared" si="1"/>
        <v>-0.46340466130572316</v>
      </c>
      <c r="N62" s="78">
        <f>Margins!B62</f>
        <v>400</v>
      </c>
      <c r="O62" s="25">
        <f t="shared" si="2"/>
        <v>0</v>
      </c>
      <c r="P62" s="25">
        <f t="shared" si="3"/>
        <v>0</v>
      </c>
    </row>
    <row r="63" spans="1:16" ht="13.5">
      <c r="A63" s="196" t="s">
        <v>5</v>
      </c>
      <c r="B63" s="173">
        <v>2770</v>
      </c>
      <c r="C63" s="307">
        <v>-0.34</v>
      </c>
      <c r="D63" s="173">
        <v>328</v>
      </c>
      <c r="E63" s="307">
        <v>-0.55</v>
      </c>
      <c r="F63" s="173">
        <v>51</v>
      </c>
      <c r="G63" s="307">
        <v>-0.53</v>
      </c>
      <c r="H63" s="173">
        <v>3149</v>
      </c>
      <c r="I63" s="308">
        <v>-0.38</v>
      </c>
      <c r="J63" s="267">
        <v>165.45</v>
      </c>
      <c r="K63" s="69">
        <v>167.05</v>
      </c>
      <c r="L63" s="136">
        <f t="shared" si="0"/>
        <v>-1.6000000000000227</v>
      </c>
      <c r="M63" s="311">
        <f t="shared" si="1"/>
        <v>-0.9577970667464967</v>
      </c>
      <c r="N63" s="78">
        <f>Margins!B63</f>
        <v>1595</v>
      </c>
      <c r="O63" s="25">
        <f t="shared" si="2"/>
        <v>523160</v>
      </c>
      <c r="P63" s="25">
        <f t="shared" si="3"/>
        <v>81345</v>
      </c>
    </row>
    <row r="64" spans="1:16" ht="13.5">
      <c r="A64" s="196" t="s">
        <v>198</v>
      </c>
      <c r="B64" s="173">
        <v>6167</v>
      </c>
      <c r="C64" s="307">
        <v>0.23</v>
      </c>
      <c r="D64" s="173">
        <v>554</v>
      </c>
      <c r="E64" s="307">
        <v>0</v>
      </c>
      <c r="F64" s="173">
        <v>94</v>
      </c>
      <c r="G64" s="307">
        <v>-0.1</v>
      </c>
      <c r="H64" s="173">
        <v>6815</v>
      </c>
      <c r="I64" s="308">
        <v>0.2</v>
      </c>
      <c r="J64" s="267">
        <v>209.85</v>
      </c>
      <c r="K64" s="69">
        <v>210.1</v>
      </c>
      <c r="L64" s="136">
        <f t="shared" si="0"/>
        <v>-0.25</v>
      </c>
      <c r="M64" s="311">
        <f t="shared" si="1"/>
        <v>-0.11899095668729176</v>
      </c>
      <c r="N64" s="78">
        <f>Margins!B64</f>
        <v>1000</v>
      </c>
      <c r="O64" s="25">
        <f t="shared" si="2"/>
        <v>554000</v>
      </c>
      <c r="P64" s="25">
        <f t="shared" si="3"/>
        <v>94000</v>
      </c>
    </row>
    <row r="65" spans="1:16" ht="13.5">
      <c r="A65" s="196" t="s">
        <v>199</v>
      </c>
      <c r="B65" s="173">
        <v>931</v>
      </c>
      <c r="C65" s="307">
        <v>-0.04</v>
      </c>
      <c r="D65" s="173">
        <v>14</v>
      </c>
      <c r="E65" s="307">
        <v>-0.5</v>
      </c>
      <c r="F65" s="173">
        <v>4</v>
      </c>
      <c r="G65" s="307">
        <v>1</v>
      </c>
      <c r="H65" s="173">
        <v>949</v>
      </c>
      <c r="I65" s="308">
        <v>-0.05</v>
      </c>
      <c r="J65" s="267">
        <v>288.75</v>
      </c>
      <c r="K65" s="69">
        <v>293</v>
      </c>
      <c r="L65" s="136">
        <f t="shared" si="0"/>
        <v>-4.25</v>
      </c>
      <c r="M65" s="311">
        <f t="shared" si="1"/>
        <v>-1.4505119453924915</v>
      </c>
      <c r="N65" s="78">
        <f>Margins!B65</f>
        <v>1300</v>
      </c>
      <c r="O65" s="25">
        <f t="shared" si="2"/>
        <v>18200</v>
      </c>
      <c r="P65" s="25">
        <f t="shared" si="3"/>
        <v>5200</v>
      </c>
    </row>
    <row r="66" spans="1:16" ht="13.5">
      <c r="A66" s="196" t="s">
        <v>295</v>
      </c>
      <c r="B66" s="173">
        <v>1495</v>
      </c>
      <c r="C66" s="307">
        <v>-0.61</v>
      </c>
      <c r="D66" s="173">
        <v>0</v>
      </c>
      <c r="E66" s="307">
        <v>0</v>
      </c>
      <c r="F66" s="173">
        <v>0</v>
      </c>
      <c r="G66" s="307">
        <v>0</v>
      </c>
      <c r="H66" s="173">
        <v>1495</v>
      </c>
      <c r="I66" s="308">
        <v>-0.61</v>
      </c>
      <c r="J66" s="267">
        <v>735.7</v>
      </c>
      <c r="K66" s="69">
        <v>743.75</v>
      </c>
      <c r="L66" s="136">
        <f t="shared" si="0"/>
        <v>-8.049999999999955</v>
      </c>
      <c r="M66" s="311">
        <f t="shared" si="1"/>
        <v>-1.0823529411764645</v>
      </c>
      <c r="N66" s="78">
        <f>Margins!B66</f>
        <v>300</v>
      </c>
      <c r="O66" s="25">
        <f t="shared" si="2"/>
        <v>0</v>
      </c>
      <c r="P66" s="25">
        <f t="shared" si="3"/>
        <v>0</v>
      </c>
    </row>
    <row r="67" spans="1:18" ht="13.5">
      <c r="A67" s="196" t="s">
        <v>43</v>
      </c>
      <c r="B67" s="173">
        <v>186</v>
      </c>
      <c r="C67" s="307">
        <v>-0.31</v>
      </c>
      <c r="D67" s="173">
        <v>0</v>
      </c>
      <c r="E67" s="307">
        <v>-1</v>
      </c>
      <c r="F67" s="173">
        <v>0</v>
      </c>
      <c r="G67" s="307">
        <v>0</v>
      </c>
      <c r="H67" s="173">
        <v>186</v>
      </c>
      <c r="I67" s="308">
        <v>-0.32</v>
      </c>
      <c r="J67" s="267">
        <v>1950.85</v>
      </c>
      <c r="K67" s="69">
        <v>1946</v>
      </c>
      <c r="L67" s="136">
        <f t="shared" si="0"/>
        <v>4.849999999999909</v>
      </c>
      <c r="M67" s="311">
        <f t="shared" si="1"/>
        <v>0.24922918807810424</v>
      </c>
      <c r="N67" s="78">
        <f>Margins!B67</f>
        <v>300</v>
      </c>
      <c r="O67" s="25">
        <f t="shared" si="2"/>
        <v>0</v>
      </c>
      <c r="P67" s="25">
        <f t="shared" si="3"/>
        <v>0</v>
      </c>
      <c r="R67" s="25"/>
    </row>
    <row r="68" spans="1:18" ht="13.5">
      <c r="A68" s="196" t="s">
        <v>200</v>
      </c>
      <c r="B68" s="173">
        <v>6797</v>
      </c>
      <c r="C68" s="307">
        <v>0.66</v>
      </c>
      <c r="D68" s="173">
        <v>63</v>
      </c>
      <c r="E68" s="307">
        <v>-0.07</v>
      </c>
      <c r="F68" s="173">
        <v>4</v>
      </c>
      <c r="G68" s="307">
        <v>-0.2</v>
      </c>
      <c r="H68" s="173">
        <v>6864</v>
      </c>
      <c r="I68" s="308">
        <v>0.64</v>
      </c>
      <c r="J68" s="267">
        <v>912.35</v>
      </c>
      <c r="K68" s="69">
        <v>906.3</v>
      </c>
      <c r="L68" s="136">
        <f t="shared" si="0"/>
        <v>6.050000000000068</v>
      </c>
      <c r="M68" s="311">
        <f t="shared" si="1"/>
        <v>0.667549376586127</v>
      </c>
      <c r="N68" s="78">
        <f>Margins!B68</f>
        <v>700</v>
      </c>
      <c r="O68" s="25">
        <f t="shared" si="2"/>
        <v>44100</v>
      </c>
      <c r="P68" s="25">
        <f t="shared" si="3"/>
        <v>2800</v>
      </c>
      <c r="R68" s="25"/>
    </row>
    <row r="69" spans="1:16" ht="13.5">
      <c r="A69" s="196" t="s">
        <v>141</v>
      </c>
      <c r="B69" s="173">
        <v>338</v>
      </c>
      <c r="C69" s="307">
        <v>-0.22</v>
      </c>
      <c r="D69" s="173">
        <v>55</v>
      </c>
      <c r="E69" s="307">
        <v>0.08</v>
      </c>
      <c r="F69" s="173">
        <v>13</v>
      </c>
      <c r="G69" s="307">
        <v>0.3</v>
      </c>
      <c r="H69" s="173">
        <v>406</v>
      </c>
      <c r="I69" s="308">
        <v>-0.18</v>
      </c>
      <c r="J69" s="267">
        <v>75.25</v>
      </c>
      <c r="K69" s="69">
        <v>76.8</v>
      </c>
      <c r="L69" s="136">
        <f aca="true" t="shared" si="4" ref="L69:L132">J69-K69</f>
        <v>-1.5499999999999972</v>
      </c>
      <c r="M69" s="311">
        <f aca="true" t="shared" si="5" ref="M69:M132">L69/K69*100</f>
        <v>-2.018229166666663</v>
      </c>
      <c r="N69" s="78">
        <f>Margins!B69</f>
        <v>4800</v>
      </c>
      <c r="O69" s="25">
        <f aca="true" t="shared" si="6" ref="O69:O132">D69*N69</f>
        <v>264000</v>
      </c>
      <c r="P69" s="25">
        <f aca="true" t="shared" si="7" ref="P69:P132">F69*N69</f>
        <v>62400</v>
      </c>
    </row>
    <row r="70" spans="1:16" ht="13.5">
      <c r="A70" s="196" t="s">
        <v>184</v>
      </c>
      <c r="B70" s="173">
        <v>457</v>
      </c>
      <c r="C70" s="307">
        <v>0.08</v>
      </c>
      <c r="D70" s="173">
        <v>30</v>
      </c>
      <c r="E70" s="307">
        <v>-0.3</v>
      </c>
      <c r="F70" s="173">
        <v>7</v>
      </c>
      <c r="G70" s="307">
        <v>1.33</v>
      </c>
      <c r="H70" s="173">
        <v>494</v>
      </c>
      <c r="I70" s="308">
        <v>0.05</v>
      </c>
      <c r="J70" s="267">
        <v>75.5</v>
      </c>
      <c r="K70" s="69">
        <v>76.8</v>
      </c>
      <c r="L70" s="136">
        <f t="shared" si="4"/>
        <v>-1.2999999999999972</v>
      </c>
      <c r="M70" s="311">
        <f t="shared" si="5"/>
        <v>-1.6927083333333297</v>
      </c>
      <c r="N70" s="78">
        <f>Margins!B70</f>
        <v>5900</v>
      </c>
      <c r="O70" s="25">
        <f t="shared" si="6"/>
        <v>177000</v>
      </c>
      <c r="P70" s="25">
        <f t="shared" si="7"/>
        <v>41300</v>
      </c>
    </row>
    <row r="71" spans="1:16" ht="13.5">
      <c r="A71" s="196" t="s">
        <v>175</v>
      </c>
      <c r="B71" s="173">
        <v>1254</v>
      </c>
      <c r="C71" s="307">
        <v>-0.68</v>
      </c>
      <c r="D71" s="173">
        <v>74</v>
      </c>
      <c r="E71" s="307">
        <v>-0.83</v>
      </c>
      <c r="F71" s="173">
        <v>8</v>
      </c>
      <c r="G71" s="307">
        <v>-0.91</v>
      </c>
      <c r="H71" s="173">
        <v>1336</v>
      </c>
      <c r="I71" s="308">
        <v>-0.7</v>
      </c>
      <c r="J71" s="267">
        <v>13.5</v>
      </c>
      <c r="K71" s="69">
        <v>14.05</v>
      </c>
      <c r="L71" s="136">
        <f t="shared" si="4"/>
        <v>-0.5500000000000007</v>
      </c>
      <c r="M71" s="311">
        <f t="shared" si="5"/>
        <v>-3.9145907473309656</v>
      </c>
      <c r="N71" s="78">
        <f>Margins!B71</f>
        <v>31500</v>
      </c>
      <c r="O71" s="25">
        <f t="shared" si="6"/>
        <v>2331000</v>
      </c>
      <c r="P71" s="25">
        <f t="shared" si="7"/>
        <v>252000</v>
      </c>
    </row>
    <row r="72" spans="1:18" ht="13.5">
      <c r="A72" s="196" t="s">
        <v>142</v>
      </c>
      <c r="B72" s="173">
        <v>1327</v>
      </c>
      <c r="C72" s="307">
        <v>1.22</v>
      </c>
      <c r="D72" s="173">
        <v>10</v>
      </c>
      <c r="E72" s="307">
        <v>2.33</v>
      </c>
      <c r="F72" s="173">
        <v>0</v>
      </c>
      <c r="G72" s="307">
        <v>0</v>
      </c>
      <c r="H72" s="173">
        <v>1337</v>
      </c>
      <c r="I72" s="308">
        <v>1.23</v>
      </c>
      <c r="J72" s="267">
        <v>153.5</v>
      </c>
      <c r="K72" s="69">
        <v>152.05</v>
      </c>
      <c r="L72" s="136">
        <f t="shared" si="4"/>
        <v>1.4499999999999886</v>
      </c>
      <c r="M72" s="311">
        <f t="shared" si="5"/>
        <v>0.95363367313383</v>
      </c>
      <c r="N72" s="78">
        <f>Margins!B72</f>
        <v>1750</v>
      </c>
      <c r="O72" s="25">
        <f t="shared" si="6"/>
        <v>17500</v>
      </c>
      <c r="P72" s="25">
        <f t="shared" si="7"/>
        <v>0</v>
      </c>
      <c r="R72" s="25"/>
    </row>
    <row r="73" spans="1:18" ht="13.5">
      <c r="A73" s="196" t="s">
        <v>176</v>
      </c>
      <c r="B73" s="173">
        <v>4845</v>
      </c>
      <c r="C73" s="307">
        <v>0.33</v>
      </c>
      <c r="D73" s="173">
        <v>203</v>
      </c>
      <c r="E73" s="307">
        <v>-0.09</v>
      </c>
      <c r="F73" s="173">
        <v>20</v>
      </c>
      <c r="G73" s="307">
        <v>0.25</v>
      </c>
      <c r="H73" s="173">
        <v>5068</v>
      </c>
      <c r="I73" s="308">
        <v>0.3</v>
      </c>
      <c r="J73" s="267">
        <v>228.95</v>
      </c>
      <c r="K73" s="69">
        <v>228.9</v>
      </c>
      <c r="L73" s="136">
        <f t="shared" si="4"/>
        <v>0.04999999999998295</v>
      </c>
      <c r="M73" s="311">
        <f t="shared" si="5"/>
        <v>0.02184359982524375</v>
      </c>
      <c r="N73" s="78">
        <f>Margins!B73</f>
        <v>1450</v>
      </c>
      <c r="O73" s="25">
        <f t="shared" si="6"/>
        <v>294350</v>
      </c>
      <c r="P73" s="25">
        <f t="shared" si="7"/>
        <v>29000</v>
      </c>
      <c r="R73" s="25"/>
    </row>
    <row r="74" spans="1:16" ht="13.5">
      <c r="A74" s="196" t="s">
        <v>167</v>
      </c>
      <c r="B74" s="173">
        <v>827</v>
      </c>
      <c r="C74" s="307">
        <v>-0.29</v>
      </c>
      <c r="D74" s="173">
        <v>15</v>
      </c>
      <c r="E74" s="307">
        <v>-0.65</v>
      </c>
      <c r="F74" s="173">
        <v>8</v>
      </c>
      <c r="G74" s="307">
        <v>-0.11</v>
      </c>
      <c r="H74" s="173">
        <v>850</v>
      </c>
      <c r="I74" s="308">
        <v>-0.3</v>
      </c>
      <c r="J74" s="267">
        <v>52.2</v>
      </c>
      <c r="K74" s="69">
        <v>53.75</v>
      </c>
      <c r="L74" s="136">
        <f t="shared" si="4"/>
        <v>-1.5499999999999972</v>
      </c>
      <c r="M74" s="311">
        <f t="shared" si="5"/>
        <v>-2.8837209302325526</v>
      </c>
      <c r="N74" s="78">
        <f>Margins!B74</f>
        <v>7700</v>
      </c>
      <c r="O74" s="25">
        <f t="shared" si="6"/>
        <v>115500</v>
      </c>
      <c r="P74" s="25">
        <f t="shared" si="7"/>
        <v>61600</v>
      </c>
    </row>
    <row r="75" spans="1:16" ht="13.5">
      <c r="A75" s="196" t="s">
        <v>201</v>
      </c>
      <c r="B75" s="173">
        <v>10690</v>
      </c>
      <c r="C75" s="307">
        <v>-0.2</v>
      </c>
      <c r="D75" s="173">
        <v>2701</v>
      </c>
      <c r="E75" s="307">
        <v>-0.12</v>
      </c>
      <c r="F75" s="173">
        <v>154</v>
      </c>
      <c r="G75" s="307">
        <v>-0.51</v>
      </c>
      <c r="H75" s="173">
        <v>13545</v>
      </c>
      <c r="I75" s="308">
        <v>-0.19</v>
      </c>
      <c r="J75" s="267">
        <v>2190.1</v>
      </c>
      <c r="K75" s="25">
        <v>2205.6</v>
      </c>
      <c r="L75" s="136">
        <f t="shared" si="4"/>
        <v>-15.5</v>
      </c>
      <c r="M75" s="311">
        <f t="shared" si="5"/>
        <v>-0.7027566195139645</v>
      </c>
      <c r="N75" s="78">
        <f>Margins!B75</f>
        <v>200</v>
      </c>
      <c r="O75" s="25">
        <f t="shared" si="6"/>
        <v>540200</v>
      </c>
      <c r="P75" s="25">
        <f t="shared" si="7"/>
        <v>30800</v>
      </c>
    </row>
    <row r="76" spans="1:16" ht="13.5">
      <c r="A76" s="196" t="s">
        <v>143</v>
      </c>
      <c r="B76" s="173">
        <v>95</v>
      </c>
      <c r="C76" s="307">
        <v>-0.56</v>
      </c>
      <c r="D76" s="173">
        <v>0</v>
      </c>
      <c r="E76" s="307">
        <v>0</v>
      </c>
      <c r="F76" s="173">
        <v>0</v>
      </c>
      <c r="G76" s="307">
        <v>0</v>
      </c>
      <c r="H76" s="173">
        <v>95</v>
      </c>
      <c r="I76" s="308">
        <v>-0.56</v>
      </c>
      <c r="J76" s="267">
        <v>109.85</v>
      </c>
      <c r="K76" s="69">
        <v>114.1</v>
      </c>
      <c r="L76" s="136">
        <f t="shared" si="4"/>
        <v>-4.25</v>
      </c>
      <c r="M76" s="311">
        <f t="shared" si="5"/>
        <v>-3.724802804557406</v>
      </c>
      <c r="N76" s="78">
        <f>Margins!B76</f>
        <v>2950</v>
      </c>
      <c r="O76" s="25">
        <f t="shared" si="6"/>
        <v>0</v>
      </c>
      <c r="P76" s="25">
        <f t="shared" si="7"/>
        <v>0</v>
      </c>
    </row>
    <row r="77" spans="1:16" ht="13.5">
      <c r="A77" s="196" t="s">
        <v>90</v>
      </c>
      <c r="B77" s="173">
        <v>237</v>
      </c>
      <c r="C77" s="307">
        <v>-0.06</v>
      </c>
      <c r="D77" s="173">
        <v>0</v>
      </c>
      <c r="E77" s="307">
        <v>-1</v>
      </c>
      <c r="F77" s="173">
        <v>0</v>
      </c>
      <c r="G77" s="307">
        <v>0</v>
      </c>
      <c r="H77" s="173">
        <v>237</v>
      </c>
      <c r="I77" s="308">
        <v>-0.07</v>
      </c>
      <c r="J77" s="267">
        <v>467.1</v>
      </c>
      <c r="K77" s="69">
        <v>467.45</v>
      </c>
      <c r="L77" s="136">
        <f t="shared" si="4"/>
        <v>-0.3499999999999659</v>
      </c>
      <c r="M77" s="311">
        <f t="shared" si="5"/>
        <v>-0.07487431810888136</v>
      </c>
      <c r="N77" s="78">
        <f>Margins!B77</f>
        <v>600</v>
      </c>
      <c r="O77" s="25">
        <f t="shared" si="6"/>
        <v>0</v>
      </c>
      <c r="P77" s="25">
        <f t="shared" si="7"/>
        <v>0</v>
      </c>
    </row>
    <row r="78" spans="1:18" ht="13.5">
      <c r="A78" s="196" t="s">
        <v>35</v>
      </c>
      <c r="B78" s="173">
        <v>1621</v>
      </c>
      <c r="C78" s="307">
        <v>-0.15</v>
      </c>
      <c r="D78" s="173">
        <v>28</v>
      </c>
      <c r="E78" s="307">
        <v>-0.45</v>
      </c>
      <c r="F78" s="173">
        <v>4</v>
      </c>
      <c r="G78" s="307">
        <v>1</v>
      </c>
      <c r="H78" s="173">
        <v>1653</v>
      </c>
      <c r="I78" s="308">
        <v>-0.16</v>
      </c>
      <c r="J78" s="267">
        <v>284.9</v>
      </c>
      <c r="K78" s="69">
        <v>287.6</v>
      </c>
      <c r="L78" s="136">
        <f t="shared" si="4"/>
        <v>-2.7000000000000455</v>
      </c>
      <c r="M78" s="311">
        <f t="shared" si="5"/>
        <v>-0.9388038942976514</v>
      </c>
      <c r="N78" s="78">
        <f>Margins!B78</f>
        <v>1100</v>
      </c>
      <c r="O78" s="25">
        <f t="shared" si="6"/>
        <v>30800</v>
      </c>
      <c r="P78" s="25">
        <f t="shared" si="7"/>
        <v>4400</v>
      </c>
      <c r="R78" s="25"/>
    </row>
    <row r="79" spans="1:16" ht="13.5">
      <c r="A79" s="196" t="s">
        <v>6</v>
      </c>
      <c r="B79" s="173">
        <v>5740</v>
      </c>
      <c r="C79" s="307">
        <v>0.16</v>
      </c>
      <c r="D79" s="173">
        <v>589</v>
      </c>
      <c r="E79" s="307">
        <v>-0.18</v>
      </c>
      <c r="F79" s="173">
        <v>70</v>
      </c>
      <c r="G79" s="307">
        <v>-0.14</v>
      </c>
      <c r="H79" s="173">
        <v>6399</v>
      </c>
      <c r="I79" s="308">
        <v>0.11</v>
      </c>
      <c r="J79" s="267">
        <v>162.05</v>
      </c>
      <c r="K79" s="69">
        <v>162.7</v>
      </c>
      <c r="L79" s="136">
        <f t="shared" si="4"/>
        <v>-0.6499999999999773</v>
      </c>
      <c r="M79" s="311">
        <f t="shared" si="5"/>
        <v>-0.39950829748001065</v>
      </c>
      <c r="N79" s="78">
        <f>Margins!B79</f>
        <v>1125</v>
      </c>
      <c r="O79" s="25">
        <f t="shared" si="6"/>
        <v>662625</v>
      </c>
      <c r="P79" s="25">
        <f t="shared" si="7"/>
        <v>78750</v>
      </c>
    </row>
    <row r="80" spans="1:16" ht="13.5">
      <c r="A80" s="196" t="s">
        <v>177</v>
      </c>
      <c r="B80" s="173">
        <v>9853</v>
      </c>
      <c r="C80" s="307">
        <v>0.42</v>
      </c>
      <c r="D80" s="173">
        <v>227</v>
      </c>
      <c r="E80" s="307">
        <v>0.35</v>
      </c>
      <c r="F80" s="173">
        <v>12</v>
      </c>
      <c r="G80" s="307">
        <v>1</v>
      </c>
      <c r="H80" s="173">
        <v>10092</v>
      </c>
      <c r="I80" s="308">
        <v>0.41</v>
      </c>
      <c r="J80" s="267">
        <v>396.95</v>
      </c>
      <c r="K80" s="69">
        <v>401.8</v>
      </c>
      <c r="L80" s="136">
        <f t="shared" si="4"/>
        <v>-4.850000000000023</v>
      </c>
      <c r="M80" s="311">
        <f t="shared" si="5"/>
        <v>-1.2070681931309164</v>
      </c>
      <c r="N80" s="78">
        <f>Margins!B80</f>
        <v>1000</v>
      </c>
      <c r="O80" s="25">
        <f t="shared" si="6"/>
        <v>227000</v>
      </c>
      <c r="P80" s="25">
        <f t="shared" si="7"/>
        <v>12000</v>
      </c>
    </row>
    <row r="81" spans="1:18" ht="13.5">
      <c r="A81" s="196" t="s">
        <v>168</v>
      </c>
      <c r="B81" s="173">
        <v>171</v>
      </c>
      <c r="C81" s="307">
        <v>0.34</v>
      </c>
      <c r="D81" s="173">
        <v>0</v>
      </c>
      <c r="E81" s="307">
        <v>0</v>
      </c>
      <c r="F81" s="173">
        <v>0</v>
      </c>
      <c r="G81" s="307">
        <v>0</v>
      </c>
      <c r="H81" s="173">
        <v>171</v>
      </c>
      <c r="I81" s="308">
        <v>0.34</v>
      </c>
      <c r="J81" s="267">
        <v>677</v>
      </c>
      <c r="K81" s="69">
        <v>668.95</v>
      </c>
      <c r="L81" s="136">
        <f t="shared" si="4"/>
        <v>8.049999999999955</v>
      </c>
      <c r="M81" s="311">
        <f t="shared" si="5"/>
        <v>1.2033784288810754</v>
      </c>
      <c r="N81" s="78">
        <f>Margins!B81</f>
        <v>600</v>
      </c>
      <c r="O81" s="25">
        <f t="shared" si="6"/>
        <v>0</v>
      </c>
      <c r="P81" s="25">
        <f t="shared" si="7"/>
        <v>0</v>
      </c>
      <c r="R81" s="25"/>
    </row>
    <row r="82" spans="1:16" ht="13.5">
      <c r="A82" s="196" t="s">
        <v>132</v>
      </c>
      <c r="B82" s="173">
        <v>2316</v>
      </c>
      <c r="C82" s="307">
        <v>0.8</v>
      </c>
      <c r="D82" s="173">
        <v>10</v>
      </c>
      <c r="E82" s="307">
        <v>0.43</v>
      </c>
      <c r="F82" s="173">
        <v>0</v>
      </c>
      <c r="G82" s="307">
        <v>-1</v>
      </c>
      <c r="H82" s="173">
        <v>2326</v>
      </c>
      <c r="I82" s="308">
        <v>0.79</v>
      </c>
      <c r="J82" s="267">
        <v>629.05</v>
      </c>
      <c r="K82" s="69">
        <v>615.7</v>
      </c>
      <c r="L82" s="136">
        <f t="shared" si="4"/>
        <v>13.349999999999909</v>
      </c>
      <c r="M82" s="311">
        <f t="shared" si="5"/>
        <v>2.1682637648205145</v>
      </c>
      <c r="N82" s="78">
        <f>Margins!B82</f>
        <v>400</v>
      </c>
      <c r="O82" s="25">
        <f t="shared" si="6"/>
        <v>4000</v>
      </c>
      <c r="P82" s="25">
        <f t="shared" si="7"/>
        <v>0</v>
      </c>
    </row>
    <row r="83" spans="1:16" ht="13.5">
      <c r="A83" s="196" t="s">
        <v>144</v>
      </c>
      <c r="B83" s="173">
        <v>61</v>
      </c>
      <c r="C83" s="307">
        <v>-0.36</v>
      </c>
      <c r="D83" s="173">
        <v>0</v>
      </c>
      <c r="E83" s="307">
        <v>0</v>
      </c>
      <c r="F83" s="173">
        <v>0</v>
      </c>
      <c r="G83" s="307">
        <v>0</v>
      </c>
      <c r="H83" s="173">
        <v>61</v>
      </c>
      <c r="I83" s="308">
        <v>-0.36</v>
      </c>
      <c r="J83" s="267">
        <v>2165.5</v>
      </c>
      <c r="K83" s="69">
        <v>2168.45</v>
      </c>
      <c r="L83" s="136">
        <f t="shared" si="4"/>
        <v>-2.949999999999818</v>
      </c>
      <c r="M83" s="311">
        <f t="shared" si="5"/>
        <v>-0.13604187322741212</v>
      </c>
      <c r="N83" s="78">
        <f>Margins!B83</f>
        <v>250</v>
      </c>
      <c r="O83" s="25">
        <f t="shared" si="6"/>
        <v>0</v>
      </c>
      <c r="P83" s="25">
        <f t="shared" si="7"/>
        <v>0</v>
      </c>
    </row>
    <row r="84" spans="1:18" ht="13.5">
      <c r="A84" s="196" t="s">
        <v>296</v>
      </c>
      <c r="B84" s="173">
        <v>2460</v>
      </c>
      <c r="C84" s="307">
        <v>0.39</v>
      </c>
      <c r="D84" s="173">
        <v>5</v>
      </c>
      <c r="E84" s="307">
        <v>-0.64</v>
      </c>
      <c r="F84" s="173">
        <v>0</v>
      </c>
      <c r="G84" s="307">
        <v>-1</v>
      </c>
      <c r="H84" s="173">
        <v>2465</v>
      </c>
      <c r="I84" s="308">
        <v>0.34</v>
      </c>
      <c r="J84" s="267">
        <v>690.9</v>
      </c>
      <c r="K84" s="69">
        <v>685.05</v>
      </c>
      <c r="L84" s="136">
        <f t="shared" si="4"/>
        <v>5.850000000000023</v>
      </c>
      <c r="M84" s="311">
        <f t="shared" si="5"/>
        <v>0.8539522662579407</v>
      </c>
      <c r="N84" s="78">
        <f>Margins!B84</f>
        <v>300</v>
      </c>
      <c r="O84" s="25">
        <f t="shared" si="6"/>
        <v>1500</v>
      </c>
      <c r="P84" s="25">
        <f t="shared" si="7"/>
        <v>0</v>
      </c>
      <c r="R84" s="25"/>
    </row>
    <row r="85" spans="1:16" ht="13.5">
      <c r="A85" s="196" t="s">
        <v>133</v>
      </c>
      <c r="B85" s="173">
        <v>451</v>
      </c>
      <c r="C85" s="307">
        <v>-0.38</v>
      </c>
      <c r="D85" s="173">
        <v>101</v>
      </c>
      <c r="E85" s="307">
        <v>-0.21</v>
      </c>
      <c r="F85" s="173">
        <v>7</v>
      </c>
      <c r="G85" s="307">
        <v>0</v>
      </c>
      <c r="H85" s="173">
        <v>559</v>
      </c>
      <c r="I85" s="308">
        <v>-0.35</v>
      </c>
      <c r="J85" s="267">
        <v>31.45</v>
      </c>
      <c r="K85" s="69">
        <v>32.1</v>
      </c>
      <c r="L85" s="136">
        <f t="shared" si="4"/>
        <v>-0.6500000000000021</v>
      </c>
      <c r="M85" s="311">
        <f t="shared" si="5"/>
        <v>-2.024922118380069</v>
      </c>
      <c r="N85" s="78">
        <f>Margins!B85</f>
        <v>12500</v>
      </c>
      <c r="O85" s="25">
        <f t="shared" si="6"/>
        <v>1262500</v>
      </c>
      <c r="P85" s="25">
        <f t="shared" si="7"/>
        <v>87500</v>
      </c>
    </row>
    <row r="86" spans="1:18" ht="13.5">
      <c r="A86" s="196" t="s">
        <v>169</v>
      </c>
      <c r="B86" s="173">
        <v>91</v>
      </c>
      <c r="C86" s="307">
        <v>-0.25</v>
      </c>
      <c r="D86" s="173">
        <v>0</v>
      </c>
      <c r="E86" s="307">
        <v>0</v>
      </c>
      <c r="F86" s="173">
        <v>0</v>
      </c>
      <c r="G86" s="307">
        <v>0</v>
      </c>
      <c r="H86" s="173">
        <v>91</v>
      </c>
      <c r="I86" s="308">
        <v>-0.25</v>
      </c>
      <c r="J86" s="267">
        <v>116.2</v>
      </c>
      <c r="K86" s="69">
        <v>118.15</v>
      </c>
      <c r="L86" s="136">
        <f t="shared" si="4"/>
        <v>-1.9500000000000028</v>
      </c>
      <c r="M86" s="311">
        <f t="shared" si="5"/>
        <v>-1.6504443504020336</v>
      </c>
      <c r="N86" s="78">
        <f>Margins!B86</f>
        <v>4000</v>
      </c>
      <c r="O86" s="25">
        <f t="shared" si="6"/>
        <v>0</v>
      </c>
      <c r="P86" s="25">
        <f t="shared" si="7"/>
        <v>0</v>
      </c>
      <c r="R86" s="25"/>
    </row>
    <row r="87" spans="1:16" ht="13.5">
      <c r="A87" s="196" t="s">
        <v>297</v>
      </c>
      <c r="B87" s="173">
        <v>1809</v>
      </c>
      <c r="C87" s="307">
        <v>1.24</v>
      </c>
      <c r="D87" s="173">
        <v>26</v>
      </c>
      <c r="E87" s="307">
        <v>1</v>
      </c>
      <c r="F87" s="173">
        <v>0</v>
      </c>
      <c r="G87" s="307">
        <v>0</v>
      </c>
      <c r="H87" s="173">
        <v>1835</v>
      </c>
      <c r="I87" s="308">
        <v>1.24</v>
      </c>
      <c r="J87" s="267">
        <v>408.1</v>
      </c>
      <c r="K87" s="69">
        <v>388.85</v>
      </c>
      <c r="L87" s="136">
        <f t="shared" si="4"/>
        <v>19.25</v>
      </c>
      <c r="M87" s="311">
        <f t="shared" si="5"/>
        <v>4.9504950495049505</v>
      </c>
      <c r="N87" s="78">
        <f>Margins!B87</f>
        <v>550</v>
      </c>
      <c r="O87" s="25">
        <f t="shared" si="6"/>
        <v>14300</v>
      </c>
      <c r="P87" s="25">
        <f t="shared" si="7"/>
        <v>0</v>
      </c>
    </row>
    <row r="88" spans="1:16" ht="13.5">
      <c r="A88" s="196" t="s">
        <v>298</v>
      </c>
      <c r="B88" s="173">
        <v>519</v>
      </c>
      <c r="C88" s="307">
        <v>-0.11</v>
      </c>
      <c r="D88" s="173">
        <v>0</v>
      </c>
      <c r="E88" s="307">
        <v>0</v>
      </c>
      <c r="F88" s="173">
        <v>0</v>
      </c>
      <c r="G88" s="307">
        <v>0</v>
      </c>
      <c r="H88" s="173">
        <v>519</v>
      </c>
      <c r="I88" s="308">
        <v>-0.11</v>
      </c>
      <c r="J88" s="267">
        <v>406.45</v>
      </c>
      <c r="K88" s="69">
        <v>416.45</v>
      </c>
      <c r="L88" s="136">
        <f t="shared" si="4"/>
        <v>-10</v>
      </c>
      <c r="M88" s="311">
        <f t="shared" si="5"/>
        <v>-2.4012486492976346</v>
      </c>
      <c r="N88" s="78">
        <f>Margins!B88</f>
        <v>550</v>
      </c>
      <c r="O88" s="25">
        <f t="shared" si="6"/>
        <v>0</v>
      </c>
      <c r="P88" s="25">
        <f t="shared" si="7"/>
        <v>0</v>
      </c>
    </row>
    <row r="89" spans="1:16" ht="13.5">
      <c r="A89" s="196" t="s">
        <v>178</v>
      </c>
      <c r="B89" s="173">
        <v>569</v>
      </c>
      <c r="C89" s="307">
        <v>-0.12</v>
      </c>
      <c r="D89" s="173">
        <v>1</v>
      </c>
      <c r="E89" s="307">
        <v>0</v>
      </c>
      <c r="F89" s="173">
        <v>0</v>
      </c>
      <c r="G89" s="307">
        <v>0</v>
      </c>
      <c r="H89" s="173">
        <v>570</v>
      </c>
      <c r="I89" s="308">
        <v>-0.12</v>
      </c>
      <c r="J89" s="267">
        <v>145.55</v>
      </c>
      <c r="K89" s="69">
        <v>147.2</v>
      </c>
      <c r="L89" s="136">
        <f t="shared" si="4"/>
        <v>-1.6499999999999773</v>
      </c>
      <c r="M89" s="311">
        <f t="shared" si="5"/>
        <v>-1.120923913043463</v>
      </c>
      <c r="N89" s="78">
        <f>Margins!B89</f>
        <v>2500</v>
      </c>
      <c r="O89" s="25">
        <f t="shared" si="6"/>
        <v>2500</v>
      </c>
      <c r="P89" s="25">
        <f t="shared" si="7"/>
        <v>0</v>
      </c>
    </row>
    <row r="90" spans="1:16" ht="13.5">
      <c r="A90" s="196" t="s">
        <v>145</v>
      </c>
      <c r="B90" s="173">
        <v>78</v>
      </c>
      <c r="C90" s="307">
        <v>-0.07</v>
      </c>
      <c r="D90" s="173">
        <v>2</v>
      </c>
      <c r="E90" s="307">
        <v>-0.5</v>
      </c>
      <c r="F90" s="173">
        <v>0</v>
      </c>
      <c r="G90" s="307">
        <v>0</v>
      </c>
      <c r="H90" s="173">
        <v>80</v>
      </c>
      <c r="I90" s="308">
        <v>-0.09</v>
      </c>
      <c r="J90" s="267">
        <v>158.3</v>
      </c>
      <c r="K90" s="69">
        <v>160.75</v>
      </c>
      <c r="L90" s="136">
        <f t="shared" si="4"/>
        <v>-2.4499999999999886</v>
      </c>
      <c r="M90" s="311">
        <f t="shared" si="5"/>
        <v>-1.5241057542768202</v>
      </c>
      <c r="N90" s="78">
        <f>Margins!B90</f>
        <v>1700</v>
      </c>
      <c r="O90" s="25">
        <f t="shared" si="6"/>
        <v>3400</v>
      </c>
      <c r="P90" s="25">
        <f t="shared" si="7"/>
        <v>0</v>
      </c>
    </row>
    <row r="91" spans="1:18" ht="13.5">
      <c r="A91" s="196" t="s">
        <v>274</v>
      </c>
      <c r="B91" s="173">
        <v>2451</v>
      </c>
      <c r="C91" s="307">
        <v>0.04</v>
      </c>
      <c r="D91" s="173">
        <v>34</v>
      </c>
      <c r="E91" s="307">
        <v>-0.31</v>
      </c>
      <c r="F91" s="173">
        <v>1</v>
      </c>
      <c r="G91" s="307">
        <v>0</v>
      </c>
      <c r="H91" s="173">
        <v>2486</v>
      </c>
      <c r="I91" s="308">
        <v>0.04</v>
      </c>
      <c r="J91" s="267">
        <v>245.5</v>
      </c>
      <c r="K91" s="69">
        <v>247.7</v>
      </c>
      <c r="L91" s="136">
        <f t="shared" si="4"/>
        <v>-2.1999999999999886</v>
      </c>
      <c r="M91" s="311">
        <f t="shared" si="5"/>
        <v>-0.8881711748082312</v>
      </c>
      <c r="N91" s="78">
        <f>Margins!B91</f>
        <v>850</v>
      </c>
      <c r="O91" s="25">
        <f t="shared" si="6"/>
        <v>28900</v>
      </c>
      <c r="P91" s="25">
        <f t="shared" si="7"/>
        <v>850</v>
      </c>
      <c r="R91" s="25"/>
    </row>
    <row r="92" spans="1:16" ht="13.5">
      <c r="A92" s="196" t="s">
        <v>210</v>
      </c>
      <c r="B92" s="173">
        <v>2036</v>
      </c>
      <c r="C92" s="307">
        <v>0.03</v>
      </c>
      <c r="D92" s="173">
        <v>40</v>
      </c>
      <c r="E92" s="307">
        <v>0.03</v>
      </c>
      <c r="F92" s="173">
        <v>6</v>
      </c>
      <c r="G92" s="307">
        <v>1</v>
      </c>
      <c r="H92" s="173">
        <v>2082</v>
      </c>
      <c r="I92" s="308">
        <v>0.03</v>
      </c>
      <c r="J92" s="267">
        <v>1430.95</v>
      </c>
      <c r="K92" s="69">
        <v>1461.7</v>
      </c>
      <c r="L92" s="136">
        <f t="shared" si="4"/>
        <v>-30.75</v>
      </c>
      <c r="M92" s="311">
        <f t="shared" si="5"/>
        <v>-2.1037148525689267</v>
      </c>
      <c r="N92" s="78">
        <f>Margins!B92</f>
        <v>200</v>
      </c>
      <c r="O92" s="25">
        <f t="shared" si="6"/>
        <v>8000</v>
      </c>
      <c r="P92" s="25">
        <f t="shared" si="7"/>
        <v>1200</v>
      </c>
    </row>
    <row r="93" spans="1:16" ht="13.5">
      <c r="A93" s="196" t="s">
        <v>299</v>
      </c>
      <c r="B93" s="173">
        <v>453</v>
      </c>
      <c r="C93" s="307">
        <v>0.9</v>
      </c>
      <c r="D93" s="173">
        <v>1</v>
      </c>
      <c r="E93" s="307">
        <v>0</v>
      </c>
      <c r="F93" s="173">
        <v>0</v>
      </c>
      <c r="G93" s="307">
        <v>0</v>
      </c>
      <c r="H93" s="173">
        <v>454</v>
      </c>
      <c r="I93" s="308">
        <v>0.9</v>
      </c>
      <c r="J93" s="267">
        <v>576.9</v>
      </c>
      <c r="K93" s="267">
        <v>587.35</v>
      </c>
      <c r="L93" s="136">
        <f t="shared" si="4"/>
        <v>-10.450000000000045</v>
      </c>
      <c r="M93" s="311">
        <f t="shared" si="5"/>
        <v>-1.7791776623818927</v>
      </c>
      <c r="N93" s="78">
        <f>Margins!B93</f>
        <v>350</v>
      </c>
      <c r="O93" s="25">
        <f t="shared" si="6"/>
        <v>350</v>
      </c>
      <c r="P93" s="25">
        <f t="shared" si="7"/>
        <v>0</v>
      </c>
    </row>
    <row r="94" spans="1:16" ht="13.5">
      <c r="A94" s="196" t="s">
        <v>7</v>
      </c>
      <c r="B94" s="173">
        <v>5272</v>
      </c>
      <c r="C94" s="307">
        <v>0.05</v>
      </c>
      <c r="D94" s="173">
        <v>40</v>
      </c>
      <c r="E94" s="307">
        <v>-0.38</v>
      </c>
      <c r="F94" s="173">
        <v>6</v>
      </c>
      <c r="G94" s="307">
        <v>-0.25</v>
      </c>
      <c r="H94" s="173">
        <v>5318</v>
      </c>
      <c r="I94" s="308">
        <v>0.05</v>
      </c>
      <c r="J94" s="267">
        <v>891.8</v>
      </c>
      <c r="K94" s="69">
        <v>898.55</v>
      </c>
      <c r="L94" s="136">
        <f t="shared" si="4"/>
        <v>-6.75</v>
      </c>
      <c r="M94" s="311">
        <f t="shared" si="5"/>
        <v>-0.7512102832340994</v>
      </c>
      <c r="N94" s="78">
        <f>Margins!B94</f>
        <v>650</v>
      </c>
      <c r="O94" s="25">
        <f t="shared" si="6"/>
        <v>26000</v>
      </c>
      <c r="P94" s="25">
        <f t="shared" si="7"/>
        <v>3900</v>
      </c>
    </row>
    <row r="95" spans="1:16" ht="13.5">
      <c r="A95" s="196" t="s">
        <v>170</v>
      </c>
      <c r="B95" s="173">
        <v>313</v>
      </c>
      <c r="C95" s="307">
        <v>-0.29</v>
      </c>
      <c r="D95" s="173">
        <v>0</v>
      </c>
      <c r="E95" s="307">
        <v>0</v>
      </c>
      <c r="F95" s="173">
        <v>0</v>
      </c>
      <c r="G95" s="307">
        <v>0</v>
      </c>
      <c r="H95" s="173">
        <v>313</v>
      </c>
      <c r="I95" s="308">
        <v>-0.29</v>
      </c>
      <c r="J95" s="267">
        <v>475.75</v>
      </c>
      <c r="K95" s="69">
        <v>475.8</v>
      </c>
      <c r="L95" s="136">
        <f t="shared" si="4"/>
        <v>-0.05000000000001137</v>
      </c>
      <c r="M95" s="311">
        <f t="shared" si="5"/>
        <v>-0.010508617065996505</v>
      </c>
      <c r="N95" s="78">
        <f>Margins!B95</f>
        <v>1200</v>
      </c>
      <c r="O95" s="25">
        <f t="shared" si="6"/>
        <v>0</v>
      </c>
      <c r="P95" s="25">
        <f t="shared" si="7"/>
        <v>0</v>
      </c>
    </row>
    <row r="96" spans="1:16" ht="13.5">
      <c r="A96" s="196" t="s">
        <v>224</v>
      </c>
      <c r="B96" s="173">
        <v>5008</v>
      </c>
      <c r="C96" s="307">
        <v>0.08</v>
      </c>
      <c r="D96" s="173">
        <v>112</v>
      </c>
      <c r="E96" s="307">
        <v>0.29</v>
      </c>
      <c r="F96" s="173">
        <v>13</v>
      </c>
      <c r="G96" s="307">
        <v>-0.35</v>
      </c>
      <c r="H96" s="173">
        <v>5133</v>
      </c>
      <c r="I96" s="308">
        <v>0.09</v>
      </c>
      <c r="J96" s="267">
        <v>886.45</v>
      </c>
      <c r="K96" s="69">
        <v>897.95</v>
      </c>
      <c r="L96" s="136">
        <f t="shared" si="4"/>
        <v>-11.5</v>
      </c>
      <c r="M96" s="311">
        <f t="shared" si="5"/>
        <v>-1.2806949161980064</v>
      </c>
      <c r="N96" s="78">
        <f>Margins!B96</f>
        <v>400</v>
      </c>
      <c r="O96" s="25">
        <f t="shared" si="6"/>
        <v>44800</v>
      </c>
      <c r="P96" s="25">
        <f t="shared" si="7"/>
        <v>5200</v>
      </c>
    </row>
    <row r="97" spans="1:16" ht="13.5">
      <c r="A97" s="196" t="s">
        <v>207</v>
      </c>
      <c r="B97" s="173">
        <v>407</v>
      </c>
      <c r="C97" s="307">
        <v>-0.3</v>
      </c>
      <c r="D97" s="173">
        <v>29</v>
      </c>
      <c r="E97" s="307">
        <v>-0.52</v>
      </c>
      <c r="F97" s="173">
        <v>2</v>
      </c>
      <c r="G97" s="307">
        <v>-0.71</v>
      </c>
      <c r="H97" s="173">
        <v>438</v>
      </c>
      <c r="I97" s="308">
        <v>-0.33</v>
      </c>
      <c r="J97" s="267">
        <v>215.45</v>
      </c>
      <c r="K97" s="69">
        <v>215.55</v>
      </c>
      <c r="L97" s="136">
        <f t="shared" si="4"/>
        <v>-0.10000000000002274</v>
      </c>
      <c r="M97" s="311">
        <f t="shared" si="5"/>
        <v>-0.04639294827187322</v>
      </c>
      <c r="N97" s="78">
        <f>Margins!B97</f>
        <v>1250</v>
      </c>
      <c r="O97" s="25">
        <f t="shared" si="6"/>
        <v>36250</v>
      </c>
      <c r="P97" s="25">
        <f t="shared" si="7"/>
        <v>2500</v>
      </c>
    </row>
    <row r="98" spans="1:16" ht="13.5">
      <c r="A98" s="196" t="s">
        <v>300</v>
      </c>
      <c r="B98" s="173">
        <v>259</v>
      </c>
      <c r="C98" s="307">
        <v>-0.15</v>
      </c>
      <c r="D98" s="173">
        <v>6</v>
      </c>
      <c r="E98" s="307">
        <v>0.5</v>
      </c>
      <c r="F98" s="173">
        <v>0</v>
      </c>
      <c r="G98" s="307">
        <v>0</v>
      </c>
      <c r="H98" s="173">
        <v>265</v>
      </c>
      <c r="I98" s="308">
        <v>-0.14</v>
      </c>
      <c r="J98" s="267">
        <v>828.9</v>
      </c>
      <c r="K98" s="69">
        <v>839.55</v>
      </c>
      <c r="L98" s="136">
        <f t="shared" si="4"/>
        <v>-10.649999999999977</v>
      </c>
      <c r="M98" s="311">
        <f t="shared" si="5"/>
        <v>-1.268536716097907</v>
      </c>
      <c r="N98" s="78">
        <f>Margins!B98</f>
        <v>250</v>
      </c>
      <c r="O98" s="25">
        <f t="shared" si="6"/>
        <v>1500</v>
      </c>
      <c r="P98" s="25">
        <f t="shared" si="7"/>
        <v>0</v>
      </c>
    </row>
    <row r="99" spans="1:16" ht="13.5">
      <c r="A99" s="196" t="s">
        <v>280</v>
      </c>
      <c r="B99" s="173">
        <v>3518</v>
      </c>
      <c r="C99" s="307">
        <v>-0.13</v>
      </c>
      <c r="D99" s="173">
        <v>84</v>
      </c>
      <c r="E99" s="307">
        <v>-0.1</v>
      </c>
      <c r="F99" s="173">
        <v>1</v>
      </c>
      <c r="G99" s="307">
        <v>-0.5</v>
      </c>
      <c r="H99" s="173">
        <v>3603</v>
      </c>
      <c r="I99" s="308">
        <v>-0.13</v>
      </c>
      <c r="J99" s="267">
        <v>282.45</v>
      </c>
      <c r="K99" s="69">
        <v>290.4</v>
      </c>
      <c r="L99" s="136">
        <f t="shared" si="4"/>
        <v>-7.949999999999989</v>
      </c>
      <c r="M99" s="311">
        <f t="shared" si="5"/>
        <v>-2.7376033057851203</v>
      </c>
      <c r="N99" s="78">
        <f>Margins!B99</f>
        <v>1600</v>
      </c>
      <c r="O99" s="25">
        <f t="shared" si="6"/>
        <v>134400</v>
      </c>
      <c r="P99" s="25">
        <f t="shared" si="7"/>
        <v>1600</v>
      </c>
    </row>
    <row r="100" spans="1:16" ht="13.5">
      <c r="A100" s="196" t="s">
        <v>146</v>
      </c>
      <c r="B100" s="173">
        <v>67</v>
      </c>
      <c r="C100" s="307">
        <v>0.4</v>
      </c>
      <c r="D100" s="173">
        <v>1</v>
      </c>
      <c r="E100" s="307">
        <v>-0.5</v>
      </c>
      <c r="F100" s="173">
        <v>0</v>
      </c>
      <c r="G100" s="307">
        <v>0</v>
      </c>
      <c r="H100" s="173">
        <v>68</v>
      </c>
      <c r="I100" s="308">
        <v>0.36</v>
      </c>
      <c r="J100" s="267">
        <v>40.35</v>
      </c>
      <c r="K100" s="69">
        <v>40.8</v>
      </c>
      <c r="L100" s="136">
        <f t="shared" si="4"/>
        <v>-0.44999999999999574</v>
      </c>
      <c r="M100" s="311">
        <f t="shared" si="5"/>
        <v>-1.1029411764705779</v>
      </c>
      <c r="N100" s="78">
        <f>Margins!B100</f>
        <v>8900</v>
      </c>
      <c r="O100" s="25">
        <f t="shared" si="6"/>
        <v>8900</v>
      </c>
      <c r="P100" s="25">
        <f t="shared" si="7"/>
        <v>0</v>
      </c>
    </row>
    <row r="101" spans="1:16" ht="13.5">
      <c r="A101" s="196" t="s">
        <v>8</v>
      </c>
      <c r="B101" s="173">
        <v>6907</v>
      </c>
      <c r="C101" s="307">
        <v>-0.55</v>
      </c>
      <c r="D101" s="173">
        <v>924</v>
      </c>
      <c r="E101" s="307">
        <v>-0.59</v>
      </c>
      <c r="F101" s="173">
        <v>164</v>
      </c>
      <c r="G101" s="307">
        <v>-0.47</v>
      </c>
      <c r="H101" s="173">
        <v>7995</v>
      </c>
      <c r="I101" s="308">
        <v>-0.55</v>
      </c>
      <c r="J101" s="267">
        <v>154.6</v>
      </c>
      <c r="K101" s="69">
        <v>157.8</v>
      </c>
      <c r="L101" s="136">
        <f t="shared" si="4"/>
        <v>-3.200000000000017</v>
      </c>
      <c r="M101" s="311">
        <f t="shared" si="5"/>
        <v>-2.0278833967047003</v>
      </c>
      <c r="N101" s="78">
        <f>Margins!B101</f>
        <v>1600</v>
      </c>
      <c r="O101" s="25">
        <f t="shared" si="6"/>
        <v>1478400</v>
      </c>
      <c r="P101" s="25">
        <f t="shared" si="7"/>
        <v>262400</v>
      </c>
    </row>
    <row r="102" spans="1:16" ht="13.5">
      <c r="A102" s="196" t="s">
        <v>301</v>
      </c>
      <c r="B102" s="173">
        <v>445</v>
      </c>
      <c r="C102" s="307">
        <v>-0.5</v>
      </c>
      <c r="D102" s="173">
        <v>1</v>
      </c>
      <c r="E102" s="307">
        <v>0</v>
      </c>
      <c r="F102" s="173">
        <v>0</v>
      </c>
      <c r="G102" s="307">
        <v>0</v>
      </c>
      <c r="H102" s="173">
        <v>446</v>
      </c>
      <c r="I102" s="308">
        <v>-0.5</v>
      </c>
      <c r="J102" s="267">
        <v>220.25</v>
      </c>
      <c r="K102" s="69">
        <v>224.85</v>
      </c>
      <c r="L102" s="136">
        <f t="shared" si="4"/>
        <v>-4.599999999999994</v>
      </c>
      <c r="M102" s="311">
        <f t="shared" si="5"/>
        <v>-2.0458083166555454</v>
      </c>
      <c r="N102" s="78">
        <f>Margins!B102</f>
        <v>1000</v>
      </c>
      <c r="O102" s="25">
        <f t="shared" si="6"/>
        <v>1000</v>
      </c>
      <c r="P102" s="25">
        <f t="shared" si="7"/>
        <v>0</v>
      </c>
    </row>
    <row r="103" spans="1:16" ht="13.5">
      <c r="A103" s="196" t="s">
        <v>179</v>
      </c>
      <c r="B103" s="173">
        <v>434</v>
      </c>
      <c r="C103" s="307">
        <v>-0.39</v>
      </c>
      <c r="D103" s="173">
        <v>54</v>
      </c>
      <c r="E103" s="307">
        <v>-0.5</v>
      </c>
      <c r="F103" s="173">
        <v>10</v>
      </c>
      <c r="G103" s="307">
        <v>-0.41</v>
      </c>
      <c r="H103" s="173">
        <v>498</v>
      </c>
      <c r="I103" s="308">
        <v>-0.41</v>
      </c>
      <c r="J103" s="267">
        <v>15.5</v>
      </c>
      <c r="K103" s="69">
        <v>15.8</v>
      </c>
      <c r="L103" s="136">
        <f t="shared" si="4"/>
        <v>-0.3000000000000007</v>
      </c>
      <c r="M103" s="311">
        <f t="shared" si="5"/>
        <v>-1.8987341772151944</v>
      </c>
      <c r="N103" s="78">
        <f>Margins!B103</f>
        <v>28000</v>
      </c>
      <c r="O103" s="25">
        <f t="shared" si="6"/>
        <v>1512000</v>
      </c>
      <c r="P103" s="25">
        <f t="shared" si="7"/>
        <v>280000</v>
      </c>
    </row>
    <row r="104" spans="1:16" ht="13.5">
      <c r="A104" s="196" t="s">
        <v>202</v>
      </c>
      <c r="B104" s="173">
        <v>310</v>
      </c>
      <c r="C104" s="307">
        <v>-0.03</v>
      </c>
      <c r="D104" s="173">
        <v>9</v>
      </c>
      <c r="E104" s="307">
        <v>8</v>
      </c>
      <c r="F104" s="173">
        <v>0</v>
      </c>
      <c r="G104" s="307">
        <v>0</v>
      </c>
      <c r="H104" s="173">
        <v>319</v>
      </c>
      <c r="I104" s="308">
        <v>-0.01</v>
      </c>
      <c r="J104" s="267">
        <v>207.35</v>
      </c>
      <c r="K104" s="69">
        <v>209.95</v>
      </c>
      <c r="L104" s="136">
        <f t="shared" si="4"/>
        <v>-2.5999999999999943</v>
      </c>
      <c r="M104" s="311">
        <f t="shared" si="5"/>
        <v>-1.2383900928792542</v>
      </c>
      <c r="N104" s="78">
        <f>Margins!B104</f>
        <v>1150</v>
      </c>
      <c r="O104" s="25">
        <f t="shared" si="6"/>
        <v>10350</v>
      </c>
      <c r="P104" s="25">
        <f t="shared" si="7"/>
        <v>0</v>
      </c>
    </row>
    <row r="105" spans="1:16" ht="13.5">
      <c r="A105" s="196" t="s">
        <v>171</v>
      </c>
      <c r="B105" s="173">
        <v>5204</v>
      </c>
      <c r="C105" s="307">
        <v>-0.1</v>
      </c>
      <c r="D105" s="173">
        <v>25</v>
      </c>
      <c r="E105" s="307">
        <v>-0.49</v>
      </c>
      <c r="F105" s="173">
        <v>7</v>
      </c>
      <c r="G105" s="307">
        <v>0</v>
      </c>
      <c r="H105" s="173">
        <v>5236</v>
      </c>
      <c r="I105" s="308">
        <v>-0.1</v>
      </c>
      <c r="J105" s="267">
        <v>298</v>
      </c>
      <c r="K105" s="69">
        <v>299.45</v>
      </c>
      <c r="L105" s="136">
        <f t="shared" si="4"/>
        <v>-1.4499999999999886</v>
      </c>
      <c r="M105" s="311">
        <f t="shared" si="5"/>
        <v>-0.4842210719652659</v>
      </c>
      <c r="N105" s="78">
        <f>Margins!B105</f>
        <v>2200</v>
      </c>
      <c r="O105" s="25">
        <f t="shared" si="6"/>
        <v>55000</v>
      </c>
      <c r="P105" s="25">
        <f t="shared" si="7"/>
        <v>15400</v>
      </c>
    </row>
    <row r="106" spans="1:16" ht="13.5">
      <c r="A106" s="196" t="s">
        <v>147</v>
      </c>
      <c r="B106" s="173">
        <v>41</v>
      </c>
      <c r="C106" s="307">
        <v>-0.27</v>
      </c>
      <c r="D106" s="173">
        <v>0</v>
      </c>
      <c r="E106" s="307">
        <v>-1</v>
      </c>
      <c r="F106" s="173">
        <v>0</v>
      </c>
      <c r="G106" s="307">
        <v>0</v>
      </c>
      <c r="H106" s="173">
        <v>41</v>
      </c>
      <c r="I106" s="308">
        <v>-0.28</v>
      </c>
      <c r="J106" s="267">
        <v>57.15</v>
      </c>
      <c r="K106" s="69">
        <v>57.35</v>
      </c>
      <c r="L106" s="136">
        <f t="shared" si="4"/>
        <v>-0.20000000000000284</v>
      </c>
      <c r="M106" s="311">
        <f t="shared" si="5"/>
        <v>-0.3487358326068053</v>
      </c>
      <c r="N106" s="78">
        <f>Margins!B106</f>
        <v>5900</v>
      </c>
      <c r="O106" s="25">
        <f t="shared" si="6"/>
        <v>0</v>
      </c>
      <c r="P106" s="25">
        <f t="shared" si="7"/>
        <v>0</v>
      </c>
    </row>
    <row r="107" spans="1:16" ht="13.5">
      <c r="A107" s="196" t="s">
        <v>148</v>
      </c>
      <c r="B107" s="173">
        <v>59</v>
      </c>
      <c r="C107" s="307">
        <v>-0.24</v>
      </c>
      <c r="D107" s="173">
        <v>0</v>
      </c>
      <c r="E107" s="307">
        <v>0</v>
      </c>
      <c r="F107" s="173">
        <v>0</v>
      </c>
      <c r="G107" s="307">
        <v>0</v>
      </c>
      <c r="H107" s="173">
        <v>59</v>
      </c>
      <c r="I107" s="308">
        <v>-0.24</v>
      </c>
      <c r="J107" s="267">
        <v>244.5</v>
      </c>
      <c r="K107" s="69">
        <v>252.2</v>
      </c>
      <c r="L107" s="136">
        <f t="shared" si="4"/>
        <v>-7.699999999999989</v>
      </c>
      <c r="M107" s="311">
        <f t="shared" si="5"/>
        <v>-3.0531324345757294</v>
      </c>
      <c r="N107" s="78">
        <f>Margins!B107</f>
        <v>2090</v>
      </c>
      <c r="O107" s="25">
        <f t="shared" si="6"/>
        <v>0</v>
      </c>
      <c r="P107" s="25">
        <f t="shared" si="7"/>
        <v>0</v>
      </c>
    </row>
    <row r="108" spans="1:18" ht="13.5">
      <c r="A108" s="196" t="s">
        <v>122</v>
      </c>
      <c r="B108" s="173">
        <v>1085</v>
      </c>
      <c r="C108" s="307">
        <v>-0.21</v>
      </c>
      <c r="D108" s="173">
        <v>223</v>
      </c>
      <c r="E108" s="307">
        <v>0.07</v>
      </c>
      <c r="F108" s="173">
        <v>29</v>
      </c>
      <c r="G108" s="307">
        <v>-0.06</v>
      </c>
      <c r="H108" s="173">
        <v>1337</v>
      </c>
      <c r="I108" s="308">
        <v>-0.17</v>
      </c>
      <c r="J108" s="267">
        <v>135.15</v>
      </c>
      <c r="K108" s="69">
        <v>136.9</v>
      </c>
      <c r="L108" s="136">
        <f t="shared" si="4"/>
        <v>-1.75</v>
      </c>
      <c r="M108" s="311">
        <f t="shared" si="5"/>
        <v>-1.2783053323593865</v>
      </c>
      <c r="N108" s="78">
        <f>Margins!B108</f>
        <v>3250</v>
      </c>
      <c r="O108" s="25">
        <f t="shared" si="6"/>
        <v>724750</v>
      </c>
      <c r="P108" s="25">
        <f t="shared" si="7"/>
        <v>94250</v>
      </c>
      <c r="R108" s="25"/>
    </row>
    <row r="109" spans="1:18" ht="13.5">
      <c r="A109" s="204" t="s">
        <v>36</v>
      </c>
      <c r="B109" s="173">
        <v>6726</v>
      </c>
      <c r="C109" s="307">
        <v>0.02</v>
      </c>
      <c r="D109" s="173">
        <v>243</v>
      </c>
      <c r="E109" s="307">
        <v>-0.19</v>
      </c>
      <c r="F109" s="173">
        <v>46</v>
      </c>
      <c r="G109" s="307">
        <v>0.53</v>
      </c>
      <c r="H109" s="173">
        <v>7015</v>
      </c>
      <c r="I109" s="308">
        <v>0.01</v>
      </c>
      <c r="J109" s="267">
        <v>916.45</v>
      </c>
      <c r="K109" s="69">
        <v>911.15</v>
      </c>
      <c r="L109" s="136">
        <f t="shared" si="4"/>
        <v>5.300000000000068</v>
      </c>
      <c r="M109" s="311">
        <f t="shared" si="5"/>
        <v>0.5816824891620554</v>
      </c>
      <c r="N109" s="78">
        <f>Margins!B109</f>
        <v>450</v>
      </c>
      <c r="O109" s="25">
        <f t="shared" si="6"/>
        <v>109350</v>
      </c>
      <c r="P109" s="25">
        <f t="shared" si="7"/>
        <v>20700</v>
      </c>
      <c r="R109" s="25"/>
    </row>
    <row r="110" spans="1:18" ht="13.5">
      <c r="A110" s="196" t="s">
        <v>172</v>
      </c>
      <c r="B110" s="173">
        <v>418</v>
      </c>
      <c r="C110" s="307">
        <v>0.69</v>
      </c>
      <c r="D110" s="173">
        <v>10</v>
      </c>
      <c r="E110" s="307">
        <v>0.11</v>
      </c>
      <c r="F110" s="173">
        <v>0</v>
      </c>
      <c r="G110" s="307">
        <v>0</v>
      </c>
      <c r="H110" s="173">
        <v>428</v>
      </c>
      <c r="I110" s="308">
        <v>0.67</v>
      </c>
      <c r="J110" s="267">
        <v>199.3</v>
      </c>
      <c r="K110" s="69">
        <v>199.45</v>
      </c>
      <c r="L110" s="136">
        <f t="shared" si="4"/>
        <v>-0.14999999999997726</v>
      </c>
      <c r="M110" s="311">
        <f t="shared" si="5"/>
        <v>-0.07520681875155541</v>
      </c>
      <c r="N110" s="78">
        <f>Margins!B110</f>
        <v>1050</v>
      </c>
      <c r="O110" s="25">
        <f t="shared" si="6"/>
        <v>10500</v>
      </c>
      <c r="P110" s="25">
        <f t="shared" si="7"/>
        <v>0</v>
      </c>
      <c r="R110" s="25"/>
    </row>
    <row r="111" spans="1:16" ht="13.5">
      <c r="A111" s="196" t="s">
        <v>80</v>
      </c>
      <c r="B111" s="173">
        <v>337</v>
      </c>
      <c r="C111" s="307">
        <v>0.04</v>
      </c>
      <c r="D111" s="173">
        <v>0</v>
      </c>
      <c r="E111" s="307">
        <v>0</v>
      </c>
      <c r="F111" s="173">
        <v>0</v>
      </c>
      <c r="G111" s="307">
        <v>0</v>
      </c>
      <c r="H111" s="173">
        <v>337</v>
      </c>
      <c r="I111" s="308">
        <v>0.04</v>
      </c>
      <c r="J111" s="267">
        <v>222.6</v>
      </c>
      <c r="K111" s="69">
        <v>229.65</v>
      </c>
      <c r="L111" s="136">
        <f t="shared" si="4"/>
        <v>-7.050000000000011</v>
      </c>
      <c r="M111" s="311">
        <f t="shared" si="5"/>
        <v>-3.069888961463101</v>
      </c>
      <c r="N111" s="78">
        <f>Margins!B111</f>
        <v>1200</v>
      </c>
      <c r="O111" s="25">
        <f t="shared" si="6"/>
        <v>0</v>
      </c>
      <c r="P111" s="25">
        <f t="shared" si="7"/>
        <v>0</v>
      </c>
    </row>
    <row r="112" spans="1:16" ht="13.5">
      <c r="A112" s="196" t="s">
        <v>276</v>
      </c>
      <c r="B112" s="173">
        <v>2078</v>
      </c>
      <c r="C112" s="307">
        <v>-0.14</v>
      </c>
      <c r="D112" s="173">
        <v>40</v>
      </c>
      <c r="E112" s="307">
        <v>0.48</v>
      </c>
      <c r="F112" s="173">
        <v>0</v>
      </c>
      <c r="G112" s="307">
        <v>-1</v>
      </c>
      <c r="H112" s="173">
        <v>2118</v>
      </c>
      <c r="I112" s="308">
        <v>-0.13</v>
      </c>
      <c r="J112" s="267">
        <v>432.75</v>
      </c>
      <c r="K112" s="69">
        <v>440.8</v>
      </c>
      <c r="L112" s="136">
        <f t="shared" si="4"/>
        <v>-8.050000000000011</v>
      </c>
      <c r="M112" s="311">
        <f t="shared" si="5"/>
        <v>-1.8262250453720534</v>
      </c>
      <c r="N112" s="78">
        <f>Margins!B112</f>
        <v>700</v>
      </c>
      <c r="O112" s="25">
        <f t="shared" si="6"/>
        <v>28000</v>
      </c>
      <c r="P112" s="25">
        <f t="shared" si="7"/>
        <v>0</v>
      </c>
    </row>
    <row r="113" spans="1:16" ht="13.5">
      <c r="A113" s="196" t="s">
        <v>225</v>
      </c>
      <c r="B113" s="173">
        <v>198</v>
      </c>
      <c r="C113" s="307">
        <v>0.19</v>
      </c>
      <c r="D113" s="173">
        <v>0</v>
      </c>
      <c r="E113" s="307">
        <v>0</v>
      </c>
      <c r="F113" s="173">
        <v>0</v>
      </c>
      <c r="G113" s="307">
        <v>0</v>
      </c>
      <c r="H113" s="173">
        <v>198</v>
      </c>
      <c r="I113" s="308">
        <v>0.19</v>
      </c>
      <c r="J113" s="267">
        <v>399.9</v>
      </c>
      <c r="K113" s="69">
        <v>399.3</v>
      </c>
      <c r="L113" s="136">
        <f t="shared" si="4"/>
        <v>0.5999999999999659</v>
      </c>
      <c r="M113" s="311">
        <f t="shared" si="5"/>
        <v>0.15026296018030702</v>
      </c>
      <c r="N113" s="78">
        <f>Margins!B113</f>
        <v>650</v>
      </c>
      <c r="O113" s="25">
        <f t="shared" si="6"/>
        <v>0</v>
      </c>
      <c r="P113" s="25">
        <f t="shared" si="7"/>
        <v>0</v>
      </c>
    </row>
    <row r="114" spans="1:16" ht="13.5">
      <c r="A114" s="196" t="s">
        <v>81</v>
      </c>
      <c r="B114" s="173">
        <v>1258</v>
      </c>
      <c r="C114" s="307">
        <v>0.16</v>
      </c>
      <c r="D114" s="173">
        <v>3</v>
      </c>
      <c r="E114" s="307">
        <v>0.5</v>
      </c>
      <c r="F114" s="173">
        <v>0</v>
      </c>
      <c r="G114" s="307">
        <v>0</v>
      </c>
      <c r="H114" s="173">
        <v>1261</v>
      </c>
      <c r="I114" s="308">
        <v>0.16</v>
      </c>
      <c r="J114" s="267">
        <v>496.15</v>
      </c>
      <c r="K114" s="69">
        <v>510.8</v>
      </c>
      <c r="L114" s="136">
        <f t="shared" si="4"/>
        <v>-14.650000000000034</v>
      </c>
      <c r="M114" s="311">
        <f t="shared" si="5"/>
        <v>-2.86805011746281</v>
      </c>
      <c r="N114" s="78">
        <f>Margins!B114</f>
        <v>1200</v>
      </c>
      <c r="O114" s="25">
        <f t="shared" si="6"/>
        <v>3600</v>
      </c>
      <c r="P114" s="25">
        <f t="shared" si="7"/>
        <v>0</v>
      </c>
    </row>
    <row r="115" spans="1:16" ht="13.5">
      <c r="A115" s="196" t="s">
        <v>226</v>
      </c>
      <c r="B115" s="173">
        <v>6859</v>
      </c>
      <c r="C115" s="307">
        <v>0.13</v>
      </c>
      <c r="D115" s="173">
        <v>341</v>
      </c>
      <c r="E115" s="307">
        <v>1.02</v>
      </c>
      <c r="F115" s="173">
        <v>63</v>
      </c>
      <c r="G115" s="307">
        <v>1.42</v>
      </c>
      <c r="H115" s="173">
        <v>7263</v>
      </c>
      <c r="I115" s="308">
        <v>0.16</v>
      </c>
      <c r="J115" s="267">
        <v>185.9</v>
      </c>
      <c r="K115" s="69">
        <v>194.35</v>
      </c>
      <c r="L115" s="136">
        <f t="shared" si="4"/>
        <v>-8.449999999999989</v>
      </c>
      <c r="M115" s="311">
        <f t="shared" si="5"/>
        <v>-4.347826086956516</v>
      </c>
      <c r="N115" s="78">
        <f>Margins!B115</f>
        <v>2800</v>
      </c>
      <c r="O115" s="25">
        <f t="shared" si="6"/>
        <v>954800</v>
      </c>
      <c r="P115" s="25">
        <f t="shared" si="7"/>
        <v>176400</v>
      </c>
    </row>
    <row r="116" spans="1:16" ht="13.5">
      <c r="A116" s="196" t="s">
        <v>302</v>
      </c>
      <c r="B116" s="173">
        <v>8857</v>
      </c>
      <c r="C116" s="307">
        <v>0.75</v>
      </c>
      <c r="D116" s="173">
        <v>16</v>
      </c>
      <c r="E116" s="307">
        <v>0.6</v>
      </c>
      <c r="F116" s="173">
        <v>0</v>
      </c>
      <c r="G116" s="307">
        <v>0</v>
      </c>
      <c r="H116" s="173">
        <v>8873</v>
      </c>
      <c r="I116" s="308">
        <v>0.75</v>
      </c>
      <c r="J116" s="267">
        <v>226.65</v>
      </c>
      <c r="K116" s="69">
        <v>230.7</v>
      </c>
      <c r="L116" s="136">
        <f t="shared" si="4"/>
        <v>-4.049999999999983</v>
      </c>
      <c r="M116" s="311">
        <f t="shared" si="5"/>
        <v>-1.755526657997392</v>
      </c>
      <c r="N116" s="78">
        <f>Margins!B116</f>
        <v>1100</v>
      </c>
      <c r="O116" s="25">
        <f t="shared" si="6"/>
        <v>17600</v>
      </c>
      <c r="P116" s="25">
        <f t="shared" si="7"/>
        <v>0</v>
      </c>
    </row>
    <row r="117" spans="1:16" ht="13.5">
      <c r="A117" s="196" t="s">
        <v>227</v>
      </c>
      <c r="B117" s="173">
        <v>6376</v>
      </c>
      <c r="C117" s="307">
        <v>1.24</v>
      </c>
      <c r="D117" s="173">
        <v>2</v>
      </c>
      <c r="E117" s="307">
        <v>0</v>
      </c>
      <c r="F117" s="173">
        <v>0</v>
      </c>
      <c r="G117" s="307">
        <v>0</v>
      </c>
      <c r="H117" s="173">
        <v>6378</v>
      </c>
      <c r="I117" s="308">
        <v>1.24</v>
      </c>
      <c r="J117" s="267">
        <v>1013.8</v>
      </c>
      <c r="K117" s="69">
        <v>998.4</v>
      </c>
      <c r="L117" s="136">
        <f t="shared" si="4"/>
        <v>15.399999999999977</v>
      </c>
      <c r="M117" s="311">
        <f t="shared" si="5"/>
        <v>1.5424679487179465</v>
      </c>
      <c r="N117" s="78">
        <f>Margins!B117</f>
        <v>300</v>
      </c>
      <c r="O117" s="25">
        <f t="shared" si="6"/>
        <v>600</v>
      </c>
      <c r="P117" s="25">
        <f t="shared" si="7"/>
        <v>0</v>
      </c>
    </row>
    <row r="118" spans="1:16" ht="13.5">
      <c r="A118" s="196" t="s">
        <v>228</v>
      </c>
      <c r="B118" s="173">
        <v>4116</v>
      </c>
      <c r="C118" s="307">
        <v>-0.19</v>
      </c>
      <c r="D118" s="173">
        <v>208</v>
      </c>
      <c r="E118" s="307">
        <v>-0.08</v>
      </c>
      <c r="F118" s="173">
        <v>655</v>
      </c>
      <c r="G118" s="307">
        <v>130</v>
      </c>
      <c r="H118" s="173">
        <v>4979</v>
      </c>
      <c r="I118" s="308">
        <v>-0.06</v>
      </c>
      <c r="J118" s="267">
        <v>416.8</v>
      </c>
      <c r="K118" s="69">
        <v>418.8</v>
      </c>
      <c r="L118" s="136">
        <f t="shared" si="4"/>
        <v>-2</v>
      </c>
      <c r="M118" s="311">
        <f t="shared" si="5"/>
        <v>-0.4775549188156638</v>
      </c>
      <c r="N118" s="78">
        <f>Margins!B118</f>
        <v>800</v>
      </c>
      <c r="O118" s="25">
        <f t="shared" si="6"/>
        <v>166400</v>
      </c>
      <c r="P118" s="25">
        <f t="shared" si="7"/>
        <v>524000</v>
      </c>
    </row>
    <row r="119" spans="1:16" ht="13.5">
      <c r="A119" s="196" t="s">
        <v>235</v>
      </c>
      <c r="B119" s="173">
        <v>18274</v>
      </c>
      <c r="C119" s="307">
        <v>1.19</v>
      </c>
      <c r="D119" s="173">
        <v>1084</v>
      </c>
      <c r="E119" s="307">
        <v>1.2</v>
      </c>
      <c r="F119" s="173">
        <v>66</v>
      </c>
      <c r="G119" s="307">
        <v>-0.11</v>
      </c>
      <c r="H119" s="173">
        <v>19424</v>
      </c>
      <c r="I119" s="308">
        <v>1.18</v>
      </c>
      <c r="J119" s="267">
        <v>422.8</v>
      </c>
      <c r="K119" s="69">
        <v>435.9</v>
      </c>
      <c r="L119" s="136">
        <f t="shared" si="4"/>
        <v>-13.099999999999966</v>
      </c>
      <c r="M119" s="311">
        <f t="shared" si="5"/>
        <v>-3.005276439550348</v>
      </c>
      <c r="N119" s="78">
        <f>Margins!B119</f>
        <v>700</v>
      </c>
      <c r="O119" s="25">
        <f t="shared" si="6"/>
        <v>758800</v>
      </c>
      <c r="P119" s="25">
        <f t="shared" si="7"/>
        <v>46200</v>
      </c>
    </row>
    <row r="120" spans="1:16" ht="13.5">
      <c r="A120" s="196" t="s">
        <v>98</v>
      </c>
      <c r="B120" s="173">
        <v>989</v>
      </c>
      <c r="C120" s="307">
        <v>0.07</v>
      </c>
      <c r="D120" s="173">
        <v>9</v>
      </c>
      <c r="E120" s="307">
        <v>0.8</v>
      </c>
      <c r="F120" s="173">
        <v>1</v>
      </c>
      <c r="G120" s="307">
        <v>-0.5</v>
      </c>
      <c r="H120" s="173">
        <v>999</v>
      </c>
      <c r="I120" s="308">
        <v>0.08</v>
      </c>
      <c r="J120" s="267">
        <v>515.45</v>
      </c>
      <c r="K120" s="69">
        <v>522.55</v>
      </c>
      <c r="L120" s="136">
        <f t="shared" si="4"/>
        <v>-7.099999999999909</v>
      </c>
      <c r="M120" s="311">
        <f t="shared" si="5"/>
        <v>-1.3587216534302764</v>
      </c>
      <c r="N120" s="78">
        <f>Margins!B120</f>
        <v>550</v>
      </c>
      <c r="O120" s="25">
        <f t="shared" si="6"/>
        <v>4950</v>
      </c>
      <c r="P120" s="25">
        <f t="shared" si="7"/>
        <v>550</v>
      </c>
    </row>
    <row r="121" spans="1:16" ht="13.5">
      <c r="A121" s="196" t="s">
        <v>149</v>
      </c>
      <c r="B121" s="173">
        <v>8510</v>
      </c>
      <c r="C121" s="307">
        <v>0.04</v>
      </c>
      <c r="D121" s="173">
        <v>164</v>
      </c>
      <c r="E121" s="307">
        <v>-0.2</v>
      </c>
      <c r="F121" s="173">
        <v>43</v>
      </c>
      <c r="G121" s="307">
        <v>0.19</v>
      </c>
      <c r="H121" s="173">
        <v>8717</v>
      </c>
      <c r="I121" s="308">
        <v>0.04</v>
      </c>
      <c r="J121" s="267">
        <v>628.75</v>
      </c>
      <c r="K121" s="69">
        <v>641.8</v>
      </c>
      <c r="L121" s="136">
        <f t="shared" si="4"/>
        <v>-13.049999999999955</v>
      </c>
      <c r="M121" s="311">
        <f t="shared" si="5"/>
        <v>-2.0333437207852847</v>
      </c>
      <c r="N121" s="78">
        <f>Margins!B121</f>
        <v>550</v>
      </c>
      <c r="O121" s="25">
        <f t="shared" si="6"/>
        <v>90200</v>
      </c>
      <c r="P121" s="25">
        <f t="shared" si="7"/>
        <v>23650</v>
      </c>
    </row>
    <row r="122" spans="1:18" ht="13.5">
      <c r="A122" s="196" t="s">
        <v>203</v>
      </c>
      <c r="B122" s="173">
        <v>21217</v>
      </c>
      <c r="C122" s="307">
        <v>-0.1</v>
      </c>
      <c r="D122" s="173">
        <v>1245</v>
      </c>
      <c r="E122" s="307">
        <v>-0.5</v>
      </c>
      <c r="F122" s="173">
        <v>474</v>
      </c>
      <c r="G122" s="307">
        <v>0.13</v>
      </c>
      <c r="H122" s="173">
        <v>22936</v>
      </c>
      <c r="I122" s="308">
        <v>-0.13</v>
      </c>
      <c r="J122" s="267">
        <v>1278.3</v>
      </c>
      <c r="K122" s="69">
        <v>1276.85</v>
      </c>
      <c r="L122" s="136">
        <f t="shared" si="4"/>
        <v>1.4500000000000455</v>
      </c>
      <c r="M122" s="311">
        <f t="shared" si="5"/>
        <v>0.11356071582410193</v>
      </c>
      <c r="N122" s="78">
        <f>Margins!B122</f>
        <v>300</v>
      </c>
      <c r="O122" s="25">
        <f t="shared" si="6"/>
        <v>373500</v>
      </c>
      <c r="P122" s="25">
        <f t="shared" si="7"/>
        <v>142200</v>
      </c>
      <c r="R122" s="25"/>
    </row>
    <row r="123" spans="1:18" ht="13.5">
      <c r="A123" s="196" t="s">
        <v>303</v>
      </c>
      <c r="B123" s="173">
        <v>272</v>
      </c>
      <c r="C123" s="307">
        <v>-0.32</v>
      </c>
      <c r="D123" s="173">
        <v>0</v>
      </c>
      <c r="E123" s="307">
        <v>0</v>
      </c>
      <c r="F123" s="173">
        <v>0</v>
      </c>
      <c r="G123" s="307">
        <v>0</v>
      </c>
      <c r="H123" s="173">
        <v>272</v>
      </c>
      <c r="I123" s="308">
        <v>-0.32</v>
      </c>
      <c r="J123" s="267">
        <v>427.7</v>
      </c>
      <c r="K123" s="69">
        <v>436.55</v>
      </c>
      <c r="L123" s="136">
        <f t="shared" si="4"/>
        <v>-8.850000000000023</v>
      </c>
      <c r="M123" s="311">
        <f t="shared" si="5"/>
        <v>-2.027259191387017</v>
      </c>
      <c r="N123" s="78">
        <f>Margins!B123</f>
        <v>500</v>
      </c>
      <c r="O123" s="25">
        <f t="shared" si="6"/>
        <v>0</v>
      </c>
      <c r="P123" s="25">
        <f t="shared" si="7"/>
        <v>0</v>
      </c>
      <c r="R123" s="25"/>
    </row>
    <row r="124" spans="1:16" ht="13.5">
      <c r="A124" s="196" t="s">
        <v>217</v>
      </c>
      <c r="B124" s="173">
        <v>481</v>
      </c>
      <c r="C124" s="307">
        <v>-0.44</v>
      </c>
      <c r="D124" s="173">
        <v>100</v>
      </c>
      <c r="E124" s="307">
        <v>0.32</v>
      </c>
      <c r="F124" s="173">
        <v>20</v>
      </c>
      <c r="G124" s="307">
        <v>0.11</v>
      </c>
      <c r="H124" s="173">
        <v>601</v>
      </c>
      <c r="I124" s="308">
        <v>-0.37</v>
      </c>
      <c r="J124" s="267">
        <v>62.25</v>
      </c>
      <c r="K124" s="69">
        <v>61.95</v>
      </c>
      <c r="L124" s="136">
        <f t="shared" si="4"/>
        <v>0.29999999999999716</v>
      </c>
      <c r="M124" s="311">
        <f t="shared" si="5"/>
        <v>0.4842615012106492</v>
      </c>
      <c r="N124" s="78">
        <f>Margins!B124</f>
        <v>3350</v>
      </c>
      <c r="O124" s="25">
        <f t="shared" si="6"/>
        <v>335000</v>
      </c>
      <c r="P124" s="25">
        <f t="shared" si="7"/>
        <v>67000</v>
      </c>
    </row>
    <row r="125" spans="1:16" ht="13.5">
      <c r="A125" s="196" t="s">
        <v>236</v>
      </c>
      <c r="B125" s="173">
        <v>1947</v>
      </c>
      <c r="C125" s="307">
        <v>-0.11</v>
      </c>
      <c r="D125" s="173">
        <v>244</v>
      </c>
      <c r="E125" s="307">
        <v>-0.05</v>
      </c>
      <c r="F125" s="173">
        <v>45</v>
      </c>
      <c r="G125" s="307">
        <v>-0.22</v>
      </c>
      <c r="H125" s="173">
        <v>2236</v>
      </c>
      <c r="I125" s="308">
        <v>-0.11</v>
      </c>
      <c r="J125" s="267">
        <v>84.8</v>
      </c>
      <c r="K125" s="69">
        <v>86.1</v>
      </c>
      <c r="L125" s="136">
        <f t="shared" si="4"/>
        <v>-1.2999999999999972</v>
      </c>
      <c r="M125" s="311">
        <f t="shared" si="5"/>
        <v>-1.5098722415795554</v>
      </c>
      <c r="N125" s="78">
        <f>Margins!B125</f>
        <v>2700</v>
      </c>
      <c r="O125" s="25">
        <f t="shared" si="6"/>
        <v>658800</v>
      </c>
      <c r="P125" s="25">
        <f t="shared" si="7"/>
        <v>121500</v>
      </c>
    </row>
    <row r="126" spans="1:16" ht="13.5">
      <c r="A126" s="196" t="s">
        <v>204</v>
      </c>
      <c r="B126" s="173">
        <v>8613</v>
      </c>
      <c r="C126" s="307">
        <v>0.44</v>
      </c>
      <c r="D126" s="173">
        <v>875</v>
      </c>
      <c r="E126" s="307">
        <v>0.55</v>
      </c>
      <c r="F126" s="173">
        <v>104</v>
      </c>
      <c r="G126" s="307">
        <v>0.28</v>
      </c>
      <c r="H126" s="173">
        <v>9592</v>
      </c>
      <c r="I126" s="308">
        <v>0.44</v>
      </c>
      <c r="J126" s="267">
        <v>467.7</v>
      </c>
      <c r="K126" s="69">
        <v>486.25</v>
      </c>
      <c r="L126" s="136">
        <f t="shared" si="4"/>
        <v>-18.55000000000001</v>
      </c>
      <c r="M126" s="311">
        <f t="shared" si="5"/>
        <v>-3.8149100257069435</v>
      </c>
      <c r="N126" s="78">
        <f>Margins!B126</f>
        <v>600</v>
      </c>
      <c r="O126" s="25">
        <f t="shared" si="6"/>
        <v>525000</v>
      </c>
      <c r="P126" s="25">
        <f t="shared" si="7"/>
        <v>62400</v>
      </c>
    </row>
    <row r="127" spans="1:16" ht="13.5">
      <c r="A127" s="196" t="s">
        <v>205</v>
      </c>
      <c r="B127" s="173">
        <v>11190</v>
      </c>
      <c r="C127" s="307">
        <v>0.94</v>
      </c>
      <c r="D127" s="173">
        <v>647</v>
      </c>
      <c r="E127" s="307">
        <v>1.03</v>
      </c>
      <c r="F127" s="173">
        <v>189</v>
      </c>
      <c r="G127" s="307">
        <v>0.73</v>
      </c>
      <c r="H127" s="173">
        <v>12026</v>
      </c>
      <c r="I127" s="308">
        <v>0.94</v>
      </c>
      <c r="J127" s="267">
        <v>1174.9</v>
      </c>
      <c r="K127" s="69">
        <v>1213.7</v>
      </c>
      <c r="L127" s="136">
        <f t="shared" si="4"/>
        <v>-38.799999999999955</v>
      </c>
      <c r="M127" s="311">
        <f t="shared" si="5"/>
        <v>-3.196836120952456</v>
      </c>
      <c r="N127" s="78">
        <f>Margins!B127</f>
        <v>500</v>
      </c>
      <c r="O127" s="25">
        <f t="shared" si="6"/>
        <v>323500</v>
      </c>
      <c r="P127" s="25">
        <f t="shared" si="7"/>
        <v>94500</v>
      </c>
    </row>
    <row r="128" spans="1:16" ht="13.5">
      <c r="A128" s="196" t="s">
        <v>37</v>
      </c>
      <c r="B128" s="173">
        <v>139</v>
      </c>
      <c r="C128" s="307">
        <v>-0.09</v>
      </c>
      <c r="D128" s="173">
        <v>15</v>
      </c>
      <c r="E128" s="307">
        <v>-0.06</v>
      </c>
      <c r="F128" s="173">
        <v>0</v>
      </c>
      <c r="G128" s="307">
        <v>0</v>
      </c>
      <c r="H128" s="173">
        <v>154</v>
      </c>
      <c r="I128" s="308">
        <v>-0.09</v>
      </c>
      <c r="J128" s="267">
        <v>165.2</v>
      </c>
      <c r="K128" s="69">
        <v>167.4</v>
      </c>
      <c r="L128" s="136">
        <f t="shared" si="4"/>
        <v>-2.200000000000017</v>
      </c>
      <c r="M128" s="311">
        <f t="shared" si="5"/>
        <v>-1.3142174432497113</v>
      </c>
      <c r="N128" s="78">
        <f>Margins!B128</f>
        <v>1600</v>
      </c>
      <c r="O128" s="25">
        <f t="shared" si="6"/>
        <v>24000</v>
      </c>
      <c r="P128" s="25">
        <f t="shared" si="7"/>
        <v>0</v>
      </c>
    </row>
    <row r="129" spans="1:16" ht="13.5">
      <c r="A129" s="196" t="s">
        <v>304</v>
      </c>
      <c r="B129" s="173">
        <v>5425</v>
      </c>
      <c r="C129" s="307">
        <v>0.13</v>
      </c>
      <c r="D129" s="173">
        <v>8</v>
      </c>
      <c r="E129" s="307">
        <v>0.33</v>
      </c>
      <c r="F129" s="173">
        <v>1</v>
      </c>
      <c r="G129" s="307">
        <v>0</v>
      </c>
      <c r="H129" s="173">
        <v>5434</v>
      </c>
      <c r="I129" s="308">
        <v>0.13</v>
      </c>
      <c r="J129" s="267">
        <v>1703.9</v>
      </c>
      <c r="K129" s="69">
        <v>1656.7</v>
      </c>
      <c r="L129" s="136">
        <f t="shared" si="4"/>
        <v>47.200000000000045</v>
      </c>
      <c r="M129" s="311">
        <f t="shared" si="5"/>
        <v>2.8490372427114172</v>
      </c>
      <c r="N129" s="78">
        <f>Margins!B129</f>
        <v>150</v>
      </c>
      <c r="O129" s="25">
        <f t="shared" si="6"/>
        <v>1200</v>
      </c>
      <c r="P129" s="25">
        <f t="shared" si="7"/>
        <v>150</v>
      </c>
    </row>
    <row r="130" spans="1:17" ht="15" customHeight="1">
      <c r="A130" s="196" t="s">
        <v>229</v>
      </c>
      <c r="B130" s="173">
        <v>4975</v>
      </c>
      <c r="C130" s="307">
        <v>0.16</v>
      </c>
      <c r="D130" s="173">
        <v>36</v>
      </c>
      <c r="E130" s="307">
        <v>0.38</v>
      </c>
      <c r="F130" s="173">
        <v>4</v>
      </c>
      <c r="G130" s="307">
        <v>0</v>
      </c>
      <c r="H130" s="173">
        <v>5015</v>
      </c>
      <c r="I130" s="308">
        <v>0.16</v>
      </c>
      <c r="J130" s="267">
        <v>1068</v>
      </c>
      <c r="K130" s="69">
        <v>1085.75</v>
      </c>
      <c r="L130" s="136">
        <f t="shared" si="4"/>
        <v>-17.75</v>
      </c>
      <c r="M130" s="311">
        <f t="shared" si="5"/>
        <v>-1.6348146442551232</v>
      </c>
      <c r="N130" s="78">
        <f>Margins!B130</f>
        <v>375</v>
      </c>
      <c r="O130" s="25">
        <f t="shared" si="6"/>
        <v>13500</v>
      </c>
      <c r="P130" s="25">
        <f t="shared" si="7"/>
        <v>1500</v>
      </c>
      <c r="Q130" s="69"/>
    </row>
    <row r="131" spans="1:17" ht="15" customHeight="1">
      <c r="A131" s="196" t="s">
        <v>279</v>
      </c>
      <c r="B131" s="173">
        <v>4314</v>
      </c>
      <c r="C131" s="307">
        <v>-0.58</v>
      </c>
      <c r="D131" s="173">
        <v>40</v>
      </c>
      <c r="E131" s="307">
        <v>-0.41</v>
      </c>
      <c r="F131" s="173">
        <v>0</v>
      </c>
      <c r="G131" s="307">
        <v>-1</v>
      </c>
      <c r="H131" s="173">
        <v>4354</v>
      </c>
      <c r="I131" s="308">
        <v>-0.58</v>
      </c>
      <c r="J131" s="267">
        <v>1088.55</v>
      </c>
      <c r="K131" s="69">
        <v>1102.15</v>
      </c>
      <c r="L131" s="136">
        <f t="shared" si="4"/>
        <v>-13.600000000000136</v>
      </c>
      <c r="M131" s="311">
        <f t="shared" si="5"/>
        <v>-1.2339518214399252</v>
      </c>
      <c r="N131" s="78">
        <f>Margins!B131</f>
        <v>350</v>
      </c>
      <c r="O131" s="25">
        <f t="shared" si="6"/>
        <v>14000</v>
      </c>
      <c r="P131" s="25">
        <f t="shared" si="7"/>
        <v>0</v>
      </c>
      <c r="Q131" s="69"/>
    </row>
    <row r="132" spans="1:17" ht="15" customHeight="1">
      <c r="A132" s="196" t="s">
        <v>180</v>
      </c>
      <c r="B132" s="173">
        <v>1178</v>
      </c>
      <c r="C132" s="307">
        <v>0.13</v>
      </c>
      <c r="D132" s="173">
        <v>33</v>
      </c>
      <c r="E132" s="307">
        <v>0.27</v>
      </c>
      <c r="F132" s="173">
        <v>8</v>
      </c>
      <c r="G132" s="307">
        <v>-0.2</v>
      </c>
      <c r="H132" s="173">
        <v>1219</v>
      </c>
      <c r="I132" s="308">
        <v>0.13</v>
      </c>
      <c r="J132" s="267">
        <v>195.05</v>
      </c>
      <c r="K132" s="69">
        <v>197.65</v>
      </c>
      <c r="L132" s="136">
        <f t="shared" si="4"/>
        <v>-2.5999999999999943</v>
      </c>
      <c r="M132" s="311">
        <f t="shared" si="5"/>
        <v>-1.315456615228937</v>
      </c>
      <c r="N132" s="78">
        <f>Margins!B132</f>
        <v>1500</v>
      </c>
      <c r="O132" s="25">
        <f t="shared" si="6"/>
        <v>49500</v>
      </c>
      <c r="P132" s="25">
        <f t="shared" si="7"/>
        <v>12000</v>
      </c>
      <c r="Q132" s="69"/>
    </row>
    <row r="133" spans="1:17" ht="15" customHeight="1">
      <c r="A133" s="196" t="s">
        <v>181</v>
      </c>
      <c r="B133" s="173">
        <v>27</v>
      </c>
      <c r="C133" s="307">
        <v>-0.31</v>
      </c>
      <c r="D133" s="173">
        <v>0</v>
      </c>
      <c r="E133" s="307">
        <v>0</v>
      </c>
      <c r="F133" s="173">
        <v>0</v>
      </c>
      <c r="G133" s="307">
        <v>0</v>
      </c>
      <c r="H133" s="173">
        <v>27</v>
      </c>
      <c r="I133" s="308">
        <v>-0.31</v>
      </c>
      <c r="J133" s="267">
        <v>353.15</v>
      </c>
      <c r="K133" s="69">
        <v>357.6</v>
      </c>
      <c r="L133" s="136">
        <f aca="true" t="shared" si="8" ref="L133:L157">J133-K133</f>
        <v>-4.4500000000000455</v>
      </c>
      <c r="M133" s="311">
        <f aca="true" t="shared" si="9" ref="M133:M157">L133/K133*100</f>
        <v>-1.2444071588367018</v>
      </c>
      <c r="N133" s="78">
        <f>Margins!B133</f>
        <v>850</v>
      </c>
      <c r="O133" s="25">
        <f aca="true" t="shared" si="10" ref="O133:O157">D133*N133</f>
        <v>0</v>
      </c>
      <c r="P133" s="25">
        <f aca="true" t="shared" si="11" ref="P133:P157">F133*N133</f>
        <v>0</v>
      </c>
      <c r="Q133" s="69"/>
    </row>
    <row r="134" spans="1:17" ht="15" customHeight="1">
      <c r="A134" s="196" t="s">
        <v>150</v>
      </c>
      <c r="B134" s="173">
        <v>3061</v>
      </c>
      <c r="C134" s="307">
        <v>-0.44</v>
      </c>
      <c r="D134" s="173">
        <v>29</v>
      </c>
      <c r="E134" s="307">
        <v>-0.4</v>
      </c>
      <c r="F134" s="173">
        <v>14</v>
      </c>
      <c r="G134" s="307">
        <v>0.4</v>
      </c>
      <c r="H134" s="173">
        <v>3104</v>
      </c>
      <c r="I134" s="308">
        <v>-0.44</v>
      </c>
      <c r="J134" s="267">
        <v>525.9</v>
      </c>
      <c r="K134" s="69">
        <v>530.05</v>
      </c>
      <c r="L134" s="136">
        <f t="shared" si="8"/>
        <v>-4.149999999999977</v>
      </c>
      <c r="M134" s="311">
        <f t="shared" si="9"/>
        <v>-0.7829450051881857</v>
      </c>
      <c r="N134" s="78">
        <f>Margins!B134</f>
        <v>875</v>
      </c>
      <c r="O134" s="25">
        <f t="shared" si="10"/>
        <v>25375</v>
      </c>
      <c r="P134" s="25">
        <f t="shared" si="11"/>
        <v>12250</v>
      </c>
      <c r="Q134" s="69"/>
    </row>
    <row r="135" spans="1:17" ht="15" customHeight="1">
      <c r="A135" s="196" t="s">
        <v>151</v>
      </c>
      <c r="B135" s="173">
        <v>1644</v>
      </c>
      <c r="C135" s="307">
        <v>0.17</v>
      </c>
      <c r="D135" s="173">
        <v>10</v>
      </c>
      <c r="E135" s="307">
        <v>4</v>
      </c>
      <c r="F135" s="173">
        <v>0</v>
      </c>
      <c r="G135" s="307">
        <v>0</v>
      </c>
      <c r="H135" s="173">
        <v>1654</v>
      </c>
      <c r="I135" s="308">
        <v>0.17</v>
      </c>
      <c r="J135" s="267">
        <v>985.65</v>
      </c>
      <c r="K135" s="69">
        <v>988.7</v>
      </c>
      <c r="L135" s="136">
        <f t="shared" si="8"/>
        <v>-3.050000000000068</v>
      </c>
      <c r="M135" s="311">
        <f t="shared" si="9"/>
        <v>-0.30848589056337294</v>
      </c>
      <c r="N135" s="78">
        <f>Margins!B135</f>
        <v>450</v>
      </c>
      <c r="O135" s="25">
        <f t="shared" si="10"/>
        <v>4500</v>
      </c>
      <c r="P135" s="25">
        <f t="shared" si="11"/>
        <v>0</v>
      </c>
      <c r="Q135" s="69"/>
    </row>
    <row r="136" spans="1:17" ht="15" customHeight="1">
      <c r="A136" s="196" t="s">
        <v>215</v>
      </c>
      <c r="B136" s="173">
        <v>2046</v>
      </c>
      <c r="C136" s="307">
        <v>-0.27</v>
      </c>
      <c r="D136" s="173">
        <v>0</v>
      </c>
      <c r="E136" s="307">
        <v>0</v>
      </c>
      <c r="F136" s="173">
        <v>0</v>
      </c>
      <c r="G136" s="307">
        <v>0</v>
      </c>
      <c r="H136" s="173">
        <v>2046</v>
      </c>
      <c r="I136" s="308">
        <v>-0.27</v>
      </c>
      <c r="J136" s="267">
        <v>1498.5</v>
      </c>
      <c r="K136" s="69">
        <v>1535.8</v>
      </c>
      <c r="L136" s="136">
        <f t="shared" si="8"/>
        <v>-37.299999999999955</v>
      </c>
      <c r="M136" s="311">
        <f t="shared" si="9"/>
        <v>-2.428701653861177</v>
      </c>
      <c r="N136" s="78">
        <f>Margins!B136</f>
        <v>250</v>
      </c>
      <c r="O136" s="25">
        <f t="shared" si="10"/>
        <v>0</v>
      </c>
      <c r="P136" s="25">
        <f t="shared" si="11"/>
        <v>0</v>
      </c>
      <c r="Q136" s="69"/>
    </row>
    <row r="137" spans="1:17" ht="15" customHeight="1">
      <c r="A137" s="196" t="s">
        <v>230</v>
      </c>
      <c r="B137" s="173">
        <v>2507</v>
      </c>
      <c r="C137" s="307">
        <v>-0.03</v>
      </c>
      <c r="D137" s="173">
        <v>2</v>
      </c>
      <c r="E137" s="307">
        <v>-0.33</v>
      </c>
      <c r="F137" s="173">
        <v>1</v>
      </c>
      <c r="G137" s="307">
        <v>0</v>
      </c>
      <c r="H137" s="173">
        <v>2510</v>
      </c>
      <c r="I137" s="308">
        <v>-0.03</v>
      </c>
      <c r="J137" s="267">
        <v>1250.35</v>
      </c>
      <c r="K137" s="69">
        <v>1288.05</v>
      </c>
      <c r="L137" s="136">
        <f t="shared" si="8"/>
        <v>-37.700000000000045</v>
      </c>
      <c r="M137" s="311">
        <f t="shared" si="9"/>
        <v>-2.9269050114514226</v>
      </c>
      <c r="N137" s="78">
        <f>Margins!B137</f>
        <v>200</v>
      </c>
      <c r="O137" s="25">
        <f t="shared" si="10"/>
        <v>400</v>
      </c>
      <c r="P137" s="25">
        <f t="shared" si="11"/>
        <v>200</v>
      </c>
      <c r="Q137" s="69"/>
    </row>
    <row r="138" spans="1:17" ht="15" customHeight="1">
      <c r="A138" s="196" t="s">
        <v>91</v>
      </c>
      <c r="B138" s="173">
        <v>215</v>
      </c>
      <c r="C138" s="307">
        <v>0.01</v>
      </c>
      <c r="D138" s="173">
        <v>5</v>
      </c>
      <c r="E138" s="307">
        <v>-0.38</v>
      </c>
      <c r="F138" s="173">
        <v>0</v>
      </c>
      <c r="G138" s="307">
        <v>0</v>
      </c>
      <c r="H138" s="173">
        <v>220</v>
      </c>
      <c r="I138" s="308">
        <v>0</v>
      </c>
      <c r="J138" s="267">
        <v>73.05</v>
      </c>
      <c r="K138" s="69">
        <v>75.05</v>
      </c>
      <c r="L138" s="136">
        <f t="shared" si="8"/>
        <v>-2</v>
      </c>
      <c r="M138" s="311">
        <f t="shared" si="9"/>
        <v>-2.664890073284477</v>
      </c>
      <c r="N138" s="78">
        <f>Margins!B138</f>
        <v>7600</v>
      </c>
      <c r="O138" s="25">
        <f t="shared" si="10"/>
        <v>38000</v>
      </c>
      <c r="P138" s="25">
        <f t="shared" si="11"/>
        <v>0</v>
      </c>
      <c r="Q138" s="69"/>
    </row>
    <row r="139" spans="1:17" ht="15" customHeight="1">
      <c r="A139" s="196" t="s">
        <v>152</v>
      </c>
      <c r="B139" s="173">
        <v>262</v>
      </c>
      <c r="C139" s="307">
        <v>1.98</v>
      </c>
      <c r="D139" s="173">
        <v>2</v>
      </c>
      <c r="E139" s="307">
        <v>0</v>
      </c>
      <c r="F139" s="173">
        <v>0</v>
      </c>
      <c r="G139" s="307">
        <v>0</v>
      </c>
      <c r="H139" s="173">
        <v>264</v>
      </c>
      <c r="I139" s="308">
        <v>1.93</v>
      </c>
      <c r="J139" s="267">
        <v>213.65</v>
      </c>
      <c r="K139" s="69">
        <v>217.2</v>
      </c>
      <c r="L139" s="136">
        <f t="shared" si="8"/>
        <v>-3.549999999999983</v>
      </c>
      <c r="M139" s="311">
        <f t="shared" si="9"/>
        <v>-1.6344383057090164</v>
      </c>
      <c r="N139" s="78">
        <f>Margins!B139</f>
        <v>1350</v>
      </c>
      <c r="O139" s="25">
        <f t="shared" si="10"/>
        <v>2700</v>
      </c>
      <c r="P139" s="25">
        <f t="shared" si="11"/>
        <v>0</v>
      </c>
      <c r="Q139" s="69"/>
    </row>
    <row r="140" spans="1:17" ht="15" customHeight="1">
      <c r="A140" s="196" t="s">
        <v>208</v>
      </c>
      <c r="B140" s="173">
        <v>6799</v>
      </c>
      <c r="C140" s="307">
        <v>-0.44</v>
      </c>
      <c r="D140" s="173">
        <v>102</v>
      </c>
      <c r="E140" s="307">
        <v>-0.65</v>
      </c>
      <c r="F140" s="173">
        <v>44</v>
      </c>
      <c r="G140" s="307">
        <v>-0.52</v>
      </c>
      <c r="H140" s="173">
        <v>6945</v>
      </c>
      <c r="I140" s="308">
        <v>-0.45</v>
      </c>
      <c r="J140" s="267">
        <v>911.1</v>
      </c>
      <c r="K140" s="69">
        <v>928.5</v>
      </c>
      <c r="L140" s="136">
        <f t="shared" si="8"/>
        <v>-17.399999999999977</v>
      </c>
      <c r="M140" s="311">
        <f t="shared" si="9"/>
        <v>-1.873990306946686</v>
      </c>
      <c r="N140" s="78">
        <f>Margins!B140</f>
        <v>412</v>
      </c>
      <c r="O140" s="25">
        <f t="shared" si="10"/>
        <v>42024</v>
      </c>
      <c r="P140" s="25">
        <f t="shared" si="11"/>
        <v>18128</v>
      </c>
      <c r="Q140" s="69"/>
    </row>
    <row r="141" spans="1:17" ht="15" customHeight="1">
      <c r="A141" s="196" t="s">
        <v>231</v>
      </c>
      <c r="B141" s="173">
        <v>424</v>
      </c>
      <c r="C141" s="307">
        <v>0.12</v>
      </c>
      <c r="D141" s="173">
        <v>2</v>
      </c>
      <c r="E141" s="307">
        <v>-0.33</v>
      </c>
      <c r="F141" s="173">
        <v>0</v>
      </c>
      <c r="G141" s="307">
        <v>0</v>
      </c>
      <c r="H141" s="173">
        <v>426</v>
      </c>
      <c r="I141" s="308">
        <v>0.11</v>
      </c>
      <c r="J141" s="267">
        <v>560.2</v>
      </c>
      <c r="K141" s="69">
        <v>561.8</v>
      </c>
      <c r="L141" s="136">
        <f t="shared" si="8"/>
        <v>-1.599999999999909</v>
      </c>
      <c r="M141" s="311">
        <f t="shared" si="9"/>
        <v>-0.28479886080454064</v>
      </c>
      <c r="N141" s="78">
        <f>Margins!B141</f>
        <v>800</v>
      </c>
      <c r="O141" s="25">
        <f t="shared" si="10"/>
        <v>1600</v>
      </c>
      <c r="P141" s="25">
        <f t="shared" si="11"/>
        <v>0</v>
      </c>
      <c r="Q141" s="69"/>
    </row>
    <row r="142" spans="1:17" ht="15" customHeight="1">
      <c r="A142" s="196" t="s">
        <v>185</v>
      </c>
      <c r="B142" s="173">
        <v>5523</v>
      </c>
      <c r="C142" s="307">
        <v>-0.13</v>
      </c>
      <c r="D142" s="173">
        <v>660</v>
      </c>
      <c r="E142" s="307">
        <v>0.27</v>
      </c>
      <c r="F142" s="173">
        <v>88</v>
      </c>
      <c r="G142" s="307">
        <v>0.35</v>
      </c>
      <c r="H142" s="173">
        <v>6271</v>
      </c>
      <c r="I142" s="308">
        <v>-0.1</v>
      </c>
      <c r="J142" s="267">
        <v>454.95</v>
      </c>
      <c r="K142" s="69">
        <v>463.95</v>
      </c>
      <c r="L142" s="136">
        <f t="shared" si="8"/>
        <v>-9</v>
      </c>
      <c r="M142" s="311">
        <f t="shared" si="9"/>
        <v>-1.939864209505335</v>
      </c>
      <c r="N142" s="78">
        <f>Margins!B142</f>
        <v>675</v>
      </c>
      <c r="O142" s="25">
        <f t="shared" si="10"/>
        <v>445500</v>
      </c>
      <c r="P142" s="25">
        <f t="shared" si="11"/>
        <v>59400</v>
      </c>
      <c r="Q142" s="69"/>
    </row>
    <row r="143" spans="1:17" ht="15" customHeight="1">
      <c r="A143" s="196" t="s">
        <v>206</v>
      </c>
      <c r="B143" s="173">
        <v>2498</v>
      </c>
      <c r="C143" s="307">
        <v>3.89</v>
      </c>
      <c r="D143" s="173">
        <v>12</v>
      </c>
      <c r="E143" s="307">
        <v>3</v>
      </c>
      <c r="F143" s="173">
        <v>0</v>
      </c>
      <c r="G143" s="307">
        <v>0</v>
      </c>
      <c r="H143" s="173">
        <v>2510</v>
      </c>
      <c r="I143" s="308">
        <v>3.88</v>
      </c>
      <c r="J143" s="267">
        <v>725.95</v>
      </c>
      <c r="K143" s="69">
        <v>717.05</v>
      </c>
      <c r="L143" s="136">
        <f t="shared" si="8"/>
        <v>8.900000000000091</v>
      </c>
      <c r="M143" s="311">
        <f t="shared" si="9"/>
        <v>1.2411965692769111</v>
      </c>
      <c r="N143" s="78">
        <f>Margins!B143</f>
        <v>275</v>
      </c>
      <c r="O143" s="25">
        <f t="shared" si="10"/>
        <v>3300</v>
      </c>
      <c r="P143" s="25">
        <f t="shared" si="11"/>
        <v>0</v>
      </c>
      <c r="Q143" s="69"/>
    </row>
    <row r="144" spans="1:17" ht="15" customHeight="1">
      <c r="A144" s="196" t="s">
        <v>118</v>
      </c>
      <c r="B144" s="173">
        <v>6212</v>
      </c>
      <c r="C144" s="307">
        <v>0.15</v>
      </c>
      <c r="D144" s="173">
        <v>81</v>
      </c>
      <c r="E144" s="307">
        <v>-0.33</v>
      </c>
      <c r="F144" s="173">
        <v>4</v>
      </c>
      <c r="G144" s="307">
        <v>-0.76</v>
      </c>
      <c r="H144" s="173">
        <v>6297</v>
      </c>
      <c r="I144" s="308">
        <v>0.13</v>
      </c>
      <c r="J144" s="267">
        <v>1256.4</v>
      </c>
      <c r="K144" s="69">
        <v>1243.8</v>
      </c>
      <c r="L144" s="136">
        <f t="shared" si="8"/>
        <v>12.600000000000136</v>
      </c>
      <c r="M144" s="311">
        <f t="shared" si="9"/>
        <v>1.0130246020260603</v>
      </c>
      <c r="N144" s="78">
        <f>Margins!B144</f>
        <v>250</v>
      </c>
      <c r="O144" s="25">
        <f t="shared" si="10"/>
        <v>20250</v>
      </c>
      <c r="P144" s="25">
        <f t="shared" si="11"/>
        <v>1000</v>
      </c>
      <c r="Q144" s="69"/>
    </row>
    <row r="145" spans="1:17" ht="15" customHeight="1">
      <c r="A145" s="196" t="s">
        <v>232</v>
      </c>
      <c r="B145" s="173">
        <v>3486</v>
      </c>
      <c r="C145" s="307">
        <v>-0.19</v>
      </c>
      <c r="D145" s="173">
        <v>13</v>
      </c>
      <c r="E145" s="307">
        <v>1.6</v>
      </c>
      <c r="F145" s="173">
        <v>1</v>
      </c>
      <c r="G145" s="307">
        <v>-0.86</v>
      </c>
      <c r="H145" s="173">
        <v>3500</v>
      </c>
      <c r="I145" s="308">
        <v>-0.19</v>
      </c>
      <c r="J145" s="267">
        <v>857.15</v>
      </c>
      <c r="K145" s="69">
        <v>878.45</v>
      </c>
      <c r="L145" s="136">
        <f t="shared" si="8"/>
        <v>-21.300000000000068</v>
      </c>
      <c r="M145" s="311">
        <f t="shared" si="9"/>
        <v>-2.42472536854688</v>
      </c>
      <c r="N145" s="78">
        <f>Margins!B145</f>
        <v>411</v>
      </c>
      <c r="O145" s="25">
        <f t="shared" si="10"/>
        <v>5343</v>
      </c>
      <c r="P145" s="25">
        <f t="shared" si="11"/>
        <v>411</v>
      </c>
      <c r="Q145" s="69"/>
    </row>
    <row r="146" spans="1:17" ht="15" customHeight="1">
      <c r="A146" s="196" t="s">
        <v>305</v>
      </c>
      <c r="B146" s="173">
        <v>51</v>
      </c>
      <c r="C146" s="307">
        <v>-0.39</v>
      </c>
      <c r="D146" s="173">
        <v>4</v>
      </c>
      <c r="E146" s="307">
        <v>-0.56</v>
      </c>
      <c r="F146" s="173">
        <v>1</v>
      </c>
      <c r="G146" s="307">
        <v>0</v>
      </c>
      <c r="H146" s="173">
        <v>56</v>
      </c>
      <c r="I146" s="308">
        <v>-0.4</v>
      </c>
      <c r="J146" s="267">
        <v>54.15</v>
      </c>
      <c r="K146" s="69">
        <v>54.7</v>
      </c>
      <c r="L146" s="136">
        <f t="shared" si="8"/>
        <v>-0.5500000000000043</v>
      </c>
      <c r="M146" s="311">
        <f t="shared" si="9"/>
        <v>-1.005484460694706</v>
      </c>
      <c r="N146" s="78">
        <f>Margins!B146</f>
        <v>3850</v>
      </c>
      <c r="O146" s="25">
        <f t="shared" si="10"/>
        <v>15400</v>
      </c>
      <c r="P146" s="25">
        <f t="shared" si="11"/>
        <v>3850</v>
      </c>
      <c r="Q146" s="69"/>
    </row>
    <row r="147" spans="1:17" ht="15" customHeight="1">
      <c r="A147" s="196" t="s">
        <v>306</v>
      </c>
      <c r="B147" s="173">
        <v>1125</v>
      </c>
      <c r="C147" s="307">
        <v>-0.4</v>
      </c>
      <c r="D147" s="173">
        <v>143</v>
      </c>
      <c r="E147" s="307">
        <v>-0.33</v>
      </c>
      <c r="F147" s="173">
        <v>18</v>
      </c>
      <c r="G147" s="307">
        <v>-0.1</v>
      </c>
      <c r="H147" s="173">
        <v>1286</v>
      </c>
      <c r="I147" s="308">
        <v>-0.39</v>
      </c>
      <c r="J147" s="267">
        <v>20.25</v>
      </c>
      <c r="K147" s="69">
        <v>20.85</v>
      </c>
      <c r="L147" s="136">
        <f t="shared" si="8"/>
        <v>-0.6000000000000014</v>
      </c>
      <c r="M147" s="311">
        <f t="shared" si="9"/>
        <v>-2.8776978417266252</v>
      </c>
      <c r="N147" s="78">
        <f>Margins!B147</f>
        <v>10450</v>
      </c>
      <c r="O147" s="25">
        <f t="shared" si="10"/>
        <v>1494350</v>
      </c>
      <c r="P147" s="25">
        <f t="shared" si="11"/>
        <v>188100</v>
      </c>
      <c r="Q147" s="69"/>
    </row>
    <row r="148" spans="1:17" ht="15" customHeight="1">
      <c r="A148" s="196" t="s">
        <v>173</v>
      </c>
      <c r="B148" s="173">
        <v>632</v>
      </c>
      <c r="C148" s="307">
        <v>0.24</v>
      </c>
      <c r="D148" s="173">
        <v>28</v>
      </c>
      <c r="E148" s="307">
        <v>0.22</v>
      </c>
      <c r="F148" s="173">
        <v>0</v>
      </c>
      <c r="G148" s="307">
        <v>0</v>
      </c>
      <c r="H148" s="173">
        <v>660</v>
      </c>
      <c r="I148" s="308">
        <v>0.24</v>
      </c>
      <c r="J148" s="267">
        <v>80</v>
      </c>
      <c r="K148" s="69">
        <v>80.15</v>
      </c>
      <c r="L148" s="136">
        <f t="shared" si="8"/>
        <v>-0.15000000000000568</v>
      </c>
      <c r="M148" s="311">
        <f t="shared" si="9"/>
        <v>-0.18714909544604574</v>
      </c>
      <c r="N148" s="78">
        <f>Margins!B148</f>
        <v>2950</v>
      </c>
      <c r="O148" s="25">
        <f t="shared" si="10"/>
        <v>82600</v>
      </c>
      <c r="P148" s="25">
        <f t="shared" si="11"/>
        <v>0</v>
      </c>
      <c r="Q148" s="69"/>
    </row>
    <row r="149" spans="1:17" ht="15" customHeight="1">
      <c r="A149" s="196" t="s">
        <v>307</v>
      </c>
      <c r="B149" s="173">
        <v>471</v>
      </c>
      <c r="C149" s="307">
        <v>2.44</v>
      </c>
      <c r="D149" s="173">
        <v>0</v>
      </c>
      <c r="E149" s="307">
        <v>0</v>
      </c>
      <c r="F149" s="173">
        <v>0</v>
      </c>
      <c r="G149" s="307">
        <v>0</v>
      </c>
      <c r="H149" s="173">
        <v>471</v>
      </c>
      <c r="I149" s="308">
        <v>2.44</v>
      </c>
      <c r="J149" s="267">
        <v>1077.9</v>
      </c>
      <c r="K149" s="69">
        <v>1091.75</v>
      </c>
      <c r="L149" s="136">
        <f t="shared" si="8"/>
        <v>-13.849999999999909</v>
      </c>
      <c r="M149" s="311">
        <f t="shared" si="9"/>
        <v>-1.2686054499656432</v>
      </c>
      <c r="N149" s="78">
        <f>Margins!B149</f>
        <v>200</v>
      </c>
      <c r="O149" s="25">
        <f t="shared" si="10"/>
        <v>0</v>
      </c>
      <c r="P149" s="25">
        <f t="shared" si="11"/>
        <v>0</v>
      </c>
      <c r="Q149" s="69"/>
    </row>
    <row r="150" spans="1:17" ht="15" customHeight="1">
      <c r="A150" s="196" t="s">
        <v>82</v>
      </c>
      <c r="B150" s="173">
        <v>243</v>
      </c>
      <c r="C150" s="307">
        <v>-0.02</v>
      </c>
      <c r="D150" s="173">
        <v>3</v>
      </c>
      <c r="E150" s="307">
        <v>-0.5</v>
      </c>
      <c r="F150" s="173">
        <v>0</v>
      </c>
      <c r="G150" s="307">
        <v>0</v>
      </c>
      <c r="H150" s="173">
        <v>246</v>
      </c>
      <c r="I150" s="308">
        <v>-0.04</v>
      </c>
      <c r="J150" s="267">
        <v>121.05</v>
      </c>
      <c r="K150" s="69">
        <v>123.5</v>
      </c>
      <c r="L150" s="136">
        <f t="shared" si="8"/>
        <v>-2.450000000000003</v>
      </c>
      <c r="M150" s="311">
        <f t="shared" si="9"/>
        <v>-1.9838056680161964</v>
      </c>
      <c r="N150" s="78">
        <f>Margins!B150</f>
        <v>4200</v>
      </c>
      <c r="O150" s="25">
        <f t="shared" si="10"/>
        <v>12600</v>
      </c>
      <c r="P150" s="25">
        <f t="shared" si="11"/>
        <v>0</v>
      </c>
      <c r="Q150" s="69"/>
    </row>
    <row r="151" spans="1:17" ht="15" customHeight="1">
      <c r="A151" s="196" t="s">
        <v>153</v>
      </c>
      <c r="B151" s="173">
        <v>652</v>
      </c>
      <c r="C151" s="307">
        <v>1.26</v>
      </c>
      <c r="D151" s="173">
        <v>0</v>
      </c>
      <c r="E151" s="307">
        <v>0</v>
      </c>
      <c r="F151" s="173">
        <v>0</v>
      </c>
      <c r="G151" s="307">
        <v>0</v>
      </c>
      <c r="H151" s="173">
        <v>652</v>
      </c>
      <c r="I151" s="308">
        <v>1.26</v>
      </c>
      <c r="J151" s="267">
        <v>467.25</v>
      </c>
      <c r="K151" s="69">
        <v>465.55</v>
      </c>
      <c r="L151" s="136">
        <f t="shared" si="8"/>
        <v>1.6999999999999886</v>
      </c>
      <c r="M151" s="311">
        <f t="shared" si="9"/>
        <v>0.3651594887767133</v>
      </c>
      <c r="N151" s="78">
        <f>Margins!B151</f>
        <v>900</v>
      </c>
      <c r="O151" s="25">
        <f t="shared" si="10"/>
        <v>0</v>
      </c>
      <c r="P151" s="25">
        <f t="shared" si="11"/>
        <v>0</v>
      </c>
      <c r="Q151" s="69"/>
    </row>
    <row r="152" spans="1:17" ht="15" customHeight="1">
      <c r="A152" s="196" t="s">
        <v>154</v>
      </c>
      <c r="B152" s="173">
        <v>70</v>
      </c>
      <c r="C152" s="307">
        <v>-0.41</v>
      </c>
      <c r="D152" s="173">
        <v>0</v>
      </c>
      <c r="E152" s="307">
        <v>-1</v>
      </c>
      <c r="F152" s="173">
        <v>1</v>
      </c>
      <c r="G152" s="307">
        <v>0</v>
      </c>
      <c r="H152" s="173">
        <v>71</v>
      </c>
      <c r="I152" s="308">
        <v>-0.41</v>
      </c>
      <c r="J152" s="267">
        <v>48.45</v>
      </c>
      <c r="K152" s="69">
        <v>48.2</v>
      </c>
      <c r="L152" s="136">
        <f t="shared" si="8"/>
        <v>0.25</v>
      </c>
      <c r="M152" s="311">
        <f t="shared" si="9"/>
        <v>0.5186721991701244</v>
      </c>
      <c r="N152" s="78">
        <f>Margins!B152</f>
        <v>6900</v>
      </c>
      <c r="O152" s="25">
        <f t="shared" si="10"/>
        <v>0</v>
      </c>
      <c r="P152" s="25">
        <f t="shared" si="11"/>
        <v>6900</v>
      </c>
      <c r="Q152" s="69"/>
    </row>
    <row r="153" spans="1:17" ht="15" customHeight="1">
      <c r="A153" s="196" t="s">
        <v>308</v>
      </c>
      <c r="B153" s="173">
        <v>143</v>
      </c>
      <c r="C153" s="307">
        <v>-0.23</v>
      </c>
      <c r="D153" s="173">
        <v>3</v>
      </c>
      <c r="E153" s="307">
        <v>0</v>
      </c>
      <c r="F153" s="173">
        <v>0</v>
      </c>
      <c r="G153" s="307">
        <v>0</v>
      </c>
      <c r="H153" s="173">
        <v>146</v>
      </c>
      <c r="I153" s="308">
        <v>-0.22</v>
      </c>
      <c r="J153" s="267">
        <v>110.5</v>
      </c>
      <c r="K153" s="69">
        <v>109.2</v>
      </c>
      <c r="L153" s="136">
        <f t="shared" si="8"/>
        <v>1.2999999999999972</v>
      </c>
      <c r="M153" s="311">
        <f t="shared" si="9"/>
        <v>1.1904761904761878</v>
      </c>
      <c r="N153" s="78">
        <f>Margins!B153</f>
        <v>1800</v>
      </c>
      <c r="O153" s="25">
        <f t="shared" si="10"/>
        <v>5400</v>
      </c>
      <c r="P153" s="25">
        <f t="shared" si="11"/>
        <v>0</v>
      </c>
      <c r="Q153" s="69"/>
    </row>
    <row r="154" spans="1:17" ht="15" customHeight="1">
      <c r="A154" s="196" t="s">
        <v>155</v>
      </c>
      <c r="B154" s="173">
        <v>4407</v>
      </c>
      <c r="C154" s="307">
        <v>0.28</v>
      </c>
      <c r="D154" s="173">
        <v>61</v>
      </c>
      <c r="E154" s="307">
        <v>0.53</v>
      </c>
      <c r="F154" s="173">
        <v>1</v>
      </c>
      <c r="G154" s="307">
        <v>-0.5</v>
      </c>
      <c r="H154" s="173">
        <v>4469</v>
      </c>
      <c r="I154" s="308">
        <v>0.29</v>
      </c>
      <c r="J154" s="267">
        <v>434.25</v>
      </c>
      <c r="K154" s="69">
        <v>436</v>
      </c>
      <c r="L154" s="136">
        <f t="shared" si="8"/>
        <v>-1.75</v>
      </c>
      <c r="M154" s="311">
        <f t="shared" si="9"/>
        <v>-0.40137614678899086</v>
      </c>
      <c r="N154" s="78">
        <f>Margins!B154</f>
        <v>525</v>
      </c>
      <c r="O154" s="25">
        <f t="shared" si="10"/>
        <v>32025</v>
      </c>
      <c r="P154" s="25">
        <f t="shared" si="11"/>
        <v>525</v>
      </c>
      <c r="Q154" s="69"/>
    </row>
    <row r="155" spans="1:17" ht="15" customHeight="1">
      <c r="A155" s="196" t="s">
        <v>38</v>
      </c>
      <c r="B155" s="173">
        <v>2224</v>
      </c>
      <c r="C155" s="307">
        <v>-0.23</v>
      </c>
      <c r="D155" s="173">
        <v>15</v>
      </c>
      <c r="E155" s="307">
        <v>-0.5</v>
      </c>
      <c r="F155" s="173">
        <v>0</v>
      </c>
      <c r="G155" s="307">
        <v>-1</v>
      </c>
      <c r="H155" s="173">
        <v>2239</v>
      </c>
      <c r="I155" s="308">
        <v>-0.23</v>
      </c>
      <c r="J155" s="267">
        <v>579.9</v>
      </c>
      <c r="K155" s="69">
        <v>578.5</v>
      </c>
      <c r="L155" s="136">
        <f t="shared" si="8"/>
        <v>1.3999999999999773</v>
      </c>
      <c r="M155" s="311">
        <f t="shared" si="9"/>
        <v>0.24200518582540662</v>
      </c>
      <c r="N155" s="78">
        <f>Margins!B155</f>
        <v>600</v>
      </c>
      <c r="O155" s="25">
        <f t="shared" si="10"/>
        <v>9000</v>
      </c>
      <c r="P155" s="25">
        <f t="shared" si="11"/>
        <v>0</v>
      </c>
      <c r="Q155" s="69"/>
    </row>
    <row r="156" spans="1:17" ht="15" customHeight="1">
      <c r="A156" s="196" t="s">
        <v>156</v>
      </c>
      <c r="B156" s="173">
        <v>300</v>
      </c>
      <c r="C156" s="307">
        <v>0.06</v>
      </c>
      <c r="D156" s="173">
        <v>3</v>
      </c>
      <c r="E156" s="307">
        <v>-0.73</v>
      </c>
      <c r="F156" s="173">
        <v>0</v>
      </c>
      <c r="G156" s="307">
        <v>0</v>
      </c>
      <c r="H156" s="173">
        <v>303</v>
      </c>
      <c r="I156" s="308">
        <v>0.03</v>
      </c>
      <c r="J156" s="267">
        <v>341.15</v>
      </c>
      <c r="K156" s="69">
        <v>348.3</v>
      </c>
      <c r="L156" s="136">
        <f t="shared" si="8"/>
        <v>-7.150000000000034</v>
      </c>
      <c r="M156" s="311">
        <f t="shared" si="9"/>
        <v>-2.0528280218202797</v>
      </c>
      <c r="N156" s="78">
        <f>Margins!B156</f>
        <v>600</v>
      </c>
      <c r="O156" s="25">
        <f t="shared" si="10"/>
        <v>1800</v>
      </c>
      <c r="P156" s="25">
        <f t="shared" si="11"/>
        <v>0</v>
      </c>
      <c r="Q156" s="69"/>
    </row>
    <row r="157" spans="1:17" ht="15" customHeight="1" thickBot="1">
      <c r="A157" s="329" t="s">
        <v>211</v>
      </c>
      <c r="B157" s="173">
        <v>3807</v>
      </c>
      <c r="C157" s="307">
        <v>1.3</v>
      </c>
      <c r="D157" s="173">
        <v>43</v>
      </c>
      <c r="E157" s="307">
        <v>0.3</v>
      </c>
      <c r="F157" s="173">
        <v>1</v>
      </c>
      <c r="G157" s="307">
        <v>-0.67</v>
      </c>
      <c r="H157" s="173">
        <v>3851</v>
      </c>
      <c r="I157" s="308">
        <v>1.28</v>
      </c>
      <c r="J157" s="267">
        <v>275.8</v>
      </c>
      <c r="K157" s="69">
        <v>274.7</v>
      </c>
      <c r="L157" s="136">
        <f t="shared" si="8"/>
        <v>1.1000000000000227</v>
      </c>
      <c r="M157" s="311">
        <f t="shared" si="9"/>
        <v>0.40043684018930575</v>
      </c>
      <c r="N157" s="78">
        <f>Margins!B157</f>
        <v>700</v>
      </c>
      <c r="O157" s="25">
        <f t="shared" si="10"/>
        <v>30100</v>
      </c>
      <c r="P157" s="25">
        <f t="shared" si="11"/>
        <v>700</v>
      </c>
      <c r="Q157" s="69"/>
    </row>
    <row r="158" spans="2:17" ht="13.5" customHeight="1" hidden="1">
      <c r="B158" s="314">
        <f>SUM(B4:B157)</f>
        <v>655132</v>
      </c>
      <c r="C158" s="315"/>
      <c r="D158" s="314">
        <f>SUM(D4:D157)</f>
        <v>55406</v>
      </c>
      <c r="E158" s="315"/>
      <c r="F158" s="314">
        <f>SUM(F4:F157)</f>
        <v>39184</v>
      </c>
      <c r="G158" s="315"/>
      <c r="H158" s="173">
        <f>SUM(H4:H157)</f>
        <v>749722</v>
      </c>
      <c r="I158" s="315"/>
      <c r="J158" s="316"/>
      <c r="K158" s="69"/>
      <c r="L158" s="136"/>
      <c r="M158" s="137"/>
      <c r="N158" s="69"/>
      <c r="O158" s="25">
        <f>SUM(O4:O157)</f>
        <v>28938097</v>
      </c>
      <c r="P158" s="25">
        <f>SUM(P4:P157)</f>
        <v>7801733</v>
      </c>
      <c r="Q158" s="69"/>
    </row>
    <row r="159" spans="11:17" ht="14.25" customHeight="1">
      <c r="K159" s="69"/>
      <c r="L159" s="136"/>
      <c r="M159" s="137"/>
      <c r="N159" s="69"/>
      <c r="O159" s="69"/>
      <c r="P159" s="50">
        <f>P158/O158</f>
        <v>0.2696007619298532</v>
      </c>
      <c r="Q159" s="69"/>
    </row>
    <row r="160" spans="11:13" ht="12.75" customHeight="1">
      <c r="K160" s="69"/>
      <c r="L160" s="136"/>
      <c r="M160"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63" sqref="E263"/>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6"/>
      <c r="L1" s="156"/>
      <c r="M1" s="113"/>
      <c r="N1" s="62"/>
      <c r="O1" s="2"/>
      <c r="P1" s="108"/>
      <c r="Q1" s="109"/>
      <c r="R1" s="69"/>
      <c r="S1" s="104"/>
      <c r="T1" s="104"/>
      <c r="U1" s="104"/>
      <c r="V1" s="104"/>
      <c r="W1" s="104"/>
      <c r="X1" s="104"/>
      <c r="Y1" s="104"/>
      <c r="Z1" s="104"/>
      <c r="AA1" s="104"/>
      <c r="AB1" s="74"/>
    </row>
    <row r="2" spans="1:28" s="58" customFormat="1" ht="16.5" customHeight="1" thickBot="1">
      <c r="A2" s="135"/>
      <c r="B2" s="413" t="s">
        <v>59</v>
      </c>
      <c r="C2" s="414"/>
      <c r="D2" s="414"/>
      <c r="E2" s="415"/>
      <c r="F2" s="403" t="s">
        <v>186</v>
      </c>
      <c r="G2" s="404"/>
      <c r="H2" s="405"/>
      <c r="I2" s="403" t="s">
        <v>187</v>
      </c>
      <c r="J2" s="404"/>
      <c r="K2" s="405"/>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100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10129900</v>
      </c>
      <c r="C6" s="192">
        <f>'Open Int.'!F6</f>
        <v>958500</v>
      </c>
      <c r="D6" s="193">
        <f>'Open Int.'!H6</f>
        <v>14724200</v>
      </c>
      <c r="E6" s="335">
        <f>'Open Int.'!I6</f>
        <v>322100</v>
      </c>
      <c r="F6" s="194">
        <f>IF('Open Int.'!E6=0,0,'Open Int.'!H6/'Open Int.'!E6)</f>
        <v>1.4535385344376548</v>
      </c>
      <c r="G6" s="156">
        <v>1.5703273218919684</v>
      </c>
      <c r="H6" s="171">
        <f t="shared" si="0"/>
        <v>-0.07437225718877749</v>
      </c>
      <c r="I6" s="188">
        <f>IF(Volume!D6=0,0,Volume!F6/Volume!D6)</f>
        <v>0.932833692072301</v>
      </c>
      <c r="J6" s="179">
        <v>1.1156671934348055</v>
      </c>
      <c r="K6" s="171">
        <f t="shared" si="1"/>
        <v>-0.16387817302363689</v>
      </c>
      <c r="L6" s="60"/>
      <c r="M6" s="6"/>
      <c r="N6" s="59"/>
      <c r="O6" s="3"/>
      <c r="P6" s="3"/>
      <c r="Q6" s="3"/>
      <c r="R6" s="3"/>
      <c r="S6" s="3"/>
      <c r="T6" s="3"/>
      <c r="U6" s="61"/>
      <c r="V6" s="3"/>
      <c r="W6" s="3"/>
      <c r="X6" s="3"/>
      <c r="Y6" s="3"/>
      <c r="Z6" s="3"/>
      <c r="AA6" s="2"/>
      <c r="AB6" s="78"/>
      <c r="AC6" s="77"/>
    </row>
    <row r="7" spans="1:27" s="7" customFormat="1" ht="15">
      <c r="A7" s="180" t="s">
        <v>283</v>
      </c>
      <c r="B7" s="191">
        <f>'Open Int.'!E7</f>
        <v>7800</v>
      </c>
      <c r="C7" s="192">
        <f>'Open Int.'!F7</f>
        <v>400</v>
      </c>
      <c r="D7" s="193">
        <f>'Open Int.'!H7</f>
        <v>2600</v>
      </c>
      <c r="E7" s="335">
        <f>'Open Int.'!I7</f>
        <v>0</v>
      </c>
      <c r="F7" s="194">
        <f>IF('Open Int.'!E7=0,0,'Open Int.'!H7/'Open Int.'!E7)</f>
        <v>0.3333333333333333</v>
      </c>
      <c r="G7" s="156">
        <v>0.35135135135135137</v>
      </c>
      <c r="H7" s="171">
        <f t="shared" si="0"/>
        <v>-0.051282051282051384</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1100</v>
      </c>
      <c r="C8" s="192">
        <f>'Open Int.'!F8</f>
        <v>200</v>
      </c>
      <c r="D8" s="193">
        <f>'Open Int.'!H8</f>
        <v>0</v>
      </c>
      <c r="E8" s="335">
        <f>'Open Int.'!I8</f>
        <v>0</v>
      </c>
      <c r="F8" s="194">
        <f>IF('Open Int.'!E8=0,0,'Open Int.'!H8/'Open Int.'!E8)</f>
        <v>0</v>
      </c>
      <c r="G8" s="156">
        <v>0</v>
      </c>
      <c r="H8" s="171">
        <f t="shared" si="0"/>
        <v>0</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74250</v>
      </c>
      <c r="C9" s="192">
        <f>'Open Int.'!F9</f>
        <v>3750</v>
      </c>
      <c r="D9" s="193">
        <f>'Open Int.'!H9</f>
        <v>6750</v>
      </c>
      <c r="E9" s="335">
        <f>'Open Int.'!I9</f>
        <v>375</v>
      </c>
      <c r="F9" s="194">
        <f>IF('Open Int.'!E9=0,0,'Open Int.'!H9/'Open Int.'!E9)</f>
        <v>0.09090909090909091</v>
      </c>
      <c r="G9" s="156">
        <v>0.09042553191489362</v>
      </c>
      <c r="H9" s="171">
        <f t="shared" si="0"/>
        <v>0.005347593582887666</v>
      </c>
      <c r="I9" s="188">
        <f>IF(Volume!D9=0,0,Volume!F9/Volume!D9)</f>
        <v>0.041666666666666664</v>
      </c>
      <c r="J9" s="179">
        <v>0.09523809523809523</v>
      </c>
      <c r="K9" s="171">
        <f t="shared" si="1"/>
        <v>-0.5625</v>
      </c>
      <c r="L9" s="60"/>
      <c r="M9" s="6"/>
      <c r="N9" s="59"/>
      <c r="O9" s="3"/>
      <c r="P9" s="3"/>
      <c r="Q9" s="3"/>
      <c r="R9" s="3"/>
      <c r="S9" s="3"/>
      <c r="T9" s="3"/>
      <c r="U9" s="61"/>
      <c r="V9" s="3"/>
      <c r="W9" s="3"/>
      <c r="X9" s="3"/>
      <c r="Y9" s="3"/>
      <c r="Z9" s="3"/>
      <c r="AA9" s="2"/>
      <c r="AB9" s="78"/>
      <c r="AC9" s="77"/>
    </row>
    <row r="10" spans="1:27" s="7" customFormat="1" ht="15">
      <c r="A10" s="180" t="s">
        <v>135</v>
      </c>
      <c r="B10" s="191">
        <f>'Open Int.'!E10</f>
        <v>245000</v>
      </c>
      <c r="C10" s="192">
        <f>'Open Int.'!F10</f>
        <v>-4900</v>
      </c>
      <c r="D10" s="193">
        <f>'Open Int.'!H10</f>
        <v>0</v>
      </c>
      <c r="E10" s="335">
        <f>'Open Int.'!I10</f>
        <v>0</v>
      </c>
      <c r="F10" s="194">
        <f>IF('Open Int.'!E10=0,0,'Open Int.'!H10/'Open Int.'!E10)</f>
        <v>0</v>
      </c>
      <c r="G10" s="156">
        <v>0</v>
      </c>
      <c r="H10" s="171">
        <f t="shared" si="0"/>
        <v>0</v>
      </c>
      <c r="I10" s="188">
        <f>IF(Volume!D10=0,0,Volume!F10/Volume!D10)</f>
        <v>0</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341700</v>
      </c>
      <c r="C11" s="192">
        <f>'Open Int.'!F11</f>
        <v>6700</v>
      </c>
      <c r="D11" s="193">
        <f>'Open Int.'!H11</f>
        <v>0</v>
      </c>
      <c r="E11" s="335">
        <f>'Open Int.'!I11</f>
        <v>0</v>
      </c>
      <c r="F11" s="194">
        <f>IF('Open Int.'!E11=0,0,'Open Int.'!H11/'Open Int.'!E11)</f>
        <v>0</v>
      </c>
      <c r="G11" s="156">
        <v>0</v>
      </c>
      <c r="H11" s="171">
        <f t="shared" si="0"/>
        <v>0</v>
      </c>
      <c r="I11" s="188">
        <f>IF(Volume!D11=0,0,Volume!F11/Volume!D11)</f>
        <v>0</v>
      </c>
      <c r="J11" s="179">
        <v>0</v>
      </c>
      <c r="K11" s="171">
        <f t="shared" si="1"/>
        <v>0</v>
      </c>
      <c r="L11" s="60"/>
      <c r="M11" s="6"/>
      <c r="N11" s="59"/>
      <c r="O11" s="3"/>
      <c r="P11" s="3"/>
      <c r="Q11" s="3"/>
      <c r="R11" s="3"/>
      <c r="S11" s="3"/>
      <c r="T11" s="3"/>
      <c r="U11" s="61"/>
      <c r="V11" s="3"/>
      <c r="W11" s="3"/>
      <c r="X11" s="3"/>
      <c r="Y11" s="3"/>
      <c r="Z11" s="3"/>
      <c r="AA11" s="2"/>
    </row>
    <row r="12" spans="1:29" s="58" customFormat="1" ht="15">
      <c r="A12" s="180" t="s">
        <v>284</v>
      </c>
      <c r="B12" s="191">
        <f>'Open Int.'!E12</f>
        <v>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197800</v>
      </c>
      <c r="C13" s="192">
        <f>'Open Int.'!F13</f>
        <v>0</v>
      </c>
      <c r="D13" s="193">
        <f>'Open Int.'!H13</f>
        <v>0</v>
      </c>
      <c r="E13" s="335">
        <f>'Open Int.'!I13</f>
        <v>0</v>
      </c>
      <c r="F13" s="194">
        <f>IF('Open Int.'!E13=0,0,'Open Int.'!H13/'Open Int.'!E13)</f>
        <v>0</v>
      </c>
      <c r="G13" s="156">
        <v>0</v>
      </c>
      <c r="H13" s="171">
        <f t="shared" si="0"/>
        <v>0</v>
      </c>
      <c r="I13" s="188">
        <f>IF(Volume!D13=0,0,Volume!F13/Volume!D13)</f>
        <v>0</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2111300</v>
      </c>
      <c r="C14" s="192">
        <f>'Open Int.'!F14</f>
        <v>133300</v>
      </c>
      <c r="D14" s="193">
        <f>'Open Int.'!H14</f>
        <v>215000</v>
      </c>
      <c r="E14" s="335">
        <f>'Open Int.'!I14</f>
        <v>17200</v>
      </c>
      <c r="F14" s="194">
        <f>IF('Open Int.'!E14=0,0,'Open Int.'!H14/'Open Int.'!E14)</f>
        <v>0.10183299389002037</v>
      </c>
      <c r="G14" s="156">
        <v>0.1</v>
      </c>
      <c r="H14" s="171">
        <f t="shared" si="0"/>
        <v>0.01832993890020368</v>
      </c>
      <c r="I14" s="188">
        <f>IF(Volume!D14=0,0,Volume!F14/Volume!D14)</f>
        <v>0.10526315789473684</v>
      </c>
      <c r="J14" s="179">
        <v>0.05970149253731343</v>
      </c>
      <c r="K14" s="171">
        <f t="shared" si="1"/>
        <v>0.763157894736842</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8671400</v>
      </c>
      <c r="C15" s="192">
        <f>'Open Int.'!F15</f>
        <v>544350</v>
      </c>
      <c r="D15" s="193">
        <f>'Open Int.'!H15</f>
        <v>1537550</v>
      </c>
      <c r="E15" s="335">
        <f>'Open Int.'!I15</f>
        <v>76400</v>
      </c>
      <c r="F15" s="194">
        <f>IF('Open Int.'!E15=0,0,'Open Int.'!H15/'Open Int.'!E15)</f>
        <v>0.17731277533039647</v>
      </c>
      <c r="G15" s="156">
        <v>0.1797884841363102</v>
      </c>
      <c r="H15" s="171">
        <f t="shared" si="0"/>
        <v>-0.013770118913938546</v>
      </c>
      <c r="I15" s="188">
        <f>IF(Volume!D15=0,0,Volume!F15/Volume!D15)</f>
        <v>0.1404494382022472</v>
      </c>
      <c r="J15" s="179">
        <v>0.20116618075801748</v>
      </c>
      <c r="K15" s="171">
        <f t="shared" si="1"/>
        <v>-0.3018238071975248</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350</v>
      </c>
      <c r="C16" s="192">
        <f>'Open Int.'!F16</f>
        <v>0</v>
      </c>
      <c r="D16" s="193">
        <f>'Open Int.'!H16</f>
        <v>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6300</v>
      </c>
      <c r="C17" s="192">
        <f>'Open Int.'!F17</f>
        <v>100</v>
      </c>
      <c r="D17" s="193">
        <f>'Open Int.'!H17</f>
        <v>200</v>
      </c>
      <c r="E17" s="335">
        <f>'Open Int.'!I17</f>
        <v>100</v>
      </c>
      <c r="F17" s="194">
        <f>IF('Open Int.'!E17=0,0,'Open Int.'!H17/'Open Int.'!E17)</f>
        <v>0.031746031746031744</v>
      </c>
      <c r="G17" s="156">
        <v>0.016129032258064516</v>
      </c>
      <c r="H17" s="171">
        <f t="shared" si="0"/>
        <v>0.9682539682539681</v>
      </c>
      <c r="I17" s="188">
        <f>IF(Volume!D17=0,0,Volume!F17/Volume!D17)</f>
        <v>0.3333333333333333</v>
      </c>
      <c r="J17" s="179">
        <v>0.2222222222222222</v>
      </c>
      <c r="K17" s="171">
        <f t="shared" si="1"/>
        <v>0.5</v>
      </c>
      <c r="L17" s="60"/>
      <c r="M17" s="6"/>
      <c r="N17" s="59"/>
      <c r="O17" s="3"/>
      <c r="P17" s="3"/>
      <c r="Q17" s="3"/>
      <c r="R17" s="3"/>
      <c r="S17" s="3"/>
      <c r="T17" s="3"/>
      <c r="U17" s="61"/>
      <c r="V17" s="3"/>
      <c r="W17" s="3"/>
      <c r="X17" s="3"/>
      <c r="Y17" s="3"/>
      <c r="Z17" s="3"/>
      <c r="AA17" s="2"/>
    </row>
    <row r="18" spans="1:29" s="58" customFormat="1" ht="15">
      <c r="A18" s="180" t="s">
        <v>285</v>
      </c>
      <c r="B18" s="191">
        <f>'Open Int.'!E18</f>
        <v>209950</v>
      </c>
      <c r="C18" s="192">
        <f>'Open Int.'!F18</f>
        <v>36100</v>
      </c>
      <c r="D18" s="193">
        <f>'Open Int.'!H18</f>
        <v>9500</v>
      </c>
      <c r="E18" s="335">
        <f>'Open Int.'!I18</f>
        <v>0</v>
      </c>
      <c r="F18" s="194">
        <f>IF('Open Int.'!E18=0,0,'Open Int.'!H18/'Open Int.'!E18)</f>
        <v>0.04524886877828054</v>
      </c>
      <c r="G18" s="156">
        <v>0.0546448087431694</v>
      </c>
      <c r="H18" s="171">
        <f t="shared" si="0"/>
        <v>-0.17194570135746606</v>
      </c>
      <c r="I18" s="188">
        <f>IF(Volume!D18=0,0,Volume!F18/Volume!D18)</f>
        <v>0</v>
      </c>
      <c r="J18" s="179">
        <v>0.030303030303030304</v>
      </c>
      <c r="K18" s="171">
        <f t="shared" si="1"/>
        <v>-1</v>
      </c>
      <c r="L18" s="60"/>
      <c r="M18" s="6"/>
      <c r="N18" s="59"/>
      <c r="O18" s="3"/>
      <c r="P18" s="3"/>
      <c r="Q18" s="3"/>
      <c r="R18" s="3"/>
      <c r="S18" s="3"/>
      <c r="T18" s="3"/>
      <c r="U18" s="61"/>
      <c r="V18" s="3"/>
      <c r="W18" s="3"/>
      <c r="X18" s="3"/>
      <c r="Y18" s="3"/>
      <c r="Z18" s="3"/>
      <c r="AA18" s="2"/>
      <c r="AB18" s="78"/>
      <c r="AC18" s="77"/>
    </row>
    <row r="19" spans="1:27" s="7" customFormat="1" ht="15">
      <c r="A19" s="180" t="s">
        <v>286</v>
      </c>
      <c r="B19" s="191">
        <f>'Open Int.'!E19</f>
        <v>590400</v>
      </c>
      <c r="C19" s="192">
        <f>'Open Int.'!F19</f>
        <v>62400</v>
      </c>
      <c r="D19" s="193">
        <f>'Open Int.'!H19</f>
        <v>64800</v>
      </c>
      <c r="E19" s="335">
        <f>'Open Int.'!I19</f>
        <v>9600</v>
      </c>
      <c r="F19" s="194">
        <f>IF('Open Int.'!E19=0,0,'Open Int.'!H19/'Open Int.'!E19)</f>
        <v>0.10975609756097561</v>
      </c>
      <c r="G19" s="156">
        <v>0.10454545454545454</v>
      </c>
      <c r="H19" s="171">
        <f t="shared" si="0"/>
        <v>0.04984093319194069</v>
      </c>
      <c r="I19" s="188">
        <f>IF(Volume!D19=0,0,Volume!F19/Volume!D19)</f>
        <v>0.08064516129032258</v>
      </c>
      <c r="J19" s="179">
        <v>0.14634146341463414</v>
      </c>
      <c r="K19" s="171">
        <f t="shared" si="1"/>
        <v>-0.4489247311827957</v>
      </c>
      <c r="L19" s="60"/>
      <c r="M19" s="6"/>
      <c r="N19" s="59"/>
      <c r="O19" s="3"/>
      <c r="P19" s="3"/>
      <c r="Q19" s="3"/>
      <c r="R19" s="3"/>
      <c r="S19" s="3"/>
      <c r="T19" s="3"/>
      <c r="U19" s="61"/>
      <c r="V19" s="3"/>
      <c r="W19" s="3"/>
      <c r="X19" s="3"/>
      <c r="Y19" s="3"/>
      <c r="Z19" s="3"/>
      <c r="AA19" s="2"/>
    </row>
    <row r="20" spans="1:27" s="7" customFormat="1" ht="15">
      <c r="A20" s="180" t="s">
        <v>76</v>
      </c>
      <c r="B20" s="191">
        <f>'Open Int.'!E20</f>
        <v>70000</v>
      </c>
      <c r="C20" s="192">
        <f>'Open Int.'!F20</f>
        <v>18200</v>
      </c>
      <c r="D20" s="193">
        <f>'Open Int.'!H20</f>
        <v>4200</v>
      </c>
      <c r="E20" s="335">
        <f>'Open Int.'!I20</f>
        <v>2800</v>
      </c>
      <c r="F20" s="194">
        <f>IF('Open Int.'!E20=0,0,'Open Int.'!H20/'Open Int.'!E20)</f>
        <v>0.06</v>
      </c>
      <c r="G20" s="156">
        <v>0.02702702702702703</v>
      </c>
      <c r="H20" s="171">
        <f t="shared" si="0"/>
        <v>1.2199999999999998</v>
      </c>
      <c r="I20" s="188">
        <f>IF(Volume!D20=0,0,Volume!F20/Volume!D20)</f>
        <v>0.23529411764705882</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619400</v>
      </c>
      <c r="C21" s="192">
        <f>'Open Int.'!F21</f>
        <v>102600</v>
      </c>
      <c r="D21" s="193">
        <f>'Open Int.'!H21</f>
        <v>178600</v>
      </c>
      <c r="E21" s="335">
        <f>'Open Int.'!I21</f>
        <v>15200</v>
      </c>
      <c r="F21" s="194">
        <f>IF('Open Int.'!E21=0,0,'Open Int.'!H21/'Open Int.'!E21)</f>
        <v>0.2883435582822086</v>
      </c>
      <c r="G21" s="156">
        <v>0.3161764705882353</v>
      </c>
      <c r="H21" s="171">
        <f t="shared" si="0"/>
        <v>-0.08802967613068907</v>
      </c>
      <c r="I21" s="188">
        <f>IF(Volume!D21=0,0,Volume!F21/Volume!D21)</f>
        <v>0.3888888888888889</v>
      </c>
      <c r="J21" s="179">
        <v>0.5454545454545454</v>
      </c>
      <c r="K21" s="171">
        <f t="shared" si="1"/>
        <v>-0.287037037037037</v>
      </c>
      <c r="L21" s="60"/>
      <c r="M21" s="6"/>
      <c r="N21" s="59"/>
      <c r="O21" s="3"/>
      <c r="P21" s="3"/>
      <c r="Q21" s="3"/>
      <c r="R21" s="3"/>
      <c r="S21" s="3"/>
      <c r="T21" s="3"/>
      <c r="U21" s="61"/>
      <c r="V21" s="3"/>
      <c r="W21" s="3"/>
      <c r="X21" s="3"/>
      <c r="Y21" s="3"/>
      <c r="Z21" s="3"/>
      <c r="AA21" s="2"/>
      <c r="AB21" s="78"/>
      <c r="AC21" s="77"/>
    </row>
    <row r="22" spans="1:29" s="58" customFormat="1" ht="15">
      <c r="A22" s="180" t="s">
        <v>287</v>
      </c>
      <c r="B22" s="191">
        <f>'Open Int.'!E22</f>
        <v>7350</v>
      </c>
      <c r="C22" s="192">
        <f>'Open Int.'!F22</f>
        <v>0</v>
      </c>
      <c r="D22" s="193">
        <f>'Open Int.'!H22</f>
        <v>1050</v>
      </c>
      <c r="E22" s="335">
        <f>'Open Int.'!I22</f>
        <v>0</v>
      </c>
      <c r="F22" s="194">
        <f>IF('Open Int.'!E22=0,0,'Open Int.'!H22/'Open Int.'!E22)</f>
        <v>0.14285714285714285</v>
      </c>
      <c r="G22" s="156">
        <v>0.14285714285714285</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550</v>
      </c>
      <c r="C23" s="192">
        <f>'Open Int.'!F23</f>
        <v>0</v>
      </c>
      <c r="D23" s="193">
        <f>'Open Int.'!H23</f>
        <v>550</v>
      </c>
      <c r="E23" s="335">
        <f>'Open Int.'!I23</f>
        <v>275</v>
      </c>
      <c r="F23" s="194">
        <f>IF('Open Int.'!E23=0,0,'Open Int.'!H23/'Open Int.'!E23)</f>
        <v>1</v>
      </c>
      <c r="G23" s="156">
        <v>0.5</v>
      </c>
      <c r="H23" s="171">
        <f t="shared" si="0"/>
        <v>1</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288</v>
      </c>
      <c r="B24" s="191">
        <f>'Open Int.'!E24</f>
        <v>1000</v>
      </c>
      <c r="C24" s="192">
        <f>'Open Int.'!F24</f>
        <v>500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4000</v>
      </c>
      <c r="C25" s="192">
        <f>'Open Int.'!F25</f>
        <v>0</v>
      </c>
      <c r="D25" s="193">
        <f>'Open Int.'!H25</f>
        <v>3000</v>
      </c>
      <c r="E25" s="335">
        <f>'Open Int.'!I25</f>
        <v>0</v>
      </c>
      <c r="F25" s="194">
        <f>IF('Open Int.'!E25=0,0,'Open Int.'!H25/'Open Int.'!E25)</f>
        <v>0.75</v>
      </c>
      <c r="G25" s="156">
        <v>0.75</v>
      </c>
      <c r="H25" s="171">
        <f t="shared" si="0"/>
        <v>0</v>
      </c>
      <c r="I25" s="188">
        <f>IF(Volume!D25=0,0,Volume!F25/Volume!D25)</f>
        <v>0</v>
      </c>
      <c r="J25" s="179">
        <v>0</v>
      </c>
      <c r="K25" s="171">
        <f t="shared" si="1"/>
        <v>0</v>
      </c>
      <c r="L25" s="60"/>
      <c r="M25" s="6"/>
      <c r="N25" s="59"/>
      <c r="O25" s="3"/>
      <c r="P25" s="3"/>
      <c r="Q25" s="3"/>
      <c r="R25" s="3"/>
      <c r="S25" s="3"/>
      <c r="T25" s="3"/>
      <c r="U25" s="61"/>
      <c r="V25" s="3"/>
      <c r="W25" s="3"/>
      <c r="X25" s="3"/>
      <c r="Y25" s="3"/>
      <c r="Z25" s="3"/>
      <c r="AA25" s="2"/>
    </row>
    <row r="26" spans="1:27" s="7" customFormat="1" ht="15">
      <c r="A26" s="180" t="s">
        <v>233</v>
      </c>
      <c r="B26" s="191">
        <f>'Open Int.'!E26</f>
        <v>84000</v>
      </c>
      <c r="C26" s="192">
        <f>'Open Int.'!F26</f>
        <v>11000</v>
      </c>
      <c r="D26" s="193">
        <f>'Open Int.'!H26</f>
        <v>4000</v>
      </c>
      <c r="E26" s="335">
        <f>'Open Int.'!I26</f>
        <v>2000</v>
      </c>
      <c r="F26" s="194">
        <f>IF('Open Int.'!E26=0,0,'Open Int.'!H26/'Open Int.'!E26)</f>
        <v>0.047619047619047616</v>
      </c>
      <c r="G26" s="156">
        <v>0.0273972602739726</v>
      </c>
      <c r="H26" s="171">
        <f t="shared" si="0"/>
        <v>0.7380952380952381</v>
      </c>
      <c r="I26" s="188">
        <f>IF(Volume!D26=0,0,Volume!F26/Volume!D26)</f>
        <v>0.09523809523809523</v>
      </c>
      <c r="J26" s="179">
        <v>0.058823529411764705</v>
      </c>
      <c r="K26" s="171">
        <f t="shared" si="1"/>
        <v>0.619047619047619</v>
      </c>
      <c r="L26" s="60"/>
      <c r="M26" s="6"/>
      <c r="N26" s="59"/>
      <c r="O26" s="3"/>
      <c r="P26" s="3"/>
      <c r="Q26" s="3"/>
      <c r="R26" s="3"/>
      <c r="S26" s="3"/>
      <c r="T26" s="3"/>
      <c r="U26" s="61"/>
      <c r="V26" s="3"/>
      <c r="W26" s="3"/>
      <c r="X26" s="3"/>
      <c r="Y26" s="3"/>
      <c r="Z26" s="3"/>
      <c r="AA26" s="2"/>
    </row>
    <row r="27" spans="1:27" s="7" customFormat="1" ht="15">
      <c r="A27" s="180" t="s">
        <v>1</v>
      </c>
      <c r="B27" s="191">
        <f>'Open Int.'!E27</f>
        <v>19800</v>
      </c>
      <c r="C27" s="192">
        <f>'Open Int.'!F27</f>
        <v>600</v>
      </c>
      <c r="D27" s="193">
        <f>'Open Int.'!H27</f>
        <v>2550</v>
      </c>
      <c r="E27" s="335">
        <f>'Open Int.'!I27</f>
        <v>0</v>
      </c>
      <c r="F27" s="194">
        <f>IF('Open Int.'!E27=0,0,'Open Int.'!H27/'Open Int.'!E27)</f>
        <v>0.12878787878787878</v>
      </c>
      <c r="G27" s="156">
        <v>0.1328125</v>
      </c>
      <c r="H27" s="171">
        <f t="shared" si="0"/>
        <v>-0.030303030303030328</v>
      </c>
      <c r="I27" s="188">
        <f>IF(Volume!D27=0,0,Volume!F27/Volume!D27)</f>
        <v>0</v>
      </c>
      <c r="J27" s="179">
        <v>0</v>
      </c>
      <c r="K27" s="171">
        <f t="shared" si="1"/>
        <v>0</v>
      </c>
      <c r="L27" s="60"/>
      <c r="M27" s="6"/>
      <c r="N27" s="59"/>
      <c r="O27" s="3"/>
      <c r="P27" s="3"/>
      <c r="Q27" s="3"/>
      <c r="R27" s="3"/>
      <c r="S27" s="3"/>
      <c r="T27" s="3"/>
      <c r="U27" s="61"/>
      <c r="V27" s="3"/>
      <c r="W27" s="3"/>
      <c r="X27" s="3"/>
      <c r="Y27" s="3"/>
      <c r="Z27" s="3"/>
      <c r="AA27" s="2"/>
    </row>
    <row r="28" spans="1:27" s="7" customFormat="1" ht="15">
      <c r="A28" s="180" t="s">
        <v>158</v>
      </c>
      <c r="B28" s="191">
        <f>'Open Int.'!E28</f>
        <v>159600</v>
      </c>
      <c r="C28" s="192">
        <f>'Open Int.'!F28</f>
        <v>19000</v>
      </c>
      <c r="D28" s="193">
        <f>'Open Int.'!H28</f>
        <v>0</v>
      </c>
      <c r="E28" s="335">
        <f>'Open Int.'!I28</f>
        <v>0</v>
      </c>
      <c r="F28" s="194">
        <f>IF('Open Int.'!E28=0,0,'Open Int.'!H28/'Open Int.'!E28)</f>
        <v>0</v>
      </c>
      <c r="G28" s="156">
        <v>0</v>
      </c>
      <c r="H28" s="171">
        <f t="shared" si="0"/>
        <v>0</v>
      </c>
      <c r="I28" s="188">
        <f>IF(Volume!D28=0,0,Volume!F28/Volume!D28)</f>
        <v>0</v>
      </c>
      <c r="J28" s="179">
        <v>0</v>
      </c>
      <c r="K28" s="171">
        <f t="shared" si="1"/>
        <v>0</v>
      </c>
      <c r="L28" s="60"/>
      <c r="M28" s="6"/>
      <c r="N28" s="59"/>
      <c r="O28" s="3"/>
      <c r="P28" s="3"/>
      <c r="Q28" s="3"/>
      <c r="R28" s="3"/>
      <c r="S28" s="3"/>
      <c r="T28" s="3"/>
      <c r="U28" s="61"/>
      <c r="V28" s="3"/>
      <c r="W28" s="3"/>
      <c r="X28" s="3"/>
      <c r="Y28" s="3"/>
      <c r="Z28" s="3"/>
      <c r="AA28" s="2"/>
    </row>
    <row r="29" spans="1:27" s="7" customFormat="1" ht="15">
      <c r="A29" s="180" t="s">
        <v>289</v>
      </c>
      <c r="B29" s="191">
        <f>'Open Int.'!E29</f>
        <v>8400</v>
      </c>
      <c r="C29" s="192">
        <f>'Open Int.'!F29</f>
        <v>3000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193500</v>
      </c>
      <c r="C30" s="192">
        <f>'Open Int.'!F30</f>
        <v>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85800</v>
      </c>
      <c r="C31" s="192">
        <f>'Open Int.'!F31</f>
        <v>-9900</v>
      </c>
      <c r="D31" s="193">
        <f>'Open Int.'!H31</f>
        <v>2200</v>
      </c>
      <c r="E31" s="335">
        <f>'Open Int.'!I31</f>
        <v>0</v>
      </c>
      <c r="F31" s="194">
        <f>IF('Open Int.'!E31=0,0,'Open Int.'!H31/'Open Int.'!E31)</f>
        <v>0.02564102564102564</v>
      </c>
      <c r="G31" s="156">
        <v>0.022988505747126436</v>
      </c>
      <c r="H31" s="171">
        <f t="shared" si="0"/>
        <v>0.11538461538461536</v>
      </c>
      <c r="I31" s="188">
        <f>IF(Volume!D31=0,0,Volume!F31/Volume!D31)</f>
        <v>0</v>
      </c>
      <c r="J31" s="179">
        <v>0</v>
      </c>
      <c r="K31" s="171">
        <f t="shared" si="1"/>
        <v>0</v>
      </c>
      <c r="L31" s="60"/>
      <c r="M31" s="6"/>
      <c r="N31" s="59"/>
      <c r="O31" s="3"/>
      <c r="P31" s="3"/>
      <c r="Q31" s="3"/>
      <c r="R31" s="3"/>
      <c r="S31" s="3"/>
      <c r="T31" s="3"/>
      <c r="U31" s="61"/>
      <c r="V31" s="3"/>
      <c r="W31" s="3"/>
      <c r="X31" s="3"/>
      <c r="Y31" s="3"/>
      <c r="Z31" s="3"/>
      <c r="AA31" s="2"/>
    </row>
    <row r="32" spans="1:27" s="7" customFormat="1" ht="15">
      <c r="A32" s="180" t="s">
        <v>401</v>
      </c>
      <c r="B32" s="191">
        <f>'Open Int.'!E32</f>
        <v>995000</v>
      </c>
      <c r="C32" s="192">
        <f>'Open Int.'!F32</f>
        <v>995000</v>
      </c>
      <c r="D32" s="193">
        <f>'Open Int.'!H32</f>
        <v>217500</v>
      </c>
      <c r="E32" s="335">
        <f>'Open Int.'!I32</f>
        <v>217500</v>
      </c>
      <c r="F32" s="194">
        <f>IF('Open Int.'!E32=0,0,'Open Int.'!H32/'Open Int.'!E32)</f>
        <v>0.2185929648241206</v>
      </c>
      <c r="G32" s="156">
        <v>0</v>
      </c>
      <c r="H32" s="171">
        <f t="shared" si="0"/>
        <v>0</v>
      </c>
      <c r="I32" s="188">
        <f>IF(Volume!D32=0,0,Volume!F32/Volume!D32)</f>
        <v>0.1945288753799392</v>
      </c>
      <c r="J32" s="179">
        <v>0</v>
      </c>
      <c r="K32" s="171">
        <f t="shared" si="1"/>
        <v>0</v>
      </c>
      <c r="L32" s="60"/>
      <c r="M32" s="6"/>
      <c r="N32" s="59"/>
      <c r="O32" s="3"/>
      <c r="P32" s="3"/>
      <c r="Q32" s="3"/>
      <c r="R32" s="3"/>
      <c r="S32" s="3"/>
      <c r="T32" s="3"/>
      <c r="U32" s="61"/>
      <c r="V32" s="3"/>
      <c r="W32" s="3"/>
      <c r="X32" s="3"/>
      <c r="Y32" s="3"/>
      <c r="Z32" s="3"/>
      <c r="AA32" s="2"/>
    </row>
    <row r="33" spans="1:27" s="7" customFormat="1" ht="15">
      <c r="A33" s="180" t="s">
        <v>78</v>
      </c>
      <c r="B33" s="191">
        <f>'Open Int.'!E33</f>
        <v>12800</v>
      </c>
      <c r="C33" s="192">
        <f>'Open Int.'!F33</f>
        <v>4800</v>
      </c>
      <c r="D33" s="193">
        <f>'Open Int.'!H33</f>
        <v>41600</v>
      </c>
      <c r="E33" s="335">
        <f>'Open Int.'!I33</f>
        <v>41600</v>
      </c>
      <c r="F33" s="194">
        <f>IF('Open Int.'!E33=0,0,'Open Int.'!H33/'Open Int.'!E33)</f>
        <v>3.25</v>
      </c>
      <c r="G33" s="156">
        <v>0</v>
      </c>
      <c r="H33" s="171">
        <f t="shared" si="0"/>
        <v>0</v>
      </c>
      <c r="I33" s="188">
        <f>IF(Volume!D33=0,0,Volume!F33/Volume!D33)</f>
        <v>8.666666666666666</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288150</v>
      </c>
      <c r="C34" s="192">
        <f>'Open Int.'!F34</f>
        <v>22950</v>
      </c>
      <c r="D34" s="193">
        <f>'Open Int.'!H34</f>
        <v>78200</v>
      </c>
      <c r="E34" s="335">
        <f>'Open Int.'!I34</f>
        <v>5100</v>
      </c>
      <c r="F34" s="194">
        <f>IF('Open Int.'!E34=0,0,'Open Int.'!H34/'Open Int.'!E34)</f>
        <v>0.2713864306784661</v>
      </c>
      <c r="G34" s="156">
        <v>0.27564102564102566</v>
      </c>
      <c r="H34" s="171">
        <f t="shared" si="0"/>
        <v>-0.015435274747890597</v>
      </c>
      <c r="I34" s="188">
        <f>IF(Volume!D34=0,0,Volume!F34/Volume!D34)</f>
        <v>0.20155038759689922</v>
      </c>
      <c r="J34" s="179">
        <v>0.23300970873786409</v>
      </c>
      <c r="K34" s="171">
        <f t="shared" si="1"/>
        <v>-0.13501291989664085</v>
      </c>
      <c r="L34" s="60"/>
      <c r="M34" s="6"/>
      <c r="N34" s="59"/>
      <c r="O34" s="3"/>
      <c r="P34" s="3"/>
      <c r="Q34" s="3"/>
      <c r="R34" s="3"/>
      <c r="S34" s="3"/>
      <c r="T34" s="3"/>
      <c r="U34" s="61"/>
      <c r="V34" s="3"/>
      <c r="W34" s="3"/>
      <c r="X34" s="3"/>
      <c r="Y34" s="3"/>
      <c r="Z34" s="3"/>
      <c r="AA34" s="2"/>
    </row>
    <row r="35" spans="1:27" s="7" customFormat="1" ht="15">
      <c r="A35" s="180" t="s">
        <v>160</v>
      </c>
      <c r="B35" s="191">
        <f>'Open Int.'!E35</f>
        <v>4400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627900</v>
      </c>
      <c r="C36" s="192">
        <f>'Open Int.'!F36</f>
        <v>82800</v>
      </c>
      <c r="D36" s="193">
        <f>'Open Int.'!H36</f>
        <v>34500</v>
      </c>
      <c r="E36" s="335">
        <f>'Open Int.'!I36</f>
        <v>0</v>
      </c>
      <c r="F36" s="194">
        <f>IF('Open Int.'!E36=0,0,'Open Int.'!H36/'Open Int.'!E36)</f>
        <v>0.054945054945054944</v>
      </c>
      <c r="G36" s="156">
        <v>0.06329113924050633</v>
      </c>
      <c r="H36" s="171">
        <f t="shared" si="0"/>
        <v>-0.13186813186813193</v>
      </c>
      <c r="I36" s="188">
        <f>IF(Volume!D36=0,0,Volume!F36/Volume!D36)</f>
        <v>0</v>
      </c>
      <c r="J36" s="179">
        <v>0.1875</v>
      </c>
      <c r="K36" s="171">
        <f t="shared" si="1"/>
        <v>-1</v>
      </c>
      <c r="L36" s="60"/>
      <c r="M36" s="6"/>
      <c r="N36" s="59"/>
      <c r="O36" s="3"/>
      <c r="P36" s="3"/>
      <c r="Q36" s="3"/>
      <c r="R36" s="3"/>
      <c r="S36" s="3"/>
      <c r="T36" s="3"/>
      <c r="U36" s="61"/>
      <c r="V36" s="3"/>
      <c r="W36" s="3"/>
      <c r="X36" s="3"/>
      <c r="Y36" s="3"/>
      <c r="Z36" s="3"/>
      <c r="AA36" s="2"/>
    </row>
    <row r="37" spans="1:27" s="7" customFormat="1" ht="15">
      <c r="A37" s="180" t="s">
        <v>3</v>
      </c>
      <c r="B37" s="191">
        <f>'Open Int.'!E37</f>
        <v>56250</v>
      </c>
      <c r="C37" s="192">
        <f>'Open Int.'!F37</f>
        <v>1250</v>
      </c>
      <c r="D37" s="193">
        <f>'Open Int.'!H37</f>
        <v>5000</v>
      </c>
      <c r="E37" s="335">
        <f>'Open Int.'!I37</f>
        <v>0</v>
      </c>
      <c r="F37" s="194">
        <f>IF('Open Int.'!E37=0,0,'Open Int.'!H37/'Open Int.'!E37)</f>
        <v>0.08888888888888889</v>
      </c>
      <c r="G37" s="156">
        <v>0.09090909090909091</v>
      </c>
      <c r="H37" s="171">
        <f t="shared" si="0"/>
        <v>-0.022222222222222213</v>
      </c>
      <c r="I37" s="188">
        <f>IF(Volume!D37=0,0,Volume!F37/Volume!D37)</f>
        <v>0</v>
      </c>
      <c r="J37" s="179">
        <v>0.125</v>
      </c>
      <c r="K37" s="171">
        <f t="shared" si="1"/>
        <v>-1</v>
      </c>
      <c r="L37" s="60"/>
      <c r="M37" s="6"/>
      <c r="N37" s="59"/>
      <c r="O37" s="3"/>
      <c r="P37" s="3"/>
      <c r="Q37" s="3"/>
      <c r="R37" s="3"/>
      <c r="S37" s="3"/>
      <c r="T37" s="3"/>
      <c r="U37" s="61"/>
      <c r="V37" s="3"/>
      <c r="W37" s="3"/>
      <c r="X37" s="3"/>
      <c r="Y37" s="3"/>
      <c r="Z37" s="3"/>
      <c r="AA37" s="2"/>
    </row>
    <row r="38" spans="1:27" s="7" customFormat="1" ht="15">
      <c r="A38" s="180" t="s">
        <v>219</v>
      </c>
      <c r="B38" s="191">
        <f>'Open Int.'!E38</f>
        <v>9450</v>
      </c>
      <c r="C38" s="192">
        <f>'Open Int.'!F38</f>
        <v>0</v>
      </c>
      <c r="D38" s="193">
        <f>'Open Int.'!H38</f>
        <v>525</v>
      </c>
      <c r="E38" s="335">
        <f>'Open Int.'!I38</f>
        <v>0</v>
      </c>
      <c r="F38" s="194">
        <f>IF('Open Int.'!E38=0,0,'Open Int.'!H38/'Open Int.'!E38)</f>
        <v>0.05555555555555555</v>
      </c>
      <c r="G38" s="156">
        <v>0.05555555555555555</v>
      </c>
      <c r="H38" s="171">
        <f t="shared" si="0"/>
        <v>0</v>
      </c>
      <c r="I38" s="188">
        <f>IF(Volume!D38=0,0,Volume!F38/Volume!D38)</f>
        <v>0</v>
      </c>
      <c r="J38" s="179">
        <v>0</v>
      </c>
      <c r="K38" s="171">
        <f t="shared" si="1"/>
        <v>0</v>
      </c>
      <c r="L38" s="60"/>
      <c r="M38" s="6"/>
      <c r="N38" s="59"/>
      <c r="O38" s="3"/>
      <c r="P38" s="3"/>
      <c r="Q38" s="3"/>
      <c r="R38" s="3"/>
      <c r="S38" s="3"/>
      <c r="T38" s="3"/>
      <c r="U38" s="61"/>
      <c r="V38" s="3"/>
      <c r="W38" s="3"/>
      <c r="X38" s="3"/>
      <c r="Y38" s="3"/>
      <c r="Z38" s="3"/>
      <c r="AA38" s="2"/>
    </row>
    <row r="39" spans="1:27" s="7" customFormat="1" ht="15">
      <c r="A39" s="180" t="s">
        <v>162</v>
      </c>
      <c r="B39" s="191">
        <f>'Open Int.'!E39</f>
        <v>0</v>
      </c>
      <c r="C39" s="192">
        <f>'Open Int.'!F39</f>
        <v>0</v>
      </c>
      <c r="D39" s="193">
        <f>'Open Int.'!H39</f>
        <v>20400</v>
      </c>
      <c r="E39" s="335">
        <f>'Open Int.'!I39</f>
        <v>20400</v>
      </c>
      <c r="F39" s="194">
        <f>IF('Open Int.'!E39=0,0,'Open Int.'!H39/'Open Int.'!E39)</f>
        <v>0</v>
      </c>
      <c r="G39" s="156">
        <v>0</v>
      </c>
      <c r="H39" s="171">
        <f t="shared" si="0"/>
        <v>0</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290</v>
      </c>
      <c r="B40" s="191">
        <f>'Open Int.'!E40</f>
        <v>2000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183</v>
      </c>
      <c r="B41" s="191">
        <f>'Open Int.'!E41</f>
        <v>11400</v>
      </c>
      <c r="C41" s="192">
        <f>'Open Int.'!F41</f>
        <v>3800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220</v>
      </c>
      <c r="B42" s="191">
        <f>'Open Int.'!E42</f>
        <v>297000</v>
      </c>
      <c r="C42" s="192">
        <f>'Open Int.'!F42</f>
        <v>7200</v>
      </c>
      <c r="D42" s="193">
        <f>'Open Int.'!H42</f>
        <v>7200</v>
      </c>
      <c r="E42" s="335">
        <f>'Open Int.'!I42</f>
        <v>0</v>
      </c>
      <c r="F42" s="194">
        <f>IF('Open Int.'!E42=0,0,'Open Int.'!H42/'Open Int.'!E42)</f>
        <v>0.024242424242424242</v>
      </c>
      <c r="G42" s="156">
        <v>0.024844720496894408</v>
      </c>
      <c r="H42" s="171">
        <f t="shared" si="0"/>
        <v>-0.024242424242424176</v>
      </c>
      <c r="I42" s="188">
        <f>IF(Volume!D42=0,0,Volume!F42/Volume!D42)</f>
        <v>0</v>
      </c>
      <c r="J42" s="179">
        <v>0.1111111111111111</v>
      </c>
      <c r="K42" s="171">
        <f t="shared" si="1"/>
        <v>-1</v>
      </c>
      <c r="L42" s="60"/>
      <c r="M42" s="6"/>
      <c r="N42" s="59"/>
      <c r="O42" s="3"/>
      <c r="P42" s="3"/>
      <c r="Q42" s="3"/>
      <c r="R42" s="3"/>
      <c r="S42" s="3"/>
      <c r="T42" s="3"/>
      <c r="U42" s="61"/>
      <c r="V42" s="3"/>
      <c r="W42" s="3"/>
      <c r="X42" s="3"/>
      <c r="Y42" s="3"/>
      <c r="Z42" s="3"/>
      <c r="AA42" s="2"/>
    </row>
    <row r="43" spans="1:27" s="7" customFormat="1" ht="15">
      <c r="A43" s="180" t="s">
        <v>163</v>
      </c>
      <c r="B43" s="191">
        <f>'Open Int.'!E43</f>
        <v>4250</v>
      </c>
      <c r="C43" s="192">
        <f>'Open Int.'!F43</f>
        <v>1500</v>
      </c>
      <c r="D43" s="193">
        <f>'Open Int.'!H43</f>
        <v>0</v>
      </c>
      <c r="E43" s="335">
        <f>'Open Int.'!I43</f>
        <v>0</v>
      </c>
      <c r="F43" s="194">
        <f>IF('Open Int.'!E43=0,0,'Open Int.'!H43/'Open Int.'!E43)</f>
        <v>0</v>
      </c>
      <c r="G43" s="156">
        <v>0</v>
      </c>
      <c r="H43" s="171">
        <f t="shared" si="0"/>
        <v>0</v>
      </c>
      <c r="I43" s="188">
        <f>IF(Volume!D43=0,0,Volume!F43/Volume!D43)</f>
        <v>0</v>
      </c>
      <c r="J43" s="179">
        <v>0</v>
      </c>
      <c r="K43" s="171">
        <f t="shared" si="1"/>
        <v>0</v>
      </c>
      <c r="L43" s="60"/>
      <c r="M43" s="6"/>
      <c r="N43" s="59"/>
      <c r="O43" s="3"/>
      <c r="P43" s="3"/>
      <c r="Q43" s="3"/>
      <c r="R43" s="3"/>
      <c r="S43" s="3"/>
      <c r="T43" s="3"/>
      <c r="U43" s="61"/>
      <c r="V43" s="3"/>
      <c r="W43" s="3"/>
      <c r="X43" s="3"/>
      <c r="Y43" s="3"/>
      <c r="Z43" s="3"/>
      <c r="AA43" s="2"/>
    </row>
    <row r="44" spans="1:27" s="7" customFormat="1" ht="15">
      <c r="A44" s="180" t="s">
        <v>194</v>
      </c>
      <c r="B44" s="191">
        <f>'Open Int.'!E44</f>
        <v>48800</v>
      </c>
      <c r="C44" s="192">
        <f>'Open Int.'!F44</f>
        <v>1600</v>
      </c>
      <c r="D44" s="193">
        <f>'Open Int.'!H44</f>
        <v>1600</v>
      </c>
      <c r="E44" s="335">
        <f>'Open Int.'!I44</f>
        <v>0</v>
      </c>
      <c r="F44" s="194">
        <f>IF('Open Int.'!E44=0,0,'Open Int.'!H44/'Open Int.'!E44)</f>
        <v>0.03278688524590164</v>
      </c>
      <c r="G44" s="156">
        <v>0.03389830508474576</v>
      </c>
      <c r="H44" s="171">
        <f t="shared" si="0"/>
        <v>-0.032786885245901586</v>
      </c>
      <c r="I44" s="188">
        <f>IF(Volume!D44=0,0,Volume!F44/Volume!D44)</f>
        <v>0</v>
      </c>
      <c r="J44" s="179">
        <v>0.038461538461538464</v>
      </c>
      <c r="K44" s="171">
        <f t="shared" si="1"/>
        <v>-1</v>
      </c>
      <c r="L44" s="60"/>
      <c r="M44" s="6"/>
      <c r="N44" s="59"/>
      <c r="O44" s="3"/>
      <c r="P44" s="3"/>
      <c r="Q44" s="3"/>
      <c r="R44" s="3"/>
      <c r="S44" s="3"/>
      <c r="T44" s="3"/>
      <c r="U44" s="61"/>
      <c r="V44" s="3"/>
      <c r="W44" s="3"/>
      <c r="X44" s="3"/>
      <c r="Y44" s="3"/>
      <c r="Z44" s="3"/>
      <c r="AA44" s="2"/>
    </row>
    <row r="45" spans="1:27" s="7" customFormat="1" ht="15">
      <c r="A45" s="180" t="s">
        <v>221</v>
      </c>
      <c r="B45" s="191">
        <f>'Open Int.'!E45</f>
        <v>38400</v>
      </c>
      <c r="C45" s="192">
        <f>'Open Int.'!F45</f>
        <v>4800</v>
      </c>
      <c r="D45" s="193">
        <f>'Open Int.'!H45</f>
        <v>0</v>
      </c>
      <c r="E45" s="335">
        <f>'Open Int.'!I45</f>
        <v>0</v>
      </c>
      <c r="F45" s="194">
        <f>IF('Open Int.'!E45=0,0,'Open Int.'!H45/'Open Int.'!E45)</f>
        <v>0</v>
      </c>
      <c r="G45" s="156">
        <v>0</v>
      </c>
      <c r="H45" s="171">
        <f t="shared" si="0"/>
        <v>0</v>
      </c>
      <c r="I45" s="188">
        <f>IF(Volume!D45=0,0,Volume!F45/Volume!D45)</f>
        <v>0</v>
      </c>
      <c r="J45" s="179">
        <v>0.3333333333333333</v>
      </c>
      <c r="K45" s="171">
        <f t="shared" si="1"/>
        <v>-1</v>
      </c>
      <c r="L45" s="60"/>
      <c r="M45" s="6"/>
      <c r="N45" s="59"/>
      <c r="O45" s="3"/>
      <c r="P45" s="3"/>
      <c r="Q45" s="3"/>
      <c r="R45" s="3"/>
      <c r="S45" s="3"/>
      <c r="T45" s="3"/>
      <c r="U45" s="61"/>
      <c r="V45" s="3"/>
      <c r="W45" s="3"/>
      <c r="X45" s="3"/>
      <c r="Y45" s="3"/>
      <c r="Z45" s="3"/>
      <c r="AA45" s="2"/>
    </row>
    <row r="46" spans="1:27" s="7" customFormat="1" ht="15">
      <c r="A46" s="180" t="s">
        <v>164</v>
      </c>
      <c r="B46" s="191">
        <f>'Open Int.'!E46</f>
        <v>1531150</v>
      </c>
      <c r="C46" s="192">
        <f>'Open Int.'!F46</f>
        <v>152550</v>
      </c>
      <c r="D46" s="193">
        <f>'Open Int.'!H46</f>
        <v>0</v>
      </c>
      <c r="E46" s="335">
        <f>'Open Int.'!I46</f>
        <v>0</v>
      </c>
      <c r="F46" s="194">
        <f>IF('Open Int.'!E46=0,0,'Open Int.'!H46/'Open Int.'!E46)</f>
        <v>0</v>
      </c>
      <c r="G46" s="156">
        <v>0</v>
      </c>
      <c r="H46" s="171">
        <f t="shared" si="0"/>
        <v>0</v>
      </c>
      <c r="I46" s="188">
        <f>IF(Volume!D46=0,0,Volume!F46/Volume!D46)</f>
        <v>0</v>
      </c>
      <c r="J46" s="179">
        <v>0</v>
      </c>
      <c r="K46" s="171">
        <f t="shared" si="1"/>
        <v>0</v>
      </c>
      <c r="L46" s="60"/>
      <c r="M46" s="6"/>
      <c r="N46" s="59"/>
      <c r="O46" s="3"/>
      <c r="P46" s="3"/>
      <c r="Q46" s="3"/>
      <c r="R46" s="3"/>
      <c r="S46" s="3"/>
      <c r="T46" s="3"/>
      <c r="U46" s="61"/>
      <c r="V46" s="3"/>
      <c r="W46" s="3"/>
      <c r="X46" s="3"/>
      <c r="Y46" s="3"/>
      <c r="Z46" s="3"/>
      <c r="AA46" s="2"/>
    </row>
    <row r="47" spans="1:27" s="7" customFormat="1" ht="15">
      <c r="A47" s="180" t="s">
        <v>165</v>
      </c>
      <c r="B47" s="191">
        <f>'Open Int.'!E47</f>
        <v>6500</v>
      </c>
      <c r="C47" s="192">
        <f>'Open Int.'!F47</f>
        <v>1300</v>
      </c>
      <c r="D47" s="193">
        <f>'Open Int.'!H47</f>
        <v>1300</v>
      </c>
      <c r="E47" s="335">
        <f>'Open Int.'!I47</f>
        <v>0</v>
      </c>
      <c r="F47" s="194">
        <f>IF('Open Int.'!E47=0,0,'Open Int.'!H47/'Open Int.'!E47)</f>
        <v>0.2</v>
      </c>
      <c r="G47" s="156">
        <v>0.25</v>
      </c>
      <c r="H47" s="171">
        <f t="shared" si="0"/>
        <v>-0.19999999999999996</v>
      </c>
      <c r="I47" s="188">
        <f>IF(Volume!D47=0,0,Volume!F47/Volume!D47)</f>
        <v>0</v>
      </c>
      <c r="J47" s="179">
        <v>0</v>
      </c>
      <c r="K47" s="171">
        <f t="shared" si="1"/>
        <v>0</v>
      </c>
      <c r="L47" s="60"/>
      <c r="M47" s="6"/>
      <c r="N47" s="59"/>
      <c r="O47" s="3"/>
      <c r="P47" s="3"/>
      <c r="Q47" s="3"/>
      <c r="R47" s="3"/>
      <c r="S47" s="3"/>
      <c r="T47" s="3"/>
      <c r="U47" s="61"/>
      <c r="V47" s="3"/>
      <c r="W47" s="3"/>
      <c r="X47" s="3"/>
      <c r="Y47" s="3"/>
      <c r="Z47" s="3"/>
      <c r="AA47" s="2"/>
    </row>
    <row r="48" spans="1:27" s="7" customFormat="1" ht="15">
      <c r="A48" s="180" t="s">
        <v>89</v>
      </c>
      <c r="B48" s="191">
        <f>'Open Int.'!E48</f>
        <v>237000</v>
      </c>
      <c r="C48" s="192">
        <f>'Open Int.'!F48</f>
        <v>16500</v>
      </c>
      <c r="D48" s="193">
        <f>'Open Int.'!H48</f>
        <v>33000</v>
      </c>
      <c r="E48" s="335">
        <f>'Open Int.'!I48</f>
        <v>3000</v>
      </c>
      <c r="F48" s="194">
        <f>IF('Open Int.'!E48=0,0,'Open Int.'!H48/'Open Int.'!E48)</f>
        <v>0.13924050632911392</v>
      </c>
      <c r="G48" s="156">
        <v>0.1360544217687075</v>
      </c>
      <c r="H48" s="171">
        <f t="shared" si="0"/>
        <v>0.023417721518987196</v>
      </c>
      <c r="I48" s="188">
        <f>IF(Volume!D48=0,0,Volume!F48/Volume!D48)</f>
        <v>0.08823529411764706</v>
      </c>
      <c r="J48" s="179">
        <v>0.0782608695652174</v>
      </c>
      <c r="K48" s="171">
        <f t="shared" si="1"/>
        <v>0.12745098039215685</v>
      </c>
      <c r="L48" s="60"/>
      <c r="M48" s="6"/>
      <c r="N48" s="59"/>
      <c r="O48" s="3"/>
      <c r="P48" s="3"/>
      <c r="Q48" s="3"/>
      <c r="R48" s="3"/>
      <c r="S48" s="3"/>
      <c r="T48" s="3"/>
      <c r="U48" s="61"/>
      <c r="V48" s="3"/>
      <c r="W48" s="3"/>
      <c r="X48" s="3"/>
      <c r="Y48" s="3"/>
      <c r="Z48" s="3"/>
      <c r="AA48" s="2"/>
    </row>
    <row r="49" spans="1:27" s="7" customFormat="1" ht="15">
      <c r="A49" s="180" t="s">
        <v>291</v>
      </c>
      <c r="B49" s="191">
        <f>'Open Int.'!E49</f>
        <v>34000</v>
      </c>
      <c r="C49" s="192">
        <f>'Open Int.'!F49</f>
        <v>4000</v>
      </c>
      <c r="D49" s="193">
        <f>'Open Int.'!H49</f>
        <v>0</v>
      </c>
      <c r="E49" s="335">
        <f>'Open Int.'!I49</f>
        <v>0</v>
      </c>
      <c r="F49" s="194">
        <f>IF('Open Int.'!E49=0,0,'Open Int.'!H49/'Open Int.'!E49)</f>
        <v>0</v>
      </c>
      <c r="G49" s="156">
        <v>0</v>
      </c>
      <c r="H49" s="171">
        <f t="shared" si="0"/>
        <v>0</v>
      </c>
      <c r="I49" s="188">
        <f>IF(Volume!D49=0,0,Volume!F49/Volume!D49)</f>
        <v>0</v>
      </c>
      <c r="J49" s="179">
        <v>0</v>
      </c>
      <c r="K49" s="171">
        <f t="shared" si="1"/>
        <v>0</v>
      </c>
      <c r="L49" s="60"/>
      <c r="M49" s="6"/>
      <c r="N49" s="59"/>
      <c r="O49" s="3"/>
      <c r="P49" s="3"/>
      <c r="Q49" s="3"/>
      <c r="R49" s="3"/>
      <c r="S49" s="3"/>
      <c r="T49" s="3"/>
      <c r="U49" s="61"/>
      <c r="V49" s="3"/>
      <c r="W49" s="3"/>
      <c r="X49" s="3"/>
      <c r="Y49" s="3"/>
      <c r="Z49" s="3"/>
      <c r="AA49" s="2"/>
    </row>
    <row r="50" spans="1:27" s="7" customFormat="1" ht="15">
      <c r="A50" s="180" t="s">
        <v>273</v>
      </c>
      <c r="B50" s="191">
        <f>'Open Int.'!E50</f>
        <v>150600</v>
      </c>
      <c r="C50" s="192">
        <f>'Open Int.'!F50</f>
        <v>5400</v>
      </c>
      <c r="D50" s="193">
        <f>'Open Int.'!H50</f>
        <v>19800</v>
      </c>
      <c r="E50" s="335">
        <f>'Open Int.'!I50</f>
        <v>1800</v>
      </c>
      <c r="F50" s="194">
        <f>IF('Open Int.'!E50=0,0,'Open Int.'!H50/'Open Int.'!E50)</f>
        <v>0.13147410358565736</v>
      </c>
      <c r="G50" s="156">
        <v>0.12396694214876033</v>
      </c>
      <c r="H50" s="171">
        <f t="shared" si="0"/>
        <v>0.060557768924302716</v>
      </c>
      <c r="I50" s="188">
        <f>IF(Volume!D50=0,0,Volume!F50/Volume!D50)</f>
        <v>0.12195121951219512</v>
      </c>
      <c r="J50" s="179">
        <v>0.3333333333333333</v>
      </c>
      <c r="K50" s="171">
        <f t="shared" si="1"/>
        <v>-0.6341463414634146</v>
      </c>
      <c r="L50" s="60"/>
      <c r="M50" s="6"/>
      <c r="N50" s="59"/>
      <c r="O50" s="3"/>
      <c r="P50" s="3"/>
      <c r="Q50" s="3"/>
      <c r="R50" s="3"/>
      <c r="S50" s="3"/>
      <c r="T50" s="3"/>
      <c r="U50" s="61"/>
      <c r="V50" s="3"/>
      <c r="W50" s="3"/>
      <c r="X50" s="3"/>
      <c r="Y50" s="3"/>
      <c r="Z50" s="3"/>
      <c r="AA50" s="2"/>
    </row>
    <row r="51" spans="1:27" s="7" customFormat="1" ht="15">
      <c r="A51" s="180" t="s">
        <v>222</v>
      </c>
      <c r="B51" s="191">
        <f>'Open Int.'!E51</f>
        <v>600</v>
      </c>
      <c r="C51" s="192">
        <f>'Open Int.'!F51</f>
        <v>0</v>
      </c>
      <c r="D51" s="193">
        <f>'Open Int.'!H51</f>
        <v>0</v>
      </c>
      <c r="E51" s="335">
        <f>'Open Int.'!I51</f>
        <v>0</v>
      </c>
      <c r="F51" s="194">
        <f>IF('Open Int.'!E51=0,0,'Open Int.'!H51/'Open Int.'!E51)</f>
        <v>0</v>
      </c>
      <c r="G51" s="156">
        <v>0</v>
      </c>
      <c r="H51" s="171">
        <f t="shared" si="0"/>
        <v>0</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234</v>
      </c>
      <c r="B52" s="191">
        <f>'Open Int.'!E52</f>
        <v>315000</v>
      </c>
      <c r="C52" s="192">
        <f>'Open Int.'!F52</f>
        <v>19000</v>
      </c>
      <c r="D52" s="193">
        <f>'Open Int.'!H52</f>
        <v>25000</v>
      </c>
      <c r="E52" s="335">
        <f>'Open Int.'!I52</f>
        <v>0</v>
      </c>
      <c r="F52" s="194">
        <f>IF('Open Int.'!E52=0,0,'Open Int.'!H52/'Open Int.'!E52)</f>
        <v>0.07936507936507936</v>
      </c>
      <c r="G52" s="156">
        <v>0.08445945945945946</v>
      </c>
      <c r="H52" s="171">
        <f t="shared" si="0"/>
        <v>-0.060317460317460346</v>
      </c>
      <c r="I52" s="188">
        <f>IF(Volume!D52=0,0,Volume!F52/Volume!D52)</f>
        <v>0.03571428571428571</v>
      </c>
      <c r="J52" s="179">
        <v>0.037037037037037035</v>
      </c>
      <c r="K52" s="171">
        <f t="shared" si="1"/>
        <v>-0.03571428571428571</v>
      </c>
      <c r="L52" s="60"/>
      <c r="M52" s="6"/>
      <c r="N52" s="59"/>
      <c r="O52" s="3"/>
      <c r="P52" s="3"/>
      <c r="Q52" s="3"/>
      <c r="R52" s="3"/>
      <c r="S52" s="3"/>
      <c r="T52" s="3"/>
      <c r="U52" s="61"/>
      <c r="V52" s="3"/>
      <c r="W52" s="3"/>
      <c r="X52" s="3"/>
      <c r="Y52" s="3"/>
      <c r="Z52" s="3"/>
      <c r="AA52" s="2"/>
    </row>
    <row r="53" spans="1:27" s="7" customFormat="1" ht="15">
      <c r="A53" s="180" t="s">
        <v>166</v>
      </c>
      <c r="B53" s="191">
        <f>'Open Int.'!E53</f>
        <v>265500</v>
      </c>
      <c r="C53" s="192">
        <f>'Open Int.'!F53</f>
        <v>2950</v>
      </c>
      <c r="D53" s="193">
        <f>'Open Int.'!H53</f>
        <v>11800</v>
      </c>
      <c r="E53" s="335">
        <f>'Open Int.'!I53</f>
        <v>2950</v>
      </c>
      <c r="F53" s="194">
        <f>IF('Open Int.'!E53=0,0,'Open Int.'!H53/'Open Int.'!E53)</f>
        <v>0.044444444444444446</v>
      </c>
      <c r="G53" s="156">
        <v>0.033707865168539325</v>
      </c>
      <c r="H53" s="171">
        <f t="shared" si="0"/>
        <v>0.3185185185185186</v>
      </c>
      <c r="I53" s="188">
        <f>IF(Volume!D53=0,0,Volume!F53/Volume!D53)</f>
        <v>0.25</v>
      </c>
      <c r="J53" s="179">
        <v>0</v>
      </c>
      <c r="K53" s="171">
        <f t="shared" si="1"/>
        <v>0</v>
      </c>
      <c r="L53" s="60"/>
      <c r="M53" s="6"/>
      <c r="N53" s="59"/>
      <c r="O53" s="3"/>
      <c r="P53" s="3"/>
      <c r="Q53" s="3"/>
      <c r="R53" s="3"/>
      <c r="S53" s="3"/>
      <c r="T53" s="3"/>
      <c r="U53" s="61"/>
      <c r="V53" s="3"/>
      <c r="W53" s="3"/>
      <c r="X53" s="3"/>
      <c r="Y53" s="3"/>
      <c r="Z53" s="3"/>
      <c r="AA53" s="2"/>
    </row>
    <row r="54" spans="1:27" s="7" customFormat="1" ht="15">
      <c r="A54" s="180" t="s">
        <v>223</v>
      </c>
      <c r="B54" s="191">
        <f>'Open Int.'!E54</f>
        <v>1050</v>
      </c>
      <c r="C54" s="192">
        <f>'Open Int.'!F54</f>
        <v>0</v>
      </c>
      <c r="D54" s="193">
        <f>'Open Int.'!H54</f>
        <v>0</v>
      </c>
      <c r="E54" s="335">
        <f>'Open Int.'!I54</f>
        <v>0</v>
      </c>
      <c r="F54" s="194">
        <f>IF('Open Int.'!E54=0,0,'Open Int.'!H54/'Open Int.'!E54)</f>
        <v>0</v>
      </c>
      <c r="G54" s="156">
        <v>0</v>
      </c>
      <c r="H54" s="171">
        <f t="shared" si="0"/>
        <v>0</v>
      </c>
      <c r="I54" s="188">
        <f>IF(Volume!D54=0,0,Volume!F54/Volume!D54)</f>
        <v>0</v>
      </c>
      <c r="J54" s="179">
        <v>0</v>
      </c>
      <c r="K54" s="171">
        <f t="shared" si="1"/>
        <v>0</v>
      </c>
      <c r="L54" s="60"/>
      <c r="M54" s="6"/>
      <c r="N54" s="59"/>
      <c r="O54" s="3"/>
      <c r="P54" s="3"/>
      <c r="Q54" s="3"/>
      <c r="R54" s="3"/>
      <c r="S54" s="3"/>
      <c r="T54" s="3"/>
      <c r="U54" s="61"/>
      <c r="V54" s="3"/>
      <c r="W54" s="3"/>
      <c r="X54" s="3"/>
      <c r="Y54" s="3"/>
      <c r="Z54" s="3"/>
      <c r="AA54" s="2"/>
    </row>
    <row r="55" spans="1:27" s="7" customFormat="1" ht="15">
      <c r="A55" s="180" t="s">
        <v>292</v>
      </c>
      <c r="B55" s="191">
        <f>'Open Int.'!E55</f>
        <v>477000</v>
      </c>
      <c r="C55" s="192">
        <f>'Open Int.'!F55</f>
        <v>30000</v>
      </c>
      <c r="D55" s="193">
        <f>'Open Int.'!H55</f>
        <v>39000</v>
      </c>
      <c r="E55" s="335">
        <f>'Open Int.'!I55</f>
        <v>7500</v>
      </c>
      <c r="F55" s="194">
        <f>IF('Open Int.'!E55=0,0,'Open Int.'!H55/'Open Int.'!E55)</f>
        <v>0.08176100628930817</v>
      </c>
      <c r="G55" s="156">
        <v>0.07046979865771812</v>
      </c>
      <c r="H55" s="171">
        <f t="shared" si="0"/>
        <v>0.16022761305780175</v>
      </c>
      <c r="I55" s="188">
        <f>IF(Volume!D55=0,0,Volume!F55/Volume!D55)</f>
        <v>0.04477611940298507</v>
      </c>
      <c r="J55" s="179">
        <v>0.07526881720430108</v>
      </c>
      <c r="K55" s="171">
        <f t="shared" si="1"/>
        <v>-0.40511727078891263</v>
      </c>
      <c r="L55" s="60"/>
      <c r="M55" s="6"/>
      <c r="N55" s="59"/>
      <c r="O55" s="3"/>
      <c r="P55" s="3"/>
      <c r="Q55" s="3"/>
      <c r="R55" s="3"/>
      <c r="S55" s="3"/>
      <c r="T55" s="3"/>
      <c r="U55" s="61"/>
      <c r="V55" s="3"/>
      <c r="W55" s="3"/>
      <c r="X55" s="3"/>
      <c r="Y55" s="3"/>
      <c r="Z55" s="3"/>
      <c r="AA55" s="2"/>
    </row>
    <row r="56" spans="1:27" s="7" customFormat="1" ht="15">
      <c r="A56" s="180" t="s">
        <v>293</v>
      </c>
      <c r="B56" s="191">
        <f>'Open Int.'!E56</f>
        <v>4200</v>
      </c>
      <c r="C56" s="192">
        <f>'Open Int.'!F56</f>
        <v>0</v>
      </c>
      <c r="D56" s="193">
        <f>'Open Int.'!H56</f>
        <v>4200</v>
      </c>
      <c r="E56" s="335">
        <f>'Open Int.'!I56</f>
        <v>2800</v>
      </c>
      <c r="F56" s="194">
        <f>IF('Open Int.'!E56=0,0,'Open Int.'!H56/'Open Int.'!E56)</f>
        <v>1</v>
      </c>
      <c r="G56" s="156">
        <v>0.3333333333333333</v>
      </c>
      <c r="H56" s="171">
        <f t="shared" si="0"/>
        <v>2.0000000000000004</v>
      </c>
      <c r="I56" s="188">
        <f>IF(Volume!D56=0,0,Volume!F56/Volume!D56)</f>
        <v>2</v>
      </c>
      <c r="J56" s="179">
        <v>0</v>
      </c>
      <c r="K56" s="171">
        <f t="shared" si="1"/>
        <v>0</v>
      </c>
      <c r="L56" s="60"/>
      <c r="M56" s="6"/>
      <c r="N56" s="59"/>
      <c r="O56" s="3"/>
      <c r="P56" s="3"/>
      <c r="Q56" s="3"/>
      <c r="R56" s="3"/>
      <c r="S56" s="3"/>
      <c r="T56" s="3"/>
      <c r="U56" s="61"/>
      <c r="V56" s="3"/>
      <c r="W56" s="3"/>
      <c r="X56" s="3"/>
      <c r="Y56" s="3"/>
      <c r="Z56" s="3"/>
      <c r="AA56" s="2"/>
    </row>
    <row r="57" spans="1:27" s="7" customFormat="1" ht="15">
      <c r="A57" s="180" t="s">
        <v>195</v>
      </c>
      <c r="B57" s="191">
        <f>'Open Int.'!E57</f>
        <v>680460</v>
      </c>
      <c r="C57" s="192">
        <f>'Open Int.'!F57</f>
        <v>35054</v>
      </c>
      <c r="D57" s="193">
        <f>'Open Int.'!H57</f>
        <v>164960</v>
      </c>
      <c r="E57" s="335">
        <f>'Open Int.'!I57</f>
        <v>4124</v>
      </c>
      <c r="F57" s="194">
        <f>IF('Open Int.'!E57=0,0,'Open Int.'!H57/'Open Int.'!E57)</f>
        <v>0.24242424242424243</v>
      </c>
      <c r="G57" s="156">
        <v>0.24920127795527156</v>
      </c>
      <c r="H57" s="171">
        <f t="shared" si="0"/>
        <v>-0.027195027195027126</v>
      </c>
      <c r="I57" s="188">
        <f>IF(Volume!D57=0,0,Volume!F57/Volume!D57)</f>
        <v>0.03333333333333333</v>
      </c>
      <c r="J57" s="179">
        <v>0.09090909090909091</v>
      </c>
      <c r="K57" s="171">
        <f t="shared" si="1"/>
        <v>-0.6333333333333333</v>
      </c>
      <c r="L57" s="60"/>
      <c r="M57" s="6"/>
      <c r="N57" s="59"/>
      <c r="O57" s="3"/>
      <c r="P57" s="3"/>
      <c r="Q57" s="3"/>
      <c r="R57" s="3"/>
      <c r="S57" s="3"/>
      <c r="T57" s="3"/>
      <c r="U57" s="61"/>
      <c r="V57" s="3"/>
      <c r="W57" s="3"/>
      <c r="X57" s="3"/>
      <c r="Y57" s="3"/>
      <c r="Z57" s="3"/>
      <c r="AA57" s="2"/>
    </row>
    <row r="58" spans="1:27" s="7" customFormat="1" ht="15">
      <c r="A58" s="180" t="s">
        <v>294</v>
      </c>
      <c r="B58" s="191">
        <f>'Open Int.'!E58</f>
        <v>329000</v>
      </c>
      <c r="C58" s="192">
        <f>'Open Int.'!F58</f>
        <v>30800</v>
      </c>
      <c r="D58" s="193">
        <f>'Open Int.'!H58</f>
        <v>14000</v>
      </c>
      <c r="E58" s="335">
        <f>'Open Int.'!I58</f>
        <v>2800</v>
      </c>
      <c r="F58" s="194">
        <f>IF('Open Int.'!E58=0,0,'Open Int.'!H58/'Open Int.'!E58)</f>
        <v>0.0425531914893617</v>
      </c>
      <c r="G58" s="156">
        <v>0.03755868544600939</v>
      </c>
      <c r="H58" s="171">
        <f t="shared" si="0"/>
        <v>0.13297872340425526</v>
      </c>
      <c r="I58" s="188">
        <f>IF(Volume!D58=0,0,Volume!F58/Volume!D58)</f>
        <v>0.04</v>
      </c>
      <c r="J58" s="179">
        <v>0.021739130434782608</v>
      </c>
      <c r="K58" s="171">
        <f t="shared" si="1"/>
        <v>0.8400000000000001</v>
      </c>
      <c r="L58" s="60"/>
      <c r="M58" s="6"/>
      <c r="N58" s="59"/>
      <c r="O58" s="3"/>
      <c r="P58" s="3"/>
      <c r="Q58" s="3"/>
      <c r="R58" s="3"/>
      <c r="S58" s="3"/>
      <c r="T58" s="3"/>
      <c r="U58" s="61"/>
      <c r="V58" s="3"/>
      <c r="W58" s="3"/>
      <c r="X58" s="3"/>
      <c r="Y58" s="3"/>
      <c r="Z58" s="3"/>
      <c r="AA58" s="2"/>
    </row>
    <row r="59" spans="1:27" s="7" customFormat="1" ht="15">
      <c r="A59" s="180" t="s">
        <v>197</v>
      </c>
      <c r="B59" s="191">
        <f>'Open Int.'!E59</f>
        <v>6500</v>
      </c>
      <c r="C59" s="192">
        <f>'Open Int.'!F59</f>
        <v>650</v>
      </c>
      <c r="D59" s="193">
        <f>'Open Int.'!H59</f>
        <v>0</v>
      </c>
      <c r="E59" s="335">
        <f>'Open Int.'!I59</f>
        <v>0</v>
      </c>
      <c r="F59" s="194">
        <f>IF('Open Int.'!E59=0,0,'Open Int.'!H59/'Open Int.'!E59)</f>
        <v>0</v>
      </c>
      <c r="G59" s="156">
        <v>0</v>
      </c>
      <c r="H59" s="171">
        <f t="shared" si="0"/>
        <v>0</v>
      </c>
      <c r="I59" s="188">
        <f>IF(Volume!D59=0,0,Volume!F59/Volume!D59)</f>
        <v>0</v>
      </c>
      <c r="J59" s="179">
        <v>0</v>
      </c>
      <c r="K59" s="171">
        <f t="shared" si="1"/>
        <v>0</v>
      </c>
      <c r="L59" s="60"/>
      <c r="M59" s="6"/>
      <c r="N59" s="59"/>
      <c r="O59" s="3"/>
      <c r="P59" s="3"/>
      <c r="Q59" s="3"/>
      <c r="R59" s="3"/>
      <c r="S59" s="3"/>
      <c r="T59" s="3"/>
      <c r="U59" s="61"/>
      <c r="V59" s="3"/>
      <c r="W59" s="3"/>
      <c r="X59" s="3"/>
      <c r="Y59" s="3"/>
      <c r="Z59" s="3"/>
      <c r="AA59" s="2"/>
    </row>
    <row r="60" spans="1:27" s="7" customFormat="1" ht="15">
      <c r="A60" s="180" t="s">
        <v>4</v>
      </c>
      <c r="B60" s="191">
        <f>'Open Int.'!E60</f>
        <v>600</v>
      </c>
      <c r="C60" s="192">
        <f>'Open Int.'!F60</f>
        <v>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79</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196</v>
      </c>
      <c r="B62" s="191">
        <f>'Open Int.'!E62</f>
        <v>7200</v>
      </c>
      <c r="C62" s="192">
        <f>'Open Int.'!F62</f>
        <v>0</v>
      </c>
      <c r="D62" s="193">
        <f>'Open Int.'!H62</f>
        <v>400</v>
      </c>
      <c r="E62" s="335">
        <f>'Open Int.'!I62</f>
        <v>0</v>
      </c>
      <c r="F62" s="194">
        <f>IF('Open Int.'!E62=0,0,'Open Int.'!H62/'Open Int.'!E62)</f>
        <v>0.05555555555555555</v>
      </c>
      <c r="G62" s="156">
        <v>0.05555555555555555</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5</v>
      </c>
      <c r="B63" s="191">
        <f>'Open Int.'!E63</f>
        <v>4033755</v>
      </c>
      <c r="C63" s="192">
        <f>'Open Int.'!F63</f>
        <v>186615</v>
      </c>
      <c r="D63" s="193">
        <f>'Open Int.'!H63</f>
        <v>638000</v>
      </c>
      <c r="E63" s="335">
        <f>'Open Int.'!I63</f>
        <v>28710</v>
      </c>
      <c r="F63" s="194">
        <f>IF('Open Int.'!E63=0,0,'Open Int.'!H63/'Open Int.'!E63)</f>
        <v>0.15816528272044286</v>
      </c>
      <c r="G63" s="156">
        <v>0.1583747927031509</v>
      </c>
      <c r="H63" s="171">
        <f t="shared" si="0"/>
        <v>-0.0013228745505021405</v>
      </c>
      <c r="I63" s="188">
        <f>IF(Volume!D63=0,0,Volume!F63/Volume!D63)</f>
        <v>0.15548780487804878</v>
      </c>
      <c r="J63" s="179">
        <v>0.14754098360655737</v>
      </c>
      <c r="K63" s="171">
        <f t="shared" si="1"/>
        <v>0.053861788617886194</v>
      </c>
      <c r="L63" s="60"/>
      <c r="M63" s="6"/>
      <c r="N63" s="59"/>
      <c r="O63" s="3"/>
      <c r="P63" s="3"/>
      <c r="Q63" s="3"/>
      <c r="R63" s="3"/>
      <c r="S63" s="3"/>
      <c r="T63" s="3"/>
      <c r="U63" s="61"/>
      <c r="V63" s="3"/>
      <c r="W63" s="3"/>
      <c r="X63" s="3"/>
      <c r="Y63" s="3"/>
      <c r="Z63" s="3"/>
      <c r="AA63" s="2"/>
    </row>
    <row r="64" spans="1:27" s="7" customFormat="1" ht="15">
      <c r="A64" s="180" t="s">
        <v>198</v>
      </c>
      <c r="B64" s="191">
        <f>'Open Int.'!E64</f>
        <v>3265000</v>
      </c>
      <c r="C64" s="192">
        <f>'Open Int.'!F64</f>
        <v>197000</v>
      </c>
      <c r="D64" s="193">
        <f>'Open Int.'!H64</f>
        <v>571000</v>
      </c>
      <c r="E64" s="335">
        <f>'Open Int.'!I64</f>
        <v>53000</v>
      </c>
      <c r="F64" s="194">
        <f>IF('Open Int.'!E64=0,0,'Open Int.'!H64/'Open Int.'!E64)</f>
        <v>0.17488514548238898</v>
      </c>
      <c r="G64" s="156">
        <v>0.16883963494132986</v>
      </c>
      <c r="H64" s="171">
        <f t="shared" si="0"/>
        <v>0.03580622845553933</v>
      </c>
      <c r="I64" s="188">
        <f>IF(Volume!D64=0,0,Volume!F64/Volume!D64)</f>
        <v>0.16967509025270758</v>
      </c>
      <c r="J64" s="179">
        <v>0.18884892086330934</v>
      </c>
      <c r="K64" s="171">
        <f t="shared" si="1"/>
        <v>-0.10152999828090079</v>
      </c>
      <c r="L64" s="60"/>
      <c r="M64" s="6"/>
      <c r="N64" s="59"/>
      <c r="O64" s="3"/>
      <c r="P64" s="3"/>
      <c r="Q64" s="3"/>
      <c r="R64" s="3"/>
      <c r="S64" s="3"/>
      <c r="T64" s="3"/>
      <c r="U64" s="61"/>
      <c r="V64" s="3"/>
      <c r="W64" s="3"/>
      <c r="X64" s="3"/>
      <c r="Y64" s="3"/>
      <c r="Z64" s="3"/>
      <c r="AA64" s="2"/>
    </row>
    <row r="65" spans="1:27" s="7" customFormat="1" ht="15">
      <c r="A65" s="180" t="s">
        <v>199</v>
      </c>
      <c r="B65" s="191">
        <f>'Open Int.'!E65</f>
        <v>169000</v>
      </c>
      <c r="C65" s="192">
        <f>'Open Int.'!F65</f>
        <v>7800</v>
      </c>
      <c r="D65" s="193">
        <f>'Open Int.'!H65</f>
        <v>13000</v>
      </c>
      <c r="E65" s="335">
        <f>'Open Int.'!I65</f>
        <v>5200</v>
      </c>
      <c r="F65" s="194">
        <f>IF('Open Int.'!E65=0,0,'Open Int.'!H65/'Open Int.'!E65)</f>
        <v>0.07692307692307693</v>
      </c>
      <c r="G65" s="156">
        <v>0.04838709677419355</v>
      </c>
      <c r="H65" s="171">
        <f t="shared" si="0"/>
        <v>0.5897435897435899</v>
      </c>
      <c r="I65" s="188">
        <f>IF(Volume!D65=0,0,Volume!F65/Volume!D65)</f>
        <v>0.2857142857142857</v>
      </c>
      <c r="J65" s="179">
        <v>0.07142857142857142</v>
      </c>
      <c r="K65" s="171">
        <f t="shared" si="1"/>
        <v>3</v>
      </c>
      <c r="L65" s="60"/>
      <c r="M65" s="6"/>
      <c r="N65" s="59"/>
      <c r="O65" s="3"/>
      <c r="P65" s="3"/>
      <c r="Q65" s="3"/>
      <c r="R65" s="3"/>
      <c r="S65" s="3"/>
      <c r="T65" s="3"/>
      <c r="U65" s="61"/>
      <c r="V65" s="3"/>
      <c r="W65" s="3"/>
      <c r="X65" s="3"/>
      <c r="Y65" s="3"/>
      <c r="Z65" s="3"/>
      <c r="AA65" s="2"/>
    </row>
    <row r="66" spans="1:27" s="7" customFormat="1" ht="15">
      <c r="A66" s="180" t="s">
        <v>295</v>
      </c>
      <c r="B66" s="191">
        <f>'Open Int.'!E66</f>
        <v>600</v>
      </c>
      <c r="C66" s="192">
        <f>'Open Int.'!F66</f>
        <v>0</v>
      </c>
      <c r="D66" s="193">
        <f>'Open Int.'!H66</f>
        <v>0</v>
      </c>
      <c r="E66" s="335">
        <f>'Open Int.'!I66</f>
        <v>0</v>
      </c>
      <c r="F66" s="194">
        <f>IF('Open Int.'!E66=0,0,'Open Int.'!H66/'Open Int.'!E66)</f>
        <v>0</v>
      </c>
      <c r="G66" s="156">
        <v>0</v>
      </c>
      <c r="H66" s="171">
        <f t="shared" si="0"/>
        <v>0</v>
      </c>
      <c r="I66" s="188">
        <f>IF(Volume!D66=0,0,Volume!F66/Volume!D66)</f>
        <v>0</v>
      </c>
      <c r="J66" s="179">
        <v>0</v>
      </c>
      <c r="K66" s="171">
        <f t="shared" si="1"/>
        <v>0</v>
      </c>
      <c r="L66" s="60"/>
      <c r="M66" s="6"/>
      <c r="N66" s="59"/>
      <c r="O66" s="3"/>
      <c r="P66" s="3"/>
      <c r="Q66" s="3"/>
      <c r="R66" s="3"/>
      <c r="S66" s="3"/>
      <c r="T66" s="3"/>
      <c r="U66" s="61"/>
      <c r="V66" s="3"/>
      <c r="W66" s="3"/>
      <c r="X66" s="3"/>
      <c r="Y66" s="3"/>
      <c r="Z66" s="3"/>
      <c r="AA66" s="2"/>
    </row>
    <row r="67" spans="1:27" s="7" customFormat="1" ht="15">
      <c r="A67" s="180" t="s">
        <v>43</v>
      </c>
      <c r="B67" s="191">
        <f>'Open Int.'!E67</f>
        <v>11400</v>
      </c>
      <c r="C67" s="192">
        <f>'Open Int.'!F67</f>
        <v>0</v>
      </c>
      <c r="D67" s="193">
        <f>'Open Int.'!H67</f>
        <v>9600</v>
      </c>
      <c r="E67" s="335">
        <f>'Open Int.'!I67</f>
        <v>0</v>
      </c>
      <c r="F67" s="194">
        <f>IF('Open Int.'!E67=0,0,'Open Int.'!H67/'Open Int.'!E67)</f>
        <v>0.8421052631578947</v>
      </c>
      <c r="G67" s="156">
        <v>0.8421052631578947</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200</v>
      </c>
      <c r="B68" s="191">
        <f>'Open Int.'!E68</f>
        <v>156100</v>
      </c>
      <c r="C68" s="192">
        <f>'Open Int.'!F68</f>
        <v>1400</v>
      </c>
      <c r="D68" s="193">
        <f>'Open Int.'!H68</f>
        <v>34300</v>
      </c>
      <c r="E68" s="335">
        <f>'Open Int.'!I68</f>
        <v>2100</v>
      </c>
      <c r="F68" s="194">
        <f>IF('Open Int.'!E68=0,0,'Open Int.'!H68/'Open Int.'!E68)</f>
        <v>0.21973094170403587</v>
      </c>
      <c r="G68" s="156">
        <v>0.2081447963800905</v>
      </c>
      <c r="H68" s="171">
        <f t="shared" si="0"/>
        <v>0.05566387209982446</v>
      </c>
      <c r="I68" s="188">
        <f>IF(Volume!D68=0,0,Volume!F68/Volume!D68)</f>
        <v>0.06349206349206349</v>
      </c>
      <c r="J68" s="179">
        <v>0.07352941176470588</v>
      </c>
      <c r="K68" s="171">
        <f t="shared" si="1"/>
        <v>-0.13650793650793658</v>
      </c>
      <c r="L68" s="60"/>
      <c r="M68" s="6"/>
      <c r="N68" s="59"/>
      <c r="O68" s="3"/>
      <c r="P68" s="3"/>
      <c r="Q68" s="3"/>
      <c r="R68" s="3"/>
      <c r="S68" s="3"/>
      <c r="T68" s="3"/>
      <c r="U68" s="61"/>
      <c r="V68" s="3"/>
      <c r="W68" s="3"/>
      <c r="X68" s="3"/>
      <c r="Y68" s="3"/>
      <c r="Z68" s="3"/>
      <c r="AA68" s="2"/>
    </row>
    <row r="69" spans="1:27" s="7" customFormat="1" ht="15">
      <c r="A69" s="180" t="s">
        <v>141</v>
      </c>
      <c r="B69" s="191">
        <f>'Open Int.'!E69</f>
        <v>1972800</v>
      </c>
      <c r="C69" s="192">
        <f>'Open Int.'!F69</f>
        <v>48000</v>
      </c>
      <c r="D69" s="193">
        <f>'Open Int.'!H69</f>
        <v>350400</v>
      </c>
      <c r="E69" s="335">
        <f>'Open Int.'!I69</f>
        <v>19200</v>
      </c>
      <c r="F69" s="194">
        <f>IF('Open Int.'!E69=0,0,'Open Int.'!H69/'Open Int.'!E69)</f>
        <v>0.17761557177615572</v>
      </c>
      <c r="G69" s="156">
        <v>0.17206982543640897</v>
      </c>
      <c r="H69" s="171">
        <f aca="true" t="shared" si="2" ref="H69:H132">IF(G69=0,0,(F69-G69)/G69)</f>
        <v>0.03222962727881806</v>
      </c>
      <c r="I69" s="188">
        <f>IF(Volume!D69=0,0,Volume!F69/Volume!D69)</f>
        <v>0.23636363636363636</v>
      </c>
      <c r="J69" s="179">
        <v>0.19607843137254902</v>
      </c>
      <c r="K69" s="171">
        <f aca="true" t="shared" si="3" ref="K69:K132">IF(J69=0,0,(I69-J69)/J69)</f>
        <v>0.20545454545454545</v>
      </c>
      <c r="L69" s="60"/>
      <c r="M69" s="6"/>
      <c r="N69" s="59"/>
      <c r="O69" s="3"/>
      <c r="P69" s="3"/>
      <c r="Q69" s="3"/>
      <c r="R69" s="3"/>
      <c r="S69" s="3"/>
      <c r="T69" s="3"/>
      <c r="U69" s="61"/>
      <c r="V69" s="3"/>
      <c r="W69" s="3"/>
      <c r="X69" s="3"/>
      <c r="Y69" s="3"/>
      <c r="Z69" s="3"/>
      <c r="AA69" s="2"/>
    </row>
    <row r="70" spans="1:27" s="7" customFormat="1" ht="15">
      <c r="A70" s="180" t="s">
        <v>184</v>
      </c>
      <c r="B70" s="191">
        <f>'Open Int.'!E70</f>
        <v>1498600</v>
      </c>
      <c r="C70" s="192">
        <f>'Open Int.'!F70</f>
        <v>64900</v>
      </c>
      <c r="D70" s="193">
        <f>'Open Int.'!H70</f>
        <v>106200</v>
      </c>
      <c r="E70" s="335">
        <f>'Open Int.'!I70</f>
        <v>17700</v>
      </c>
      <c r="F70" s="194">
        <f>IF('Open Int.'!E70=0,0,'Open Int.'!H70/'Open Int.'!E70)</f>
        <v>0.07086614173228346</v>
      </c>
      <c r="G70" s="156">
        <v>0.06172839506172839</v>
      </c>
      <c r="H70" s="171">
        <f t="shared" si="2"/>
        <v>0.14803149606299218</v>
      </c>
      <c r="I70" s="188">
        <f>IF(Volume!D70=0,0,Volume!F70/Volume!D70)</f>
        <v>0.23333333333333334</v>
      </c>
      <c r="J70" s="179">
        <v>0.06976744186046512</v>
      </c>
      <c r="K70" s="171">
        <f t="shared" si="3"/>
        <v>2.3444444444444446</v>
      </c>
      <c r="L70" s="60"/>
      <c r="M70" s="6"/>
      <c r="N70" s="59"/>
      <c r="O70" s="3"/>
      <c r="P70" s="3"/>
      <c r="Q70" s="3"/>
      <c r="R70" s="3"/>
      <c r="S70" s="3"/>
      <c r="T70" s="3"/>
      <c r="U70" s="61"/>
      <c r="V70" s="3"/>
      <c r="W70" s="3"/>
      <c r="X70" s="3"/>
      <c r="Y70" s="3"/>
      <c r="Z70" s="3"/>
      <c r="AA70" s="2"/>
    </row>
    <row r="71" spans="1:27" s="7" customFormat="1" ht="15">
      <c r="A71" s="180" t="s">
        <v>175</v>
      </c>
      <c r="B71" s="191">
        <f>'Open Int.'!E71</f>
        <v>16474500</v>
      </c>
      <c r="C71" s="192">
        <f>'Open Int.'!F71</f>
        <v>-693000</v>
      </c>
      <c r="D71" s="193">
        <f>'Open Int.'!H71</f>
        <v>4063500</v>
      </c>
      <c r="E71" s="335">
        <f>'Open Int.'!I71</f>
        <v>-157500</v>
      </c>
      <c r="F71" s="194">
        <f>IF('Open Int.'!E71=0,0,'Open Int.'!H71/'Open Int.'!E71)</f>
        <v>0.24665391969407266</v>
      </c>
      <c r="G71" s="156">
        <v>0.24587155963302754</v>
      </c>
      <c r="H71" s="171">
        <f t="shared" si="2"/>
        <v>0.003181986815444717</v>
      </c>
      <c r="I71" s="188">
        <f>IF(Volume!D71=0,0,Volume!F71/Volume!D71)</f>
        <v>0.10810810810810811</v>
      </c>
      <c r="J71" s="179">
        <v>0.2102803738317757</v>
      </c>
      <c r="K71" s="171">
        <f t="shared" si="3"/>
        <v>-0.4858858858858858</v>
      </c>
      <c r="L71" s="60"/>
      <c r="M71" s="6"/>
      <c r="N71" s="59"/>
      <c r="O71" s="3"/>
      <c r="P71" s="3"/>
      <c r="Q71" s="3"/>
      <c r="R71" s="3"/>
      <c r="S71" s="3"/>
      <c r="T71" s="3"/>
      <c r="U71" s="61"/>
      <c r="V71" s="3"/>
      <c r="W71" s="3"/>
      <c r="X71" s="3"/>
      <c r="Y71" s="3"/>
      <c r="Z71" s="3"/>
      <c r="AA71" s="2"/>
    </row>
    <row r="72" spans="1:27" s="7" customFormat="1" ht="15">
      <c r="A72" s="180" t="s">
        <v>142</v>
      </c>
      <c r="B72" s="191">
        <f>'Open Int.'!E72</f>
        <v>196000</v>
      </c>
      <c r="C72" s="192">
        <f>'Open Int.'!F72</f>
        <v>3500</v>
      </c>
      <c r="D72" s="193">
        <f>'Open Int.'!H72</f>
        <v>10500</v>
      </c>
      <c r="E72" s="335">
        <f>'Open Int.'!I72</f>
        <v>0</v>
      </c>
      <c r="F72" s="194">
        <f>IF('Open Int.'!E72=0,0,'Open Int.'!H72/'Open Int.'!E72)</f>
        <v>0.05357142857142857</v>
      </c>
      <c r="G72" s="156">
        <v>0.05454545454545454</v>
      </c>
      <c r="H72" s="171">
        <f t="shared" si="2"/>
        <v>-0.017857142857142863</v>
      </c>
      <c r="I72" s="188">
        <f>IF(Volume!D72=0,0,Volume!F72/Volume!D72)</f>
        <v>0</v>
      </c>
      <c r="J72" s="179">
        <v>0</v>
      </c>
      <c r="K72" s="171">
        <f t="shared" si="3"/>
        <v>0</v>
      </c>
      <c r="L72" s="60"/>
      <c r="M72" s="6"/>
      <c r="N72" s="59"/>
      <c r="O72" s="3"/>
      <c r="P72" s="3"/>
      <c r="Q72" s="3"/>
      <c r="R72" s="3"/>
      <c r="S72" s="3"/>
      <c r="T72" s="3"/>
      <c r="U72" s="61"/>
      <c r="V72" s="3"/>
      <c r="W72" s="3"/>
      <c r="X72" s="3"/>
      <c r="Y72" s="3"/>
      <c r="Z72" s="3"/>
      <c r="AA72" s="2"/>
    </row>
    <row r="73" spans="1:27" s="7" customFormat="1" ht="15">
      <c r="A73" s="180" t="s">
        <v>176</v>
      </c>
      <c r="B73" s="191">
        <f>'Open Int.'!E73</f>
        <v>1403600</v>
      </c>
      <c r="C73" s="192">
        <f>'Open Int.'!F73</f>
        <v>102950</v>
      </c>
      <c r="D73" s="193">
        <f>'Open Int.'!H73</f>
        <v>168200</v>
      </c>
      <c r="E73" s="335">
        <f>'Open Int.'!I73</f>
        <v>11600</v>
      </c>
      <c r="F73" s="194">
        <f>IF('Open Int.'!E73=0,0,'Open Int.'!H73/'Open Int.'!E73)</f>
        <v>0.11983471074380166</v>
      </c>
      <c r="G73" s="156">
        <v>0.12040133779264214</v>
      </c>
      <c r="H73" s="171">
        <f t="shared" si="2"/>
        <v>-0.0047061524334251585</v>
      </c>
      <c r="I73" s="188">
        <f>IF(Volume!D73=0,0,Volume!F73/Volume!D73)</f>
        <v>0.09852216748768473</v>
      </c>
      <c r="J73" s="179">
        <v>0.07174887892376682</v>
      </c>
      <c r="K73" s="171">
        <f t="shared" si="3"/>
        <v>0.373152709359606</v>
      </c>
      <c r="L73" s="60"/>
      <c r="M73" s="6"/>
      <c r="N73" s="59"/>
      <c r="O73" s="3"/>
      <c r="P73" s="3"/>
      <c r="Q73" s="3"/>
      <c r="R73" s="3"/>
      <c r="S73" s="3"/>
      <c r="T73" s="3"/>
      <c r="U73" s="61"/>
      <c r="V73" s="3"/>
      <c r="W73" s="3"/>
      <c r="X73" s="3"/>
      <c r="Y73" s="3"/>
      <c r="Z73" s="3"/>
      <c r="AA73" s="2"/>
    </row>
    <row r="74" spans="1:27" s="7" customFormat="1" ht="15">
      <c r="A74" s="180" t="s">
        <v>167</v>
      </c>
      <c r="B74" s="191">
        <f>'Open Int.'!E74</f>
        <v>1478400</v>
      </c>
      <c r="C74" s="192">
        <f>'Open Int.'!F74</f>
        <v>23100</v>
      </c>
      <c r="D74" s="193">
        <f>'Open Int.'!H74</f>
        <v>369600</v>
      </c>
      <c r="E74" s="335">
        <f>'Open Int.'!I74</f>
        <v>15400</v>
      </c>
      <c r="F74" s="194">
        <f>IF('Open Int.'!E74=0,0,'Open Int.'!H74/'Open Int.'!E74)</f>
        <v>0.25</v>
      </c>
      <c r="G74" s="156">
        <v>0.24338624338624337</v>
      </c>
      <c r="H74" s="171">
        <f t="shared" si="2"/>
        <v>0.02717391304347832</v>
      </c>
      <c r="I74" s="188">
        <f>IF(Volume!D74=0,0,Volume!F74/Volume!D74)</f>
        <v>0.5333333333333333</v>
      </c>
      <c r="J74" s="179">
        <v>0.20930232558139536</v>
      </c>
      <c r="K74" s="171">
        <f t="shared" si="3"/>
        <v>1.5481481481481478</v>
      </c>
      <c r="L74" s="60"/>
      <c r="M74" s="6"/>
      <c r="N74" s="59"/>
      <c r="O74" s="3"/>
      <c r="P74" s="3"/>
      <c r="Q74" s="3"/>
      <c r="R74" s="3"/>
      <c r="S74" s="3"/>
      <c r="T74" s="3"/>
      <c r="U74" s="61"/>
      <c r="V74" s="3"/>
      <c r="W74" s="3"/>
      <c r="X74" s="3"/>
      <c r="Y74" s="3"/>
      <c r="Z74" s="3"/>
      <c r="AA74" s="2"/>
    </row>
    <row r="75" spans="1:27" s="7" customFormat="1" ht="15">
      <c r="A75" s="180" t="s">
        <v>201</v>
      </c>
      <c r="B75" s="191">
        <f>'Open Int.'!E75</f>
        <v>1060200</v>
      </c>
      <c r="C75" s="192">
        <f>'Open Int.'!F75</f>
        <v>232800</v>
      </c>
      <c r="D75" s="193">
        <f>'Open Int.'!H75</f>
        <v>128400</v>
      </c>
      <c r="E75" s="335">
        <f>'Open Int.'!I75</f>
        <v>9000</v>
      </c>
      <c r="F75" s="194">
        <f>IF('Open Int.'!E75=0,0,'Open Int.'!H75/'Open Int.'!E75)</f>
        <v>0.1211092246745897</v>
      </c>
      <c r="G75" s="156">
        <v>0.14430746918056564</v>
      </c>
      <c r="H75" s="171">
        <f t="shared" si="2"/>
        <v>-0.16075567423990358</v>
      </c>
      <c r="I75" s="188">
        <f>IF(Volume!D75=0,0,Volume!F75/Volume!D75)</f>
        <v>0.05701592002961866</v>
      </c>
      <c r="J75" s="179">
        <v>0.10110174983797797</v>
      </c>
      <c r="K75" s="171">
        <f t="shared" si="3"/>
        <v>-0.4360540730403744</v>
      </c>
      <c r="L75" s="60"/>
      <c r="M75" s="6"/>
      <c r="N75" s="59"/>
      <c r="O75" s="3"/>
      <c r="P75" s="3"/>
      <c r="Q75" s="3"/>
      <c r="R75" s="3"/>
      <c r="S75" s="3"/>
      <c r="T75" s="3"/>
      <c r="U75" s="61"/>
      <c r="V75" s="3"/>
      <c r="W75" s="3"/>
      <c r="X75" s="3"/>
      <c r="Y75" s="3"/>
      <c r="Z75" s="3"/>
      <c r="AA75" s="2"/>
    </row>
    <row r="76" spans="1:27" s="7" customFormat="1" ht="15">
      <c r="A76" s="180" t="s">
        <v>143</v>
      </c>
      <c r="B76" s="191">
        <f>'Open Int.'!E76</f>
        <v>0</v>
      </c>
      <c r="C76" s="192">
        <f>'Open Int.'!F76</f>
        <v>0</v>
      </c>
      <c r="D76" s="193">
        <f>'Open Int.'!H76</f>
        <v>0</v>
      </c>
      <c r="E76" s="335">
        <f>'Open Int.'!I76</f>
        <v>0</v>
      </c>
      <c r="F76" s="194">
        <f>IF('Open Int.'!E76=0,0,'Open Int.'!H76/'Open Int.'!E76)</f>
        <v>0</v>
      </c>
      <c r="G76" s="156">
        <v>0</v>
      </c>
      <c r="H76" s="171">
        <f t="shared" si="2"/>
        <v>0</v>
      </c>
      <c r="I76" s="188">
        <f>IF(Volume!D76=0,0,Volume!F76/Volume!D76)</f>
        <v>0</v>
      </c>
      <c r="J76" s="179">
        <v>0</v>
      </c>
      <c r="K76" s="171">
        <f t="shared" si="3"/>
        <v>0</v>
      </c>
      <c r="L76" s="60"/>
      <c r="M76" s="6"/>
      <c r="N76" s="59"/>
      <c r="O76" s="3"/>
      <c r="P76" s="3"/>
      <c r="Q76" s="3"/>
      <c r="R76" s="3"/>
      <c r="S76" s="3"/>
      <c r="T76" s="3"/>
      <c r="U76" s="61"/>
      <c r="V76" s="3"/>
      <c r="W76" s="3"/>
      <c r="X76" s="3"/>
      <c r="Y76" s="3"/>
      <c r="Z76" s="3"/>
      <c r="AA76" s="2"/>
    </row>
    <row r="77" spans="1:27" s="7" customFormat="1" ht="15">
      <c r="A77" s="180" t="s">
        <v>90</v>
      </c>
      <c r="B77" s="191">
        <f>'Open Int.'!E77</f>
        <v>2400</v>
      </c>
      <c r="C77" s="192">
        <f>'Open Int.'!F77</f>
        <v>0</v>
      </c>
      <c r="D77" s="193">
        <f>'Open Int.'!H77</f>
        <v>0</v>
      </c>
      <c r="E77" s="335">
        <f>'Open Int.'!I77</f>
        <v>0</v>
      </c>
      <c r="F77" s="194">
        <f>IF('Open Int.'!E77=0,0,'Open Int.'!H77/'Open Int.'!E77)</f>
        <v>0</v>
      </c>
      <c r="G77" s="156">
        <v>0</v>
      </c>
      <c r="H77" s="171">
        <f t="shared" si="2"/>
        <v>0</v>
      </c>
      <c r="I77" s="188">
        <f>IF(Volume!D77=0,0,Volume!F77/Volume!D77)</f>
        <v>0</v>
      </c>
      <c r="J77" s="179">
        <v>0</v>
      </c>
      <c r="K77" s="171">
        <f t="shared" si="3"/>
        <v>0</v>
      </c>
      <c r="L77" s="60"/>
      <c r="M77" s="6"/>
      <c r="N77" s="59"/>
      <c r="O77" s="3"/>
      <c r="P77" s="3"/>
      <c r="Q77" s="3"/>
      <c r="R77" s="3"/>
      <c r="S77" s="3"/>
      <c r="T77" s="3"/>
      <c r="U77" s="61"/>
      <c r="V77" s="3"/>
      <c r="W77" s="3"/>
      <c r="X77" s="3"/>
      <c r="Y77" s="3"/>
      <c r="Z77" s="3"/>
      <c r="AA77" s="2"/>
    </row>
    <row r="78" spans="1:27" s="7" customFormat="1" ht="15">
      <c r="A78" s="180" t="s">
        <v>35</v>
      </c>
      <c r="B78" s="191">
        <f>'Open Int.'!E78</f>
        <v>344300</v>
      </c>
      <c r="C78" s="192">
        <f>'Open Int.'!F78</f>
        <v>1100</v>
      </c>
      <c r="D78" s="193">
        <f>'Open Int.'!H78</f>
        <v>20900</v>
      </c>
      <c r="E78" s="335">
        <f>'Open Int.'!I78</f>
        <v>3300</v>
      </c>
      <c r="F78" s="194">
        <f>IF('Open Int.'!E78=0,0,'Open Int.'!H78/'Open Int.'!E78)</f>
        <v>0.06070287539936102</v>
      </c>
      <c r="G78" s="156">
        <v>0.05128205128205128</v>
      </c>
      <c r="H78" s="171">
        <f t="shared" si="2"/>
        <v>0.18370607028753994</v>
      </c>
      <c r="I78" s="188">
        <f>IF(Volume!D78=0,0,Volume!F78/Volume!D78)</f>
        <v>0.14285714285714285</v>
      </c>
      <c r="J78" s="179">
        <v>0.0392156862745098</v>
      </c>
      <c r="K78" s="171">
        <f t="shared" si="3"/>
        <v>2.642857142857143</v>
      </c>
      <c r="L78" s="60"/>
      <c r="M78" s="6"/>
      <c r="N78" s="59"/>
      <c r="O78" s="3"/>
      <c r="P78" s="3"/>
      <c r="Q78" s="3"/>
      <c r="R78" s="3"/>
      <c r="S78" s="3"/>
      <c r="T78" s="3"/>
      <c r="U78" s="61"/>
      <c r="V78" s="3"/>
      <c r="W78" s="3"/>
      <c r="X78" s="3"/>
      <c r="Y78" s="3"/>
      <c r="Z78" s="3"/>
      <c r="AA78" s="2"/>
    </row>
    <row r="79" spans="1:27" s="7" customFormat="1" ht="15">
      <c r="A79" s="180" t="s">
        <v>6</v>
      </c>
      <c r="B79" s="191">
        <f>'Open Int.'!E79</f>
        <v>3142125</v>
      </c>
      <c r="C79" s="192">
        <f>'Open Int.'!F79</f>
        <v>263250</v>
      </c>
      <c r="D79" s="193">
        <f>'Open Int.'!H79</f>
        <v>706500</v>
      </c>
      <c r="E79" s="335">
        <f>'Open Int.'!I79</f>
        <v>38250</v>
      </c>
      <c r="F79" s="194">
        <f>IF('Open Int.'!E79=0,0,'Open Int.'!H79/'Open Int.'!E79)</f>
        <v>0.22484783387039026</v>
      </c>
      <c r="G79" s="156">
        <v>0.2321219226260258</v>
      </c>
      <c r="H79" s="171">
        <f t="shared" si="2"/>
        <v>-0.031337362164429866</v>
      </c>
      <c r="I79" s="188">
        <f>IF(Volume!D79=0,0,Volume!F79/Volume!D79)</f>
        <v>0.11884550084889643</v>
      </c>
      <c r="J79" s="179">
        <v>0.11234396671289876</v>
      </c>
      <c r="K79" s="171">
        <f t="shared" si="3"/>
        <v>0.057871680395732386</v>
      </c>
      <c r="L79" s="60"/>
      <c r="M79" s="6"/>
      <c r="N79" s="59"/>
      <c r="O79" s="3"/>
      <c r="P79" s="3"/>
      <c r="Q79" s="3"/>
      <c r="R79" s="3"/>
      <c r="S79" s="3"/>
      <c r="T79" s="3"/>
      <c r="U79" s="61"/>
      <c r="V79" s="3"/>
      <c r="W79" s="3"/>
      <c r="X79" s="3"/>
      <c r="Y79" s="3"/>
      <c r="Z79" s="3"/>
      <c r="AA79" s="2"/>
    </row>
    <row r="80" spans="1:27" s="7" customFormat="1" ht="15">
      <c r="A80" s="180" t="s">
        <v>177</v>
      </c>
      <c r="B80" s="191">
        <f>'Open Int.'!E80</f>
        <v>707000</v>
      </c>
      <c r="C80" s="192">
        <f>'Open Int.'!F80</f>
        <v>40000</v>
      </c>
      <c r="D80" s="193">
        <f>'Open Int.'!H80</f>
        <v>72000</v>
      </c>
      <c r="E80" s="335">
        <f>'Open Int.'!I80</f>
        <v>4000</v>
      </c>
      <c r="F80" s="194">
        <f>IF('Open Int.'!E80=0,0,'Open Int.'!H80/'Open Int.'!E80)</f>
        <v>0.10183875530410184</v>
      </c>
      <c r="G80" s="156">
        <v>0.10194902548725637</v>
      </c>
      <c r="H80" s="171">
        <f t="shared" si="2"/>
        <v>-0.0010816207671186875</v>
      </c>
      <c r="I80" s="188">
        <f>IF(Volume!D80=0,0,Volume!F80/Volume!D80)</f>
        <v>0.05286343612334802</v>
      </c>
      <c r="J80" s="179">
        <v>0.03571428571428571</v>
      </c>
      <c r="K80" s="171">
        <f t="shared" si="3"/>
        <v>0.4801762114537446</v>
      </c>
      <c r="L80" s="60"/>
      <c r="M80" s="6"/>
      <c r="N80" s="59"/>
      <c r="O80" s="3"/>
      <c r="P80" s="3"/>
      <c r="Q80" s="3"/>
      <c r="R80" s="3"/>
      <c r="S80" s="3"/>
      <c r="T80" s="3"/>
      <c r="U80" s="61"/>
      <c r="V80" s="3"/>
      <c r="W80" s="3"/>
      <c r="X80" s="3"/>
      <c r="Y80" s="3"/>
      <c r="Z80" s="3"/>
      <c r="AA80" s="2"/>
    </row>
    <row r="81" spans="1:27" s="7" customFormat="1" ht="15">
      <c r="A81" s="180" t="s">
        <v>168</v>
      </c>
      <c r="B81" s="191">
        <f>'Open Int.'!E81</f>
        <v>0</v>
      </c>
      <c r="C81" s="192">
        <f>'Open Int.'!F81</f>
        <v>0</v>
      </c>
      <c r="D81" s="193">
        <f>'Open Int.'!H81</f>
        <v>0</v>
      </c>
      <c r="E81" s="335">
        <f>'Open Int.'!I81</f>
        <v>0</v>
      </c>
      <c r="F81" s="194">
        <f>IF('Open Int.'!E81=0,0,'Open Int.'!H81/'Open Int.'!E81)</f>
        <v>0</v>
      </c>
      <c r="G81" s="156">
        <v>0</v>
      </c>
      <c r="H81" s="171">
        <f t="shared" si="2"/>
        <v>0</v>
      </c>
      <c r="I81" s="188">
        <f>IF(Volume!D81=0,0,Volume!F81/Volume!D81)</f>
        <v>0</v>
      </c>
      <c r="J81" s="179">
        <v>0</v>
      </c>
      <c r="K81" s="171">
        <f t="shared" si="3"/>
        <v>0</v>
      </c>
      <c r="L81" s="60"/>
      <c r="M81" s="6"/>
      <c r="N81" s="59"/>
      <c r="O81" s="3"/>
      <c r="P81" s="3"/>
      <c r="Q81" s="3"/>
      <c r="R81" s="3"/>
      <c r="S81" s="3"/>
      <c r="T81" s="3"/>
      <c r="U81" s="61"/>
      <c r="V81" s="3"/>
      <c r="W81" s="3"/>
      <c r="X81" s="3"/>
      <c r="Y81" s="3"/>
      <c r="Z81" s="3"/>
      <c r="AA81" s="2"/>
    </row>
    <row r="82" spans="1:27" s="7" customFormat="1" ht="15">
      <c r="A82" s="180" t="s">
        <v>132</v>
      </c>
      <c r="B82" s="191">
        <f>'Open Int.'!E82</f>
        <v>29200</v>
      </c>
      <c r="C82" s="192">
        <f>'Open Int.'!F82</f>
        <v>3600</v>
      </c>
      <c r="D82" s="193">
        <f>'Open Int.'!H82</f>
        <v>1600</v>
      </c>
      <c r="E82" s="335">
        <f>'Open Int.'!I82</f>
        <v>0</v>
      </c>
      <c r="F82" s="194">
        <f>IF('Open Int.'!E82=0,0,'Open Int.'!H82/'Open Int.'!E82)</f>
        <v>0.0547945205479452</v>
      </c>
      <c r="G82" s="156">
        <v>0.0625</v>
      </c>
      <c r="H82" s="171">
        <f t="shared" si="2"/>
        <v>-0.12328767123287676</v>
      </c>
      <c r="I82" s="188">
        <f>IF(Volume!D82=0,0,Volume!F82/Volume!D82)</f>
        <v>0</v>
      </c>
      <c r="J82" s="179">
        <v>0.2857142857142857</v>
      </c>
      <c r="K82" s="171">
        <f t="shared" si="3"/>
        <v>-1</v>
      </c>
      <c r="L82" s="60"/>
      <c r="M82" s="6"/>
      <c r="N82" s="59"/>
      <c r="O82" s="3"/>
      <c r="P82" s="3"/>
      <c r="Q82" s="3"/>
      <c r="R82" s="3"/>
      <c r="S82" s="3"/>
      <c r="T82" s="3"/>
      <c r="U82" s="61"/>
      <c r="V82" s="3"/>
      <c r="W82" s="3"/>
      <c r="X82" s="3"/>
      <c r="Y82" s="3"/>
      <c r="Z82" s="3"/>
      <c r="AA82" s="2"/>
    </row>
    <row r="83" spans="1:27" s="7" customFormat="1" ht="15">
      <c r="A83" s="180" t="s">
        <v>144</v>
      </c>
      <c r="B83" s="191">
        <f>'Open Int.'!E83</f>
        <v>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296</v>
      </c>
      <c r="B84" s="191">
        <f>'Open Int.'!E84</f>
        <v>12600</v>
      </c>
      <c r="C84" s="192">
        <f>'Open Int.'!F84</f>
        <v>1500</v>
      </c>
      <c r="D84" s="193">
        <f>'Open Int.'!H84</f>
        <v>2700</v>
      </c>
      <c r="E84" s="335">
        <f>'Open Int.'!I84</f>
        <v>-12300</v>
      </c>
      <c r="F84" s="194">
        <f>IF('Open Int.'!E84=0,0,'Open Int.'!H84/'Open Int.'!E84)</f>
        <v>0.21428571428571427</v>
      </c>
      <c r="G84" s="156">
        <v>1.3513513513513513</v>
      </c>
      <c r="H84" s="171">
        <f t="shared" si="2"/>
        <v>-0.8414285714285715</v>
      </c>
      <c r="I84" s="188">
        <f>IF(Volume!D84=0,0,Volume!F84/Volume!D84)</f>
        <v>0</v>
      </c>
      <c r="J84" s="179">
        <v>3.4285714285714284</v>
      </c>
      <c r="K84" s="171">
        <f t="shared" si="3"/>
        <v>-1</v>
      </c>
      <c r="L84" s="60"/>
      <c r="M84" s="6"/>
      <c r="N84" s="59"/>
      <c r="O84" s="3"/>
      <c r="P84" s="3"/>
      <c r="Q84" s="3"/>
      <c r="R84" s="3"/>
      <c r="S84" s="3"/>
      <c r="T84" s="3"/>
      <c r="U84" s="61"/>
      <c r="V84" s="3"/>
      <c r="W84" s="3"/>
      <c r="X84" s="3"/>
      <c r="Y84" s="3"/>
      <c r="Z84" s="3"/>
      <c r="AA84" s="2"/>
    </row>
    <row r="85" spans="1:27" s="7" customFormat="1" ht="15">
      <c r="A85" s="180" t="s">
        <v>133</v>
      </c>
      <c r="B85" s="191">
        <f>'Open Int.'!E85</f>
        <v>3100000</v>
      </c>
      <c r="C85" s="192">
        <f>'Open Int.'!F85</f>
        <v>300000</v>
      </c>
      <c r="D85" s="193">
        <f>'Open Int.'!H85</f>
        <v>250000</v>
      </c>
      <c r="E85" s="335">
        <f>'Open Int.'!I85</f>
        <v>75000</v>
      </c>
      <c r="F85" s="194">
        <f>IF('Open Int.'!E85=0,0,'Open Int.'!H85/'Open Int.'!E85)</f>
        <v>0.08064516129032258</v>
      </c>
      <c r="G85" s="156">
        <v>0.0625</v>
      </c>
      <c r="H85" s="171">
        <f t="shared" si="2"/>
        <v>0.29032258064516125</v>
      </c>
      <c r="I85" s="188">
        <f>IF(Volume!D85=0,0,Volume!F85/Volume!D85)</f>
        <v>0.06930693069306931</v>
      </c>
      <c r="J85" s="179">
        <v>0.0546875</v>
      </c>
      <c r="K85" s="171">
        <f t="shared" si="3"/>
        <v>0.26732673267326745</v>
      </c>
      <c r="L85" s="60"/>
      <c r="M85" s="6"/>
      <c r="N85" s="59"/>
      <c r="O85" s="3"/>
      <c r="P85" s="3"/>
      <c r="Q85" s="3"/>
      <c r="R85" s="3"/>
      <c r="S85" s="3"/>
      <c r="T85" s="3"/>
      <c r="U85" s="61"/>
      <c r="V85" s="3"/>
      <c r="W85" s="3"/>
      <c r="X85" s="3"/>
      <c r="Y85" s="3"/>
      <c r="Z85" s="3"/>
      <c r="AA85" s="2"/>
    </row>
    <row r="86" spans="1:27" s="7" customFormat="1" ht="15">
      <c r="A86" s="180" t="s">
        <v>169</v>
      </c>
      <c r="B86" s="191">
        <f>'Open Int.'!E86</f>
        <v>48000</v>
      </c>
      <c r="C86" s="192">
        <f>'Open Int.'!F86</f>
        <v>0</v>
      </c>
      <c r="D86" s="193">
        <f>'Open Int.'!H86</f>
        <v>0</v>
      </c>
      <c r="E86" s="335">
        <f>'Open Int.'!I86</f>
        <v>0</v>
      </c>
      <c r="F86" s="194">
        <f>IF('Open Int.'!E86=0,0,'Open Int.'!H86/'Open Int.'!E86)</f>
        <v>0</v>
      </c>
      <c r="G86" s="156">
        <v>0</v>
      </c>
      <c r="H86" s="171">
        <f t="shared" si="2"/>
        <v>0</v>
      </c>
      <c r="I86" s="188">
        <f>IF(Volume!D86=0,0,Volume!F86/Volume!D86)</f>
        <v>0</v>
      </c>
      <c r="J86" s="179">
        <v>0</v>
      </c>
      <c r="K86" s="171">
        <f t="shared" si="3"/>
        <v>0</v>
      </c>
      <c r="L86" s="60"/>
      <c r="M86" s="6"/>
      <c r="N86" s="59"/>
      <c r="O86" s="3"/>
      <c r="P86" s="3"/>
      <c r="Q86" s="3"/>
      <c r="R86" s="3"/>
      <c r="S86" s="3"/>
      <c r="T86" s="3"/>
      <c r="U86" s="61"/>
      <c r="V86" s="3"/>
      <c r="W86" s="3"/>
      <c r="X86" s="3"/>
      <c r="Y86" s="3"/>
      <c r="Z86" s="3"/>
      <c r="AA86" s="2"/>
    </row>
    <row r="87" spans="1:27" s="7" customFormat="1" ht="15">
      <c r="A87" s="180" t="s">
        <v>297</v>
      </c>
      <c r="B87" s="191">
        <f>'Open Int.'!E87</f>
        <v>37400</v>
      </c>
      <c r="C87" s="192">
        <f>'Open Int.'!F87</f>
        <v>-550</v>
      </c>
      <c r="D87" s="193">
        <f>'Open Int.'!H87</f>
        <v>0</v>
      </c>
      <c r="E87" s="335">
        <f>'Open Int.'!I87</f>
        <v>0</v>
      </c>
      <c r="F87" s="194">
        <f>IF('Open Int.'!E87=0,0,'Open Int.'!H87/'Open Int.'!E87)</f>
        <v>0</v>
      </c>
      <c r="G87" s="156">
        <v>0</v>
      </c>
      <c r="H87" s="171">
        <f t="shared" si="2"/>
        <v>0</v>
      </c>
      <c r="I87" s="188">
        <f>IF(Volume!D87=0,0,Volume!F87/Volume!D87)</f>
        <v>0</v>
      </c>
      <c r="J87" s="179">
        <v>0</v>
      </c>
      <c r="K87" s="171">
        <f t="shared" si="3"/>
        <v>0</v>
      </c>
      <c r="L87" s="60"/>
      <c r="M87" s="6"/>
      <c r="N87" s="59"/>
      <c r="O87" s="3"/>
      <c r="P87" s="3"/>
      <c r="Q87" s="3"/>
      <c r="R87" s="3"/>
      <c r="S87" s="3"/>
      <c r="T87" s="3"/>
      <c r="U87" s="61"/>
      <c r="V87" s="3"/>
      <c r="W87" s="3"/>
      <c r="X87" s="3"/>
      <c r="Y87" s="3"/>
      <c r="Z87" s="3"/>
      <c r="AA87" s="2"/>
    </row>
    <row r="88" spans="1:27" s="7" customFormat="1" ht="15">
      <c r="A88" s="180" t="s">
        <v>298</v>
      </c>
      <c r="B88" s="191">
        <f>'Open Int.'!E88</f>
        <v>6600</v>
      </c>
      <c r="C88" s="192">
        <f>'Open Int.'!F88</f>
        <v>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178</v>
      </c>
      <c r="B89" s="191">
        <f>'Open Int.'!E89</f>
        <v>42500</v>
      </c>
      <c r="C89" s="192">
        <f>'Open Int.'!F89</f>
        <v>0</v>
      </c>
      <c r="D89" s="193">
        <f>'Open Int.'!H89</f>
        <v>10000</v>
      </c>
      <c r="E89" s="335">
        <f>'Open Int.'!I89</f>
        <v>0</v>
      </c>
      <c r="F89" s="194">
        <f>IF('Open Int.'!E89=0,0,'Open Int.'!H89/'Open Int.'!E89)</f>
        <v>0.23529411764705882</v>
      </c>
      <c r="G89" s="156">
        <v>0.23529411764705882</v>
      </c>
      <c r="H89" s="171">
        <f t="shared" si="2"/>
        <v>0</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9" s="58" customFormat="1" ht="15">
      <c r="A90" s="180" t="s">
        <v>145</v>
      </c>
      <c r="B90" s="191">
        <f>'Open Int.'!E90</f>
        <v>44200</v>
      </c>
      <c r="C90" s="192">
        <f>'Open Int.'!F90</f>
        <v>0</v>
      </c>
      <c r="D90" s="193">
        <f>'Open Int.'!H90</f>
        <v>0</v>
      </c>
      <c r="E90" s="335">
        <f>'Open Int.'!I90</f>
        <v>0</v>
      </c>
      <c r="F90" s="194">
        <f>IF('Open Int.'!E90=0,0,'Open Int.'!H90/'Open Int.'!E90)</f>
        <v>0</v>
      </c>
      <c r="G90" s="156">
        <v>0</v>
      </c>
      <c r="H90" s="171">
        <f t="shared" si="2"/>
        <v>0</v>
      </c>
      <c r="I90" s="188">
        <f>IF(Volume!D90=0,0,Volume!F90/Volume!D90)</f>
        <v>0</v>
      </c>
      <c r="J90" s="179">
        <v>0</v>
      </c>
      <c r="K90" s="171">
        <f t="shared" si="3"/>
        <v>0</v>
      </c>
      <c r="L90" s="60"/>
      <c r="M90" s="6"/>
      <c r="N90" s="59"/>
      <c r="O90" s="3"/>
      <c r="P90" s="3"/>
      <c r="Q90" s="3"/>
      <c r="R90" s="3"/>
      <c r="S90" s="3"/>
      <c r="T90" s="3"/>
      <c r="U90" s="61"/>
      <c r="V90" s="3"/>
      <c r="W90" s="3"/>
      <c r="X90" s="3"/>
      <c r="Y90" s="3"/>
      <c r="Z90" s="3"/>
      <c r="AA90" s="2"/>
      <c r="AB90" s="78"/>
      <c r="AC90" s="77"/>
    </row>
    <row r="91" spans="1:27" s="7" customFormat="1" ht="15">
      <c r="A91" s="180" t="s">
        <v>274</v>
      </c>
      <c r="B91" s="191">
        <f>'Open Int.'!E91</f>
        <v>221850</v>
      </c>
      <c r="C91" s="192">
        <f>'Open Int.'!F91</f>
        <v>20400</v>
      </c>
      <c r="D91" s="193">
        <f>'Open Int.'!H91</f>
        <v>12750</v>
      </c>
      <c r="E91" s="335">
        <f>'Open Int.'!I91</f>
        <v>850</v>
      </c>
      <c r="F91" s="194">
        <f>IF('Open Int.'!E91=0,0,'Open Int.'!H91/'Open Int.'!E91)</f>
        <v>0.05747126436781609</v>
      </c>
      <c r="G91" s="156">
        <v>0.05907172995780591</v>
      </c>
      <c r="H91" s="171">
        <f t="shared" si="2"/>
        <v>-0.02709359605911332</v>
      </c>
      <c r="I91" s="188">
        <f>IF(Volume!D91=0,0,Volume!F91/Volume!D91)</f>
        <v>0.029411764705882353</v>
      </c>
      <c r="J91" s="179">
        <v>0</v>
      </c>
      <c r="K91" s="171">
        <f t="shared" si="3"/>
        <v>0</v>
      </c>
      <c r="L91" s="60"/>
      <c r="M91" s="6"/>
      <c r="N91" s="59"/>
      <c r="O91" s="3"/>
      <c r="P91" s="3"/>
      <c r="Q91" s="3"/>
      <c r="R91" s="3"/>
      <c r="S91" s="3"/>
      <c r="T91" s="3"/>
      <c r="U91" s="61"/>
      <c r="V91" s="3"/>
      <c r="W91" s="3"/>
      <c r="X91" s="3"/>
      <c r="Y91" s="3"/>
      <c r="Z91" s="3"/>
      <c r="AA91" s="2"/>
    </row>
    <row r="92" spans="1:27" s="7" customFormat="1" ht="15">
      <c r="A92" s="180" t="s">
        <v>210</v>
      </c>
      <c r="B92" s="191">
        <f>'Open Int.'!E92</f>
        <v>53000</v>
      </c>
      <c r="C92" s="192">
        <f>'Open Int.'!F92</f>
        <v>3800</v>
      </c>
      <c r="D92" s="193">
        <f>'Open Int.'!H92</f>
        <v>5800</v>
      </c>
      <c r="E92" s="335">
        <f>'Open Int.'!I92</f>
        <v>600</v>
      </c>
      <c r="F92" s="194">
        <f>IF('Open Int.'!E92=0,0,'Open Int.'!H92/'Open Int.'!E92)</f>
        <v>0.10943396226415095</v>
      </c>
      <c r="G92" s="156">
        <v>0.10569105691056911</v>
      </c>
      <c r="H92" s="171">
        <f t="shared" si="2"/>
        <v>0.035413642960812744</v>
      </c>
      <c r="I92" s="188">
        <f>IF(Volume!D92=0,0,Volume!F92/Volume!D92)</f>
        <v>0.15</v>
      </c>
      <c r="J92" s="179">
        <v>0.07692307692307693</v>
      </c>
      <c r="K92" s="171">
        <f t="shared" si="3"/>
        <v>0.9499999999999998</v>
      </c>
      <c r="L92" s="60"/>
      <c r="M92" s="6"/>
      <c r="N92" s="59"/>
      <c r="O92" s="3"/>
      <c r="P92" s="3"/>
      <c r="Q92" s="3"/>
      <c r="R92" s="3"/>
      <c r="S92" s="3"/>
      <c r="T92" s="3"/>
      <c r="U92" s="61"/>
      <c r="V92" s="3"/>
      <c r="W92" s="3"/>
      <c r="X92" s="3"/>
      <c r="Y92" s="3"/>
      <c r="Z92" s="3"/>
      <c r="AA92" s="2"/>
    </row>
    <row r="93" spans="1:27" s="7" customFormat="1" ht="15">
      <c r="A93" s="180" t="s">
        <v>299</v>
      </c>
      <c r="B93" s="191">
        <f>'Open Int.'!E93</f>
        <v>350</v>
      </c>
      <c r="C93" s="192">
        <f>'Open Int.'!F93</f>
        <v>350</v>
      </c>
      <c r="D93" s="193">
        <f>'Open Int.'!H93</f>
        <v>0</v>
      </c>
      <c r="E93" s="335">
        <f>'Open Int.'!I93</f>
        <v>0</v>
      </c>
      <c r="F93" s="194">
        <f>IF('Open Int.'!E93=0,0,'Open Int.'!H93/'Open Int.'!E93)</f>
        <v>0</v>
      </c>
      <c r="G93" s="156">
        <v>0</v>
      </c>
      <c r="H93" s="171">
        <f t="shared" si="2"/>
        <v>0</v>
      </c>
      <c r="I93" s="188">
        <f>IF(Volume!D93=0,0,Volume!F93/Volume!D93)</f>
        <v>0</v>
      </c>
      <c r="J93" s="179">
        <v>0</v>
      </c>
      <c r="K93" s="171">
        <f t="shared" si="3"/>
        <v>0</v>
      </c>
      <c r="L93" s="60"/>
      <c r="M93" s="6"/>
      <c r="N93" s="59"/>
      <c r="O93" s="3"/>
      <c r="P93" s="3"/>
      <c r="Q93" s="3"/>
      <c r="R93" s="3"/>
      <c r="S93" s="3"/>
      <c r="T93" s="3"/>
      <c r="U93" s="61"/>
      <c r="V93" s="3"/>
      <c r="W93" s="3"/>
      <c r="X93" s="3"/>
      <c r="Y93" s="3"/>
      <c r="Z93" s="3"/>
      <c r="AA93" s="2"/>
    </row>
    <row r="94" spans="1:27" s="7" customFormat="1" ht="15">
      <c r="A94" s="180" t="s">
        <v>7</v>
      </c>
      <c r="B94" s="191">
        <f>'Open Int.'!E94</f>
        <v>78650</v>
      </c>
      <c r="C94" s="192">
        <f>'Open Int.'!F94</f>
        <v>13000</v>
      </c>
      <c r="D94" s="193">
        <f>'Open Int.'!H94</f>
        <v>22100</v>
      </c>
      <c r="E94" s="335">
        <f>'Open Int.'!I94</f>
        <v>650</v>
      </c>
      <c r="F94" s="194">
        <f>IF('Open Int.'!E94=0,0,'Open Int.'!H94/'Open Int.'!E94)</f>
        <v>0.2809917355371901</v>
      </c>
      <c r="G94" s="156">
        <v>0.32673267326732675</v>
      </c>
      <c r="H94" s="171">
        <f t="shared" si="2"/>
        <v>-0.13999499123466067</v>
      </c>
      <c r="I94" s="188">
        <f>IF(Volume!D94=0,0,Volume!F94/Volume!D94)</f>
        <v>0.15</v>
      </c>
      <c r="J94" s="179">
        <v>0.12307692307692308</v>
      </c>
      <c r="K94" s="171">
        <f t="shared" si="3"/>
        <v>0.2187499999999999</v>
      </c>
      <c r="L94" s="60"/>
      <c r="M94" s="6"/>
      <c r="N94" s="59"/>
      <c r="O94" s="3"/>
      <c r="P94" s="3"/>
      <c r="Q94" s="3"/>
      <c r="R94" s="3"/>
      <c r="S94" s="3"/>
      <c r="T94" s="3"/>
      <c r="U94" s="61"/>
      <c r="V94" s="3"/>
      <c r="W94" s="3"/>
      <c r="X94" s="3"/>
      <c r="Y94" s="3"/>
      <c r="Z94" s="3"/>
      <c r="AA94" s="2"/>
    </row>
    <row r="95" spans="1:27" s="7" customFormat="1" ht="15">
      <c r="A95" s="180" t="s">
        <v>170</v>
      </c>
      <c r="B95" s="191">
        <f>'Open Int.'!E95</f>
        <v>0</v>
      </c>
      <c r="C95" s="192">
        <f>'Open Int.'!F95</f>
        <v>0</v>
      </c>
      <c r="D95" s="193">
        <f>'Open Int.'!H95</f>
        <v>0</v>
      </c>
      <c r="E95" s="335">
        <f>'Open Int.'!I95</f>
        <v>0</v>
      </c>
      <c r="F95" s="194">
        <f>IF('Open Int.'!E95=0,0,'Open Int.'!H95/'Open Int.'!E95)</f>
        <v>0</v>
      </c>
      <c r="G95" s="156">
        <v>0</v>
      </c>
      <c r="H95" s="171">
        <f t="shared" si="2"/>
        <v>0</v>
      </c>
      <c r="I95" s="188">
        <f>IF(Volume!D95=0,0,Volume!F95/Volume!D95)</f>
        <v>0</v>
      </c>
      <c r="J95" s="179">
        <v>0</v>
      </c>
      <c r="K95" s="171">
        <f t="shared" si="3"/>
        <v>0</v>
      </c>
      <c r="L95" s="60"/>
      <c r="M95" s="6"/>
      <c r="N95" s="59"/>
      <c r="O95" s="3"/>
      <c r="P95" s="3"/>
      <c r="Q95" s="3"/>
      <c r="R95" s="3"/>
      <c r="S95" s="3"/>
      <c r="T95" s="3"/>
      <c r="U95" s="61"/>
      <c r="V95" s="3"/>
      <c r="W95" s="3"/>
      <c r="X95" s="3"/>
      <c r="Y95" s="3"/>
      <c r="Z95" s="3"/>
      <c r="AA95" s="2"/>
    </row>
    <row r="96" spans="1:29" s="58" customFormat="1" ht="15">
      <c r="A96" s="180" t="s">
        <v>224</v>
      </c>
      <c r="B96" s="191">
        <f>'Open Int.'!E96</f>
        <v>130400</v>
      </c>
      <c r="C96" s="192">
        <f>'Open Int.'!F96</f>
        <v>26400</v>
      </c>
      <c r="D96" s="193">
        <f>'Open Int.'!H96</f>
        <v>23200</v>
      </c>
      <c r="E96" s="335">
        <f>'Open Int.'!I96</f>
        <v>3200</v>
      </c>
      <c r="F96" s="194">
        <f>IF('Open Int.'!E96=0,0,'Open Int.'!H96/'Open Int.'!E96)</f>
        <v>0.17791411042944785</v>
      </c>
      <c r="G96" s="156">
        <v>0.19230769230769232</v>
      </c>
      <c r="H96" s="171">
        <f t="shared" si="2"/>
        <v>-0.07484662576687122</v>
      </c>
      <c r="I96" s="188">
        <f>IF(Volume!D96=0,0,Volume!F96/Volume!D96)</f>
        <v>0.11607142857142858</v>
      </c>
      <c r="J96" s="179">
        <v>0.22988505747126436</v>
      </c>
      <c r="K96" s="171">
        <f t="shared" si="3"/>
        <v>-0.4950892857142857</v>
      </c>
      <c r="L96" s="60"/>
      <c r="M96" s="6"/>
      <c r="N96" s="59"/>
      <c r="O96" s="3"/>
      <c r="P96" s="3"/>
      <c r="Q96" s="3"/>
      <c r="R96" s="3"/>
      <c r="S96" s="3"/>
      <c r="T96" s="3"/>
      <c r="U96" s="61"/>
      <c r="V96" s="3"/>
      <c r="W96" s="3"/>
      <c r="X96" s="3"/>
      <c r="Y96" s="3"/>
      <c r="Z96" s="3"/>
      <c r="AA96" s="2"/>
      <c r="AB96" s="78"/>
      <c r="AC96" s="77"/>
    </row>
    <row r="97" spans="1:27" s="7" customFormat="1" ht="15">
      <c r="A97" s="180" t="s">
        <v>207</v>
      </c>
      <c r="B97" s="191">
        <f>'Open Int.'!E97</f>
        <v>486250</v>
      </c>
      <c r="C97" s="192">
        <f>'Open Int.'!F97</f>
        <v>13750</v>
      </c>
      <c r="D97" s="193">
        <f>'Open Int.'!H97</f>
        <v>27500</v>
      </c>
      <c r="E97" s="335">
        <f>'Open Int.'!I97</f>
        <v>-1250</v>
      </c>
      <c r="F97" s="194">
        <f>IF('Open Int.'!E97=0,0,'Open Int.'!H97/'Open Int.'!E97)</f>
        <v>0.056555269922879174</v>
      </c>
      <c r="G97" s="156">
        <v>0.06084656084656084</v>
      </c>
      <c r="H97" s="171">
        <f t="shared" si="2"/>
        <v>-0.070526433441377</v>
      </c>
      <c r="I97" s="188">
        <f>IF(Volume!D97=0,0,Volume!F97/Volume!D97)</f>
        <v>0.06896551724137931</v>
      </c>
      <c r="J97" s="179">
        <v>0.11475409836065574</v>
      </c>
      <c r="K97" s="171">
        <f t="shared" si="3"/>
        <v>-0.39901477832512317</v>
      </c>
      <c r="L97" s="60"/>
      <c r="M97" s="6"/>
      <c r="N97" s="59"/>
      <c r="O97" s="3"/>
      <c r="P97" s="3"/>
      <c r="Q97" s="3"/>
      <c r="R97" s="3"/>
      <c r="S97" s="3"/>
      <c r="T97" s="3"/>
      <c r="U97" s="61"/>
      <c r="V97" s="3"/>
      <c r="W97" s="3"/>
      <c r="X97" s="3"/>
      <c r="Y97" s="3"/>
      <c r="Z97" s="3"/>
      <c r="AA97" s="2"/>
    </row>
    <row r="98" spans="1:27" s="7" customFormat="1" ht="15">
      <c r="A98" s="180" t="s">
        <v>300</v>
      </c>
      <c r="B98" s="191">
        <f>'Open Int.'!E98</f>
        <v>6250</v>
      </c>
      <c r="C98" s="192">
        <f>'Open Int.'!F98</f>
        <v>750</v>
      </c>
      <c r="D98" s="193">
        <f>'Open Int.'!H98</f>
        <v>0</v>
      </c>
      <c r="E98" s="335">
        <f>'Open Int.'!I98</f>
        <v>0</v>
      </c>
      <c r="F98" s="194">
        <f>IF('Open Int.'!E98=0,0,'Open Int.'!H98/'Open Int.'!E98)</f>
        <v>0</v>
      </c>
      <c r="G98" s="156">
        <v>0</v>
      </c>
      <c r="H98" s="171">
        <f t="shared" si="2"/>
        <v>0</v>
      </c>
      <c r="I98" s="188">
        <f>IF(Volume!D98=0,0,Volume!F98/Volume!D98)</f>
        <v>0</v>
      </c>
      <c r="J98" s="179">
        <v>0</v>
      </c>
      <c r="K98" s="171">
        <f t="shared" si="3"/>
        <v>0</v>
      </c>
      <c r="L98" s="60"/>
      <c r="M98" s="6"/>
      <c r="N98" s="59"/>
      <c r="O98" s="3"/>
      <c r="P98" s="3"/>
      <c r="Q98" s="3"/>
      <c r="R98" s="3"/>
      <c r="S98" s="3"/>
      <c r="T98" s="3"/>
      <c r="U98" s="61"/>
      <c r="V98" s="3"/>
      <c r="W98" s="3"/>
      <c r="X98" s="3"/>
      <c r="Y98" s="3"/>
      <c r="Z98" s="3"/>
      <c r="AA98" s="2"/>
    </row>
    <row r="99" spans="1:27" s="7" customFormat="1" ht="15">
      <c r="A99" s="180" t="s">
        <v>280</v>
      </c>
      <c r="B99" s="191">
        <f>'Open Int.'!E99</f>
        <v>356800</v>
      </c>
      <c r="C99" s="192">
        <f>'Open Int.'!F99</f>
        <v>48000</v>
      </c>
      <c r="D99" s="193">
        <f>'Open Int.'!H99</f>
        <v>35200</v>
      </c>
      <c r="E99" s="335">
        <f>'Open Int.'!I99</f>
        <v>0</v>
      </c>
      <c r="F99" s="194">
        <f>IF('Open Int.'!E99=0,0,'Open Int.'!H99/'Open Int.'!E99)</f>
        <v>0.09865470852017937</v>
      </c>
      <c r="G99" s="156">
        <v>0.11398963730569948</v>
      </c>
      <c r="H99" s="171">
        <f t="shared" si="2"/>
        <v>-0.13452914798206286</v>
      </c>
      <c r="I99" s="188">
        <f>IF(Volume!D99=0,0,Volume!F99/Volume!D99)</f>
        <v>0.011904761904761904</v>
      </c>
      <c r="J99" s="179">
        <v>0.021505376344086023</v>
      </c>
      <c r="K99" s="171">
        <f t="shared" si="3"/>
        <v>-0.4464285714285715</v>
      </c>
      <c r="L99" s="60"/>
      <c r="M99" s="6"/>
      <c r="N99" s="59"/>
      <c r="O99" s="3"/>
      <c r="P99" s="3"/>
      <c r="Q99" s="3"/>
      <c r="R99" s="3"/>
      <c r="S99" s="3"/>
      <c r="T99" s="3"/>
      <c r="U99" s="61"/>
      <c r="V99" s="3"/>
      <c r="W99" s="3"/>
      <c r="X99" s="3"/>
      <c r="Y99" s="3"/>
      <c r="Z99" s="3"/>
      <c r="AA99" s="2"/>
    </row>
    <row r="100" spans="1:29" s="58" customFormat="1" ht="15">
      <c r="A100" s="180" t="s">
        <v>146</v>
      </c>
      <c r="B100" s="191">
        <f>'Open Int.'!E100</f>
        <v>373800</v>
      </c>
      <c r="C100" s="192">
        <f>'Open Int.'!F100</f>
        <v>8900</v>
      </c>
      <c r="D100" s="193">
        <f>'Open Int.'!H100</f>
        <v>0</v>
      </c>
      <c r="E100" s="335">
        <f>'Open Int.'!I100</f>
        <v>0</v>
      </c>
      <c r="F100" s="194">
        <f>IF('Open Int.'!E100=0,0,'Open Int.'!H100/'Open Int.'!E100)</f>
        <v>0</v>
      </c>
      <c r="G100" s="156">
        <v>0</v>
      </c>
      <c r="H100" s="171">
        <f t="shared" si="2"/>
        <v>0</v>
      </c>
      <c r="I100" s="188">
        <f>IF(Volume!D100=0,0,Volume!F100/Volume!D100)</f>
        <v>0</v>
      </c>
      <c r="J100" s="179">
        <v>0</v>
      </c>
      <c r="K100" s="171">
        <f t="shared" si="3"/>
        <v>0</v>
      </c>
      <c r="L100" s="60"/>
      <c r="M100" s="6"/>
      <c r="N100" s="59"/>
      <c r="O100" s="3"/>
      <c r="P100" s="3"/>
      <c r="Q100" s="3"/>
      <c r="R100" s="3"/>
      <c r="S100" s="3"/>
      <c r="T100" s="3"/>
      <c r="U100" s="61"/>
      <c r="V100" s="3"/>
      <c r="W100" s="3"/>
      <c r="X100" s="3"/>
      <c r="Y100" s="3"/>
      <c r="Z100" s="3"/>
      <c r="AA100" s="2"/>
      <c r="AB100" s="78"/>
      <c r="AC100" s="77"/>
    </row>
    <row r="101" spans="1:29" s="58" customFormat="1" ht="15">
      <c r="A101" s="180" t="s">
        <v>8</v>
      </c>
      <c r="B101" s="191">
        <f>'Open Int.'!E101</f>
        <v>2659200</v>
      </c>
      <c r="C101" s="192">
        <f>'Open Int.'!F101</f>
        <v>337600</v>
      </c>
      <c r="D101" s="193">
        <f>'Open Int.'!H101</f>
        <v>561600</v>
      </c>
      <c r="E101" s="335">
        <f>'Open Int.'!I101</f>
        <v>0</v>
      </c>
      <c r="F101" s="194">
        <f>IF('Open Int.'!E101=0,0,'Open Int.'!H101/'Open Int.'!E101)</f>
        <v>0.2111913357400722</v>
      </c>
      <c r="G101" s="156">
        <v>0.24190213645761544</v>
      </c>
      <c r="H101" s="171">
        <f t="shared" si="2"/>
        <v>-0.12695547533092658</v>
      </c>
      <c r="I101" s="188">
        <f>IF(Volume!D101=0,0,Volume!F101/Volume!D101)</f>
        <v>0.1774891774891775</v>
      </c>
      <c r="J101" s="179">
        <v>0.13668430335097</v>
      </c>
      <c r="K101" s="171">
        <f t="shared" si="3"/>
        <v>0.2985337243401761</v>
      </c>
      <c r="L101" s="60"/>
      <c r="M101" s="6"/>
      <c r="N101" s="59"/>
      <c r="O101" s="3"/>
      <c r="P101" s="3"/>
      <c r="Q101" s="3"/>
      <c r="R101" s="3"/>
      <c r="S101" s="3"/>
      <c r="T101" s="3"/>
      <c r="U101" s="61"/>
      <c r="V101" s="3"/>
      <c r="W101" s="3"/>
      <c r="X101" s="3"/>
      <c r="Y101" s="3"/>
      <c r="Z101" s="3"/>
      <c r="AA101" s="2"/>
      <c r="AB101" s="78"/>
      <c r="AC101" s="77"/>
    </row>
    <row r="102" spans="1:27" s="7" customFormat="1" ht="15">
      <c r="A102" s="180" t="s">
        <v>301</v>
      </c>
      <c r="B102" s="191">
        <f>'Open Int.'!E102</f>
        <v>7000</v>
      </c>
      <c r="C102" s="192">
        <f>'Open Int.'!F102</f>
        <v>1000</v>
      </c>
      <c r="D102" s="193">
        <f>'Open Int.'!H102</f>
        <v>1000</v>
      </c>
      <c r="E102" s="335">
        <f>'Open Int.'!I102</f>
        <v>0</v>
      </c>
      <c r="F102" s="194">
        <f>IF('Open Int.'!E102=0,0,'Open Int.'!H102/'Open Int.'!E102)</f>
        <v>0.14285714285714285</v>
      </c>
      <c r="G102" s="156">
        <v>0.16666666666666666</v>
      </c>
      <c r="H102" s="171">
        <f t="shared" si="2"/>
        <v>-0.14285714285714285</v>
      </c>
      <c r="I102" s="188">
        <f>IF(Volume!D102=0,0,Volume!F102/Volume!D102)</f>
        <v>0</v>
      </c>
      <c r="J102" s="179">
        <v>0</v>
      </c>
      <c r="K102" s="171">
        <f t="shared" si="3"/>
        <v>0</v>
      </c>
      <c r="L102" s="60"/>
      <c r="M102" s="6"/>
      <c r="N102" s="59"/>
      <c r="O102" s="3"/>
      <c r="P102" s="3"/>
      <c r="Q102" s="3"/>
      <c r="R102" s="3"/>
      <c r="S102" s="3"/>
      <c r="T102" s="3"/>
      <c r="U102" s="61"/>
      <c r="V102" s="3"/>
      <c r="W102" s="3"/>
      <c r="X102" s="3"/>
      <c r="Y102" s="3"/>
      <c r="Z102" s="3"/>
      <c r="AA102" s="2"/>
    </row>
    <row r="103" spans="1:27" s="7" customFormat="1" ht="15">
      <c r="A103" s="180" t="s">
        <v>179</v>
      </c>
      <c r="B103" s="191">
        <f>'Open Int.'!E103</f>
        <v>6216000</v>
      </c>
      <c r="C103" s="192">
        <f>'Open Int.'!F103</f>
        <v>140000</v>
      </c>
      <c r="D103" s="193">
        <f>'Open Int.'!H103</f>
        <v>1960000</v>
      </c>
      <c r="E103" s="335">
        <f>'Open Int.'!I103</f>
        <v>140000</v>
      </c>
      <c r="F103" s="194">
        <f>IF('Open Int.'!E103=0,0,'Open Int.'!H103/'Open Int.'!E103)</f>
        <v>0.3153153153153153</v>
      </c>
      <c r="G103" s="156">
        <v>0.2995391705069124</v>
      </c>
      <c r="H103" s="171">
        <f t="shared" si="2"/>
        <v>0.05266805266805274</v>
      </c>
      <c r="I103" s="188">
        <f>IF(Volume!D103=0,0,Volume!F103/Volume!D103)</f>
        <v>0.18518518518518517</v>
      </c>
      <c r="J103" s="179">
        <v>0.1559633027522936</v>
      </c>
      <c r="K103" s="171">
        <f t="shared" si="3"/>
        <v>0.18736383442265783</v>
      </c>
      <c r="L103" s="60"/>
      <c r="M103" s="6"/>
      <c r="N103" s="59"/>
      <c r="O103" s="3"/>
      <c r="P103" s="3"/>
      <c r="Q103" s="3"/>
      <c r="R103" s="3"/>
      <c r="S103" s="3"/>
      <c r="T103" s="3"/>
      <c r="U103" s="61"/>
      <c r="V103" s="3"/>
      <c r="W103" s="3"/>
      <c r="X103" s="3"/>
      <c r="Y103" s="3"/>
      <c r="Z103" s="3"/>
      <c r="AA103" s="2"/>
    </row>
    <row r="104" spans="1:27" s="7" customFormat="1" ht="15">
      <c r="A104" s="180" t="s">
        <v>202</v>
      </c>
      <c r="B104" s="191">
        <f>'Open Int.'!E104</f>
        <v>73600</v>
      </c>
      <c r="C104" s="192">
        <f>'Open Int.'!F104</f>
        <v>9200</v>
      </c>
      <c r="D104" s="193">
        <f>'Open Int.'!H104</f>
        <v>9200</v>
      </c>
      <c r="E104" s="335">
        <f>'Open Int.'!I104</f>
        <v>0</v>
      </c>
      <c r="F104" s="194">
        <f>IF('Open Int.'!E104=0,0,'Open Int.'!H104/'Open Int.'!E104)</f>
        <v>0.125</v>
      </c>
      <c r="G104" s="156">
        <v>0.14285714285714285</v>
      </c>
      <c r="H104" s="171">
        <f t="shared" si="2"/>
        <v>-0.12499999999999994</v>
      </c>
      <c r="I104" s="188">
        <f>IF(Volume!D104=0,0,Volume!F104/Volume!D104)</f>
        <v>0</v>
      </c>
      <c r="J104" s="179">
        <v>0</v>
      </c>
      <c r="K104" s="171">
        <f t="shared" si="3"/>
        <v>0</v>
      </c>
      <c r="L104" s="60"/>
      <c r="M104" s="6"/>
      <c r="N104" s="59"/>
      <c r="O104" s="3"/>
      <c r="P104" s="3"/>
      <c r="Q104" s="3"/>
      <c r="R104" s="3"/>
      <c r="S104" s="3"/>
      <c r="T104" s="3"/>
      <c r="U104" s="61"/>
      <c r="V104" s="3"/>
      <c r="W104" s="3"/>
      <c r="X104" s="3"/>
      <c r="Y104" s="3"/>
      <c r="Z104" s="3"/>
      <c r="AA104" s="2"/>
    </row>
    <row r="105" spans="1:29" s="58" customFormat="1" ht="15">
      <c r="A105" s="180" t="s">
        <v>171</v>
      </c>
      <c r="B105" s="191">
        <f>'Open Int.'!E105</f>
        <v>105600</v>
      </c>
      <c r="C105" s="192">
        <f>'Open Int.'!F105</f>
        <v>11000</v>
      </c>
      <c r="D105" s="193">
        <f>'Open Int.'!H105</f>
        <v>33000</v>
      </c>
      <c r="E105" s="335">
        <f>'Open Int.'!I105</f>
        <v>11000</v>
      </c>
      <c r="F105" s="194">
        <f>IF('Open Int.'!E105=0,0,'Open Int.'!H105/'Open Int.'!E105)</f>
        <v>0.3125</v>
      </c>
      <c r="G105" s="156">
        <v>0.23255813953488372</v>
      </c>
      <c r="H105" s="171">
        <f t="shared" si="2"/>
        <v>0.34375</v>
      </c>
      <c r="I105" s="188">
        <f>IF(Volume!D105=0,0,Volume!F105/Volume!D105)</f>
        <v>0.28</v>
      </c>
      <c r="J105" s="179">
        <v>0.14285714285714285</v>
      </c>
      <c r="K105" s="171">
        <f t="shared" si="3"/>
        <v>0.9600000000000003</v>
      </c>
      <c r="L105" s="60"/>
      <c r="M105" s="6"/>
      <c r="N105" s="59"/>
      <c r="O105" s="3"/>
      <c r="P105" s="3"/>
      <c r="Q105" s="3"/>
      <c r="R105" s="3"/>
      <c r="S105" s="3"/>
      <c r="T105" s="3"/>
      <c r="U105" s="61"/>
      <c r="V105" s="3"/>
      <c r="W105" s="3"/>
      <c r="X105" s="3"/>
      <c r="Y105" s="3"/>
      <c r="Z105" s="3"/>
      <c r="AA105" s="2"/>
      <c r="AB105" s="78"/>
      <c r="AC105" s="77"/>
    </row>
    <row r="106" spans="1:29" s="58" customFormat="1" ht="15">
      <c r="A106" s="180" t="s">
        <v>147</v>
      </c>
      <c r="B106" s="191">
        <f>'Open Int.'!E106</f>
        <v>53100</v>
      </c>
      <c r="C106" s="192">
        <f>'Open Int.'!F106</f>
        <v>0</v>
      </c>
      <c r="D106" s="193">
        <f>'Open Int.'!H106</f>
        <v>0</v>
      </c>
      <c r="E106" s="335">
        <f>'Open Int.'!I106</f>
        <v>0</v>
      </c>
      <c r="F106" s="194">
        <f>IF('Open Int.'!E106=0,0,'Open Int.'!H106/'Open Int.'!E106)</f>
        <v>0</v>
      </c>
      <c r="G106" s="156">
        <v>0</v>
      </c>
      <c r="H106" s="171">
        <f t="shared" si="2"/>
        <v>0</v>
      </c>
      <c r="I106" s="188">
        <f>IF(Volume!D106=0,0,Volume!F106/Volume!D106)</f>
        <v>0</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148</v>
      </c>
      <c r="B107" s="191">
        <f>'Open Int.'!E107</f>
        <v>0</v>
      </c>
      <c r="C107" s="192">
        <f>'Open Int.'!F107</f>
        <v>0</v>
      </c>
      <c r="D107" s="193">
        <f>'Open Int.'!H107</f>
        <v>0</v>
      </c>
      <c r="E107" s="335">
        <f>'Open Int.'!I107</f>
        <v>0</v>
      </c>
      <c r="F107" s="194">
        <f>IF('Open Int.'!E107=0,0,'Open Int.'!H107/'Open Int.'!E107)</f>
        <v>0</v>
      </c>
      <c r="G107" s="156">
        <v>0</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122</v>
      </c>
      <c r="B108" s="191">
        <f>'Open Int.'!E108</f>
        <v>3835000</v>
      </c>
      <c r="C108" s="192">
        <f>'Open Int.'!F108</f>
        <v>165750</v>
      </c>
      <c r="D108" s="193">
        <f>'Open Int.'!H108</f>
        <v>757250</v>
      </c>
      <c r="E108" s="335">
        <f>'Open Int.'!I108</f>
        <v>68250</v>
      </c>
      <c r="F108" s="194">
        <f>IF('Open Int.'!E108=0,0,'Open Int.'!H108/'Open Int.'!E108)</f>
        <v>0.19745762711864406</v>
      </c>
      <c r="G108" s="156">
        <v>0.18777679362267494</v>
      </c>
      <c r="H108" s="171">
        <f t="shared" si="2"/>
        <v>0.051555004796929926</v>
      </c>
      <c r="I108" s="188">
        <f>IF(Volume!D108=0,0,Volume!F108/Volume!D108)</f>
        <v>0.13004484304932734</v>
      </c>
      <c r="J108" s="179">
        <v>0.14832535885167464</v>
      </c>
      <c r="K108" s="171">
        <f t="shared" si="3"/>
        <v>-0.12324605815130919</v>
      </c>
      <c r="L108" s="60"/>
      <c r="M108" s="6"/>
      <c r="N108" s="59"/>
      <c r="O108" s="3"/>
      <c r="P108" s="3"/>
      <c r="Q108" s="3"/>
      <c r="R108" s="3"/>
      <c r="S108" s="3"/>
      <c r="T108" s="3"/>
      <c r="U108" s="61"/>
      <c r="V108" s="3"/>
      <c r="W108" s="3"/>
      <c r="X108" s="3"/>
      <c r="Y108" s="3"/>
      <c r="Z108" s="3"/>
      <c r="AA108" s="2"/>
      <c r="AB108" s="78"/>
      <c r="AC108" s="77"/>
    </row>
    <row r="109" spans="1:29" s="58" customFormat="1" ht="15">
      <c r="A109" s="180" t="s">
        <v>36</v>
      </c>
      <c r="B109" s="191">
        <f>'Open Int.'!E109</f>
        <v>168750</v>
      </c>
      <c r="C109" s="192">
        <f>'Open Int.'!F109</f>
        <v>3600</v>
      </c>
      <c r="D109" s="193">
        <f>'Open Int.'!H109</f>
        <v>33750</v>
      </c>
      <c r="E109" s="335">
        <f>'Open Int.'!I109</f>
        <v>13500</v>
      </c>
      <c r="F109" s="194">
        <f>IF('Open Int.'!E109=0,0,'Open Int.'!H109/'Open Int.'!E109)</f>
        <v>0.2</v>
      </c>
      <c r="G109" s="156">
        <v>0.1226158038147139</v>
      </c>
      <c r="H109" s="171">
        <f t="shared" si="2"/>
        <v>0.6311111111111111</v>
      </c>
      <c r="I109" s="188">
        <f>IF(Volume!D109=0,0,Volume!F109/Volume!D109)</f>
        <v>0.18930041152263374</v>
      </c>
      <c r="J109" s="179">
        <v>0.1</v>
      </c>
      <c r="K109" s="171">
        <f t="shared" si="3"/>
        <v>0.8930041152263374</v>
      </c>
      <c r="L109" s="60"/>
      <c r="M109" s="6"/>
      <c r="N109" s="59"/>
      <c r="O109" s="3"/>
      <c r="P109" s="3"/>
      <c r="Q109" s="3"/>
      <c r="R109" s="3"/>
      <c r="S109" s="3"/>
      <c r="T109" s="3"/>
      <c r="U109" s="61"/>
      <c r="V109" s="3"/>
      <c r="W109" s="3"/>
      <c r="X109" s="3"/>
      <c r="Y109" s="3"/>
      <c r="Z109" s="3"/>
      <c r="AA109" s="2"/>
      <c r="AB109" s="78"/>
      <c r="AC109" s="77"/>
    </row>
    <row r="110" spans="1:29" s="58" customFormat="1" ht="15">
      <c r="A110" s="180" t="s">
        <v>172</v>
      </c>
      <c r="B110" s="191">
        <f>'Open Int.'!E110</f>
        <v>105000</v>
      </c>
      <c r="C110" s="192">
        <f>'Open Int.'!F110</f>
        <v>3150</v>
      </c>
      <c r="D110" s="193">
        <f>'Open Int.'!H110</f>
        <v>1050</v>
      </c>
      <c r="E110" s="335">
        <f>'Open Int.'!I110</f>
        <v>0</v>
      </c>
      <c r="F110" s="194">
        <f>IF('Open Int.'!E110=0,0,'Open Int.'!H110/'Open Int.'!E110)</f>
        <v>0.01</v>
      </c>
      <c r="G110" s="156">
        <v>0.010309278350515464</v>
      </c>
      <c r="H110" s="171">
        <f t="shared" si="2"/>
        <v>-0.02999999999999996</v>
      </c>
      <c r="I110" s="188">
        <f>IF(Volume!D110=0,0,Volume!F110/Volume!D110)</f>
        <v>0</v>
      </c>
      <c r="J110" s="179">
        <v>0</v>
      </c>
      <c r="K110" s="171">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80" t="s">
        <v>80</v>
      </c>
      <c r="B111" s="191">
        <f>'Open Int.'!E111</f>
        <v>6000</v>
      </c>
      <c r="C111" s="192">
        <f>'Open Int.'!F111</f>
        <v>0</v>
      </c>
      <c r="D111" s="193">
        <f>'Open Int.'!H111</f>
        <v>1200</v>
      </c>
      <c r="E111" s="335">
        <f>'Open Int.'!I111</f>
        <v>0</v>
      </c>
      <c r="F111" s="194">
        <f>IF('Open Int.'!E111=0,0,'Open Int.'!H111/'Open Int.'!E111)</f>
        <v>0.2</v>
      </c>
      <c r="G111" s="156">
        <v>0.2</v>
      </c>
      <c r="H111" s="171">
        <f t="shared" si="2"/>
        <v>0</v>
      </c>
      <c r="I111" s="188">
        <f>IF(Volume!D111=0,0,Volume!F111/Volume!D111)</f>
        <v>0</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276</v>
      </c>
      <c r="B112" s="191">
        <f>'Open Int.'!E112</f>
        <v>165200</v>
      </c>
      <c r="C112" s="192">
        <f>'Open Int.'!F112</f>
        <v>9100</v>
      </c>
      <c r="D112" s="193">
        <f>'Open Int.'!H112</f>
        <v>1400</v>
      </c>
      <c r="E112" s="335">
        <f>'Open Int.'!I112</f>
        <v>0</v>
      </c>
      <c r="F112" s="194">
        <f>IF('Open Int.'!E112=0,0,'Open Int.'!H112/'Open Int.'!E112)</f>
        <v>0.00847457627118644</v>
      </c>
      <c r="G112" s="156">
        <v>0.008968609865470852</v>
      </c>
      <c r="H112" s="171">
        <f t="shared" si="2"/>
        <v>-0.055084745762711856</v>
      </c>
      <c r="I112" s="188">
        <f>IF(Volume!D112=0,0,Volume!F112/Volume!D112)</f>
        <v>0</v>
      </c>
      <c r="J112" s="179">
        <v>0.037037037037037035</v>
      </c>
      <c r="K112" s="171">
        <f t="shared" si="3"/>
        <v>-1</v>
      </c>
      <c r="L112" s="60"/>
      <c r="M112" s="6"/>
      <c r="N112" s="59"/>
      <c r="O112" s="3"/>
      <c r="P112" s="3"/>
      <c r="Q112" s="3"/>
      <c r="R112" s="3"/>
      <c r="S112" s="3"/>
      <c r="T112" s="3"/>
      <c r="U112" s="61"/>
      <c r="V112" s="3"/>
      <c r="W112" s="3"/>
      <c r="X112" s="3"/>
      <c r="Y112" s="3"/>
      <c r="Z112" s="3"/>
      <c r="AA112" s="2"/>
      <c r="AB112" s="78"/>
      <c r="AC112" s="77"/>
    </row>
    <row r="113" spans="1:29" s="58" customFormat="1" ht="15">
      <c r="A113" s="180" t="s">
        <v>225</v>
      </c>
      <c r="B113" s="191">
        <f>'Open Int.'!E113</f>
        <v>0</v>
      </c>
      <c r="C113" s="192">
        <f>'Open Int.'!F113</f>
        <v>0</v>
      </c>
      <c r="D113" s="193">
        <f>'Open Int.'!H113</f>
        <v>0</v>
      </c>
      <c r="E113" s="335">
        <f>'Open Int.'!I113</f>
        <v>0</v>
      </c>
      <c r="F113" s="194">
        <f>IF('Open Int.'!E113=0,0,'Open Int.'!H113/'Open Int.'!E113)</f>
        <v>0</v>
      </c>
      <c r="G113" s="156">
        <v>0</v>
      </c>
      <c r="H113" s="171">
        <f t="shared" si="2"/>
        <v>0</v>
      </c>
      <c r="I113" s="188">
        <f>IF(Volume!D113=0,0,Volume!F113/Volume!D113)</f>
        <v>0</v>
      </c>
      <c r="J113" s="179">
        <v>0</v>
      </c>
      <c r="K113" s="171">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80" t="s">
        <v>81</v>
      </c>
      <c r="B114" s="191">
        <f>'Open Int.'!E114</f>
        <v>13200</v>
      </c>
      <c r="C114" s="192">
        <f>'Open Int.'!F114</f>
        <v>0</v>
      </c>
      <c r="D114" s="193">
        <f>'Open Int.'!H114</f>
        <v>0</v>
      </c>
      <c r="E114" s="335">
        <f>'Open Int.'!I114</f>
        <v>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226</v>
      </c>
      <c r="B115" s="191">
        <f>'Open Int.'!E115</f>
        <v>1484000</v>
      </c>
      <c r="C115" s="192">
        <f>'Open Int.'!F115</f>
        <v>179200</v>
      </c>
      <c r="D115" s="193">
        <f>'Open Int.'!H115</f>
        <v>534800</v>
      </c>
      <c r="E115" s="335">
        <f>'Open Int.'!I115</f>
        <v>-11200</v>
      </c>
      <c r="F115" s="194">
        <f>IF('Open Int.'!E115=0,0,'Open Int.'!H115/'Open Int.'!E115)</f>
        <v>0.360377358490566</v>
      </c>
      <c r="G115" s="156">
        <v>0.4184549356223176</v>
      </c>
      <c r="H115" s="171">
        <f t="shared" si="2"/>
        <v>-0.13879051765844228</v>
      </c>
      <c r="I115" s="188">
        <f>IF(Volume!D115=0,0,Volume!F115/Volume!D115)</f>
        <v>0.18475073313782991</v>
      </c>
      <c r="J115" s="179">
        <v>0.15384615384615385</v>
      </c>
      <c r="K115" s="171">
        <f t="shared" si="3"/>
        <v>0.2008797653958944</v>
      </c>
      <c r="L115" s="60"/>
      <c r="M115" s="6"/>
      <c r="N115" s="59"/>
      <c r="O115" s="3"/>
      <c r="P115" s="3"/>
      <c r="Q115" s="3"/>
      <c r="R115" s="3"/>
      <c r="S115" s="3"/>
      <c r="T115" s="3"/>
      <c r="U115" s="61"/>
      <c r="V115" s="3"/>
      <c r="W115" s="3"/>
      <c r="X115" s="3"/>
      <c r="Y115" s="3"/>
      <c r="Z115" s="3"/>
      <c r="AA115" s="2"/>
      <c r="AB115" s="78"/>
      <c r="AC115" s="77"/>
    </row>
    <row r="116" spans="1:27" s="7" customFormat="1" ht="15">
      <c r="A116" s="180" t="s">
        <v>302</v>
      </c>
      <c r="B116" s="191">
        <f>'Open Int.'!E116</f>
        <v>17600</v>
      </c>
      <c r="C116" s="192">
        <f>'Open Int.'!F116</f>
        <v>8800</v>
      </c>
      <c r="D116" s="193">
        <f>'Open Int.'!H116</f>
        <v>0</v>
      </c>
      <c r="E116" s="335">
        <f>'Open Int.'!I116</f>
        <v>0</v>
      </c>
      <c r="F116" s="194">
        <f>IF('Open Int.'!E116=0,0,'Open Int.'!H116/'Open Int.'!E116)</f>
        <v>0</v>
      </c>
      <c r="G116" s="156">
        <v>0</v>
      </c>
      <c r="H116" s="171">
        <f t="shared" si="2"/>
        <v>0</v>
      </c>
      <c r="I116" s="188">
        <f>IF(Volume!D116=0,0,Volume!F116/Volume!D116)</f>
        <v>0</v>
      </c>
      <c r="J116" s="179">
        <v>0</v>
      </c>
      <c r="K116" s="171">
        <f t="shared" si="3"/>
        <v>0</v>
      </c>
      <c r="L116" s="60"/>
      <c r="M116" s="6"/>
      <c r="N116" s="59"/>
      <c r="O116" s="3"/>
      <c r="P116" s="3"/>
      <c r="Q116" s="3"/>
      <c r="R116" s="3"/>
      <c r="S116" s="3"/>
      <c r="T116" s="3"/>
      <c r="U116" s="61"/>
      <c r="V116" s="3"/>
      <c r="W116" s="3"/>
      <c r="X116" s="3"/>
      <c r="Y116" s="3"/>
      <c r="Z116" s="3"/>
      <c r="AA116" s="2"/>
    </row>
    <row r="117" spans="1:27" s="7" customFormat="1" ht="15">
      <c r="A117" s="180" t="s">
        <v>227</v>
      </c>
      <c r="B117" s="191">
        <f>'Open Int.'!E117</f>
        <v>2400</v>
      </c>
      <c r="C117" s="192">
        <f>'Open Int.'!F117</f>
        <v>600</v>
      </c>
      <c r="D117" s="193">
        <f>'Open Int.'!H117</f>
        <v>900</v>
      </c>
      <c r="E117" s="335">
        <f>'Open Int.'!I117</f>
        <v>0</v>
      </c>
      <c r="F117" s="194">
        <f>IF('Open Int.'!E117=0,0,'Open Int.'!H117/'Open Int.'!E117)</f>
        <v>0.375</v>
      </c>
      <c r="G117" s="156">
        <v>0.5</v>
      </c>
      <c r="H117" s="171">
        <f t="shared" si="2"/>
        <v>-0.25</v>
      </c>
      <c r="I117" s="188">
        <f>IF(Volume!D117=0,0,Volume!F117/Volume!D117)</f>
        <v>0</v>
      </c>
      <c r="J117" s="179">
        <v>0</v>
      </c>
      <c r="K117" s="171">
        <f t="shared" si="3"/>
        <v>0</v>
      </c>
      <c r="L117" s="60"/>
      <c r="M117" s="6"/>
      <c r="N117" s="59"/>
      <c r="O117" s="3"/>
      <c r="P117" s="3"/>
      <c r="Q117" s="3"/>
      <c r="R117" s="3"/>
      <c r="S117" s="3"/>
      <c r="T117" s="3"/>
      <c r="U117" s="61"/>
      <c r="V117" s="3"/>
      <c r="W117" s="3"/>
      <c r="X117" s="3"/>
      <c r="Y117" s="3"/>
      <c r="Z117" s="3"/>
      <c r="AA117" s="2"/>
    </row>
    <row r="118" spans="1:27" s="7" customFormat="1" ht="15">
      <c r="A118" s="180" t="s">
        <v>228</v>
      </c>
      <c r="B118" s="191">
        <f>'Open Int.'!E118</f>
        <v>388000</v>
      </c>
      <c r="C118" s="192">
        <f>'Open Int.'!F118</f>
        <v>14400</v>
      </c>
      <c r="D118" s="193">
        <f>'Open Int.'!H118</f>
        <v>536800</v>
      </c>
      <c r="E118" s="335">
        <f>'Open Int.'!I118</f>
        <v>510400</v>
      </c>
      <c r="F118" s="194">
        <f>IF('Open Int.'!E118=0,0,'Open Int.'!H118/'Open Int.'!E118)</f>
        <v>1.3835051546391752</v>
      </c>
      <c r="G118" s="156">
        <v>0.07066381156316917</v>
      </c>
      <c r="H118" s="171">
        <f t="shared" si="2"/>
        <v>18.5786941580756</v>
      </c>
      <c r="I118" s="188">
        <f>IF(Volume!D118=0,0,Volume!F118/Volume!D118)</f>
        <v>3.1490384615384617</v>
      </c>
      <c r="J118" s="179">
        <v>0.022123893805309734</v>
      </c>
      <c r="K118" s="171">
        <f t="shared" si="3"/>
        <v>141.33653846153845</v>
      </c>
      <c r="L118" s="60"/>
      <c r="M118" s="6"/>
      <c r="N118" s="59"/>
      <c r="O118" s="3"/>
      <c r="P118" s="3"/>
      <c r="Q118" s="3"/>
      <c r="R118" s="3"/>
      <c r="S118" s="3"/>
      <c r="T118" s="3"/>
      <c r="U118" s="61"/>
      <c r="V118" s="3"/>
      <c r="W118" s="3"/>
      <c r="X118" s="3"/>
      <c r="Y118" s="3"/>
      <c r="Z118" s="3"/>
      <c r="AA118" s="2"/>
    </row>
    <row r="119" spans="1:27" s="7" customFormat="1" ht="15">
      <c r="A119" s="180" t="s">
        <v>235</v>
      </c>
      <c r="B119" s="191">
        <f>'Open Int.'!E119</f>
        <v>1732500</v>
      </c>
      <c r="C119" s="192">
        <f>'Open Int.'!F119</f>
        <v>289800</v>
      </c>
      <c r="D119" s="193">
        <f>'Open Int.'!H119</f>
        <v>161000</v>
      </c>
      <c r="E119" s="335">
        <f>'Open Int.'!I119</f>
        <v>24500</v>
      </c>
      <c r="F119" s="194">
        <f>IF('Open Int.'!E119=0,0,'Open Int.'!H119/'Open Int.'!E119)</f>
        <v>0.09292929292929293</v>
      </c>
      <c r="G119" s="156">
        <v>0.09461426491994178</v>
      </c>
      <c r="H119" s="171">
        <f t="shared" si="2"/>
        <v>-0.017808857808857825</v>
      </c>
      <c r="I119" s="188">
        <f>IF(Volume!D119=0,0,Volume!F119/Volume!D119)</f>
        <v>0.06088560885608856</v>
      </c>
      <c r="J119" s="179">
        <v>0.15040650406504066</v>
      </c>
      <c r="K119" s="171">
        <f t="shared" si="3"/>
        <v>-0.5951929789568166</v>
      </c>
      <c r="L119" s="60"/>
      <c r="M119" s="6"/>
      <c r="N119" s="59"/>
      <c r="O119" s="3"/>
      <c r="P119" s="3"/>
      <c r="Q119" s="3"/>
      <c r="R119" s="3"/>
      <c r="S119" s="3"/>
      <c r="T119" s="3"/>
      <c r="U119" s="61"/>
      <c r="V119" s="3"/>
      <c r="W119" s="3"/>
      <c r="X119" s="3"/>
      <c r="Y119" s="3"/>
      <c r="Z119" s="3"/>
      <c r="AA119" s="2"/>
    </row>
    <row r="120" spans="1:27" s="7" customFormat="1" ht="15">
      <c r="A120" s="180" t="s">
        <v>98</v>
      </c>
      <c r="B120" s="191">
        <f>'Open Int.'!E120</f>
        <v>58850</v>
      </c>
      <c r="C120" s="192">
        <f>'Open Int.'!F120</f>
        <v>3850</v>
      </c>
      <c r="D120" s="193">
        <f>'Open Int.'!H120</f>
        <v>2200</v>
      </c>
      <c r="E120" s="335">
        <f>'Open Int.'!I120</f>
        <v>550</v>
      </c>
      <c r="F120" s="194">
        <f>IF('Open Int.'!E120=0,0,'Open Int.'!H120/'Open Int.'!E120)</f>
        <v>0.037383177570093455</v>
      </c>
      <c r="G120" s="156">
        <v>0.03</v>
      </c>
      <c r="H120" s="171">
        <f t="shared" si="2"/>
        <v>0.2461059190031152</v>
      </c>
      <c r="I120" s="188">
        <f>IF(Volume!D120=0,0,Volume!F120/Volume!D120)</f>
        <v>0.1111111111111111</v>
      </c>
      <c r="J120" s="179">
        <v>0.4</v>
      </c>
      <c r="K120" s="171">
        <f t="shared" si="3"/>
        <v>-0.7222222222222222</v>
      </c>
      <c r="L120" s="60"/>
      <c r="M120" s="6"/>
      <c r="N120" s="59"/>
      <c r="O120" s="3"/>
      <c r="P120" s="3"/>
      <c r="Q120" s="3"/>
      <c r="R120" s="3"/>
      <c r="S120" s="3"/>
      <c r="T120" s="3"/>
      <c r="U120" s="61"/>
      <c r="V120" s="3"/>
      <c r="W120" s="3"/>
      <c r="X120" s="3"/>
      <c r="Y120" s="3"/>
      <c r="Z120" s="3"/>
      <c r="AA120" s="2"/>
    </row>
    <row r="121" spans="1:27" s="7" customFormat="1" ht="15">
      <c r="A121" s="180" t="s">
        <v>149</v>
      </c>
      <c r="B121" s="191">
        <f>'Open Int.'!E121</f>
        <v>286550</v>
      </c>
      <c r="C121" s="192">
        <f>'Open Int.'!F121</f>
        <v>28600</v>
      </c>
      <c r="D121" s="193">
        <f>'Open Int.'!H121</f>
        <v>64350</v>
      </c>
      <c r="E121" s="335">
        <f>'Open Int.'!I121</f>
        <v>-3300</v>
      </c>
      <c r="F121" s="194">
        <f>IF('Open Int.'!E121=0,0,'Open Int.'!H121/'Open Int.'!E121)</f>
        <v>0.22456813819577734</v>
      </c>
      <c r="G121" s="156">
        <v>0.2622601279317697</v>
      </c>
      <c r="H121" s="171">
        <f t="shared" si="2"/>
        <v>-0.14371986330227993</v>
      </c>
      <c r="I121" s="188">
        <f>IF(Volume!D121=0,0,Volume!F121/Volume!D121)</f>
        <v>0.2621951219512195</v>
      </c>
      <c r="J121" s="179">
        <v>0.17560975609756097</v>
      </c>
      <c r="K121" s="171">
        <f t="shared" si="3"/>
        <v>0.4930555555555557</v>
      </c>
      <c r="L121" s="60"/>
      <c r="M121" s="6"/>
      <c r="N121" s="59"/>
      <c r="O121" s="3"/>
      <c r="P121" s="3"/>
      <c r="Q121" s="3"/>
      <c r="R121" s="3"/>
      <c r="S121" s="3"/>
      <c r="T121" s="3"/>
      <c r="U121" s="61"/>
      <c r="V121" s="3"/>
      <c r="W121" s="3"/>
      <c r="X121" s="3"/>
      <c r="Y121" s="3"/>
      <c r="Z121" s="3"/>
      <c r="AA121" s="2"/>
    </row>
    <row r="122" spans="1:29" s="58" customFormat="1" ht="15">
      <c r="A122" s="180" t="s">
        <v>203</v>
      </c>
      <c r="B122" s="191">
        <f>'Open Int.'!E122</f>
        <v>1882200</v>
      </c>
      <c r="C122" s="192">
        <f>'Open Int.'!F122</f>
        <v>86100</v>
      </c>
      <c r="D122" s="193">
        <f>'Open Int.'!H122</f>
        <v>324900</v>
      </c>
      <c r="E122" s="335">
        <f>'Open Int.'!I122</f>
        <v>67800</v>
      </c>
      <c r="F122" s="194">
        <f>IF('Open Int.'!E122=0,0,'Open Int.'!H122/'Open Int.'!E122)</f>
        <v>0.17261715014344917</v>
      </c>
      <c r="G122" s="156">
        <v>0.14314347753465842</v>
      </c>
      <c r="H122" s="171">
        <f t="shared" si="2"/>
        <v>0.20590300806164552</v>
      </c>
      <c r="I122" s="188">
        <f>IF(Volume!D122=0,0,Volume!F122/Volume!D122)</f>
        <v>0.38072289156626504</v>
      </c>
      <c r="J122" s="179">
        <v>0.16928657799274485</v>
      </c>
      <c r="K122" s="171">
        <f t="shared" si="3"/>
        <v>1.2489845094664371</v>
      </c>
      <c r="L122" s="60"/>
      <c r="M122" s="6"/>
      <c r="N122" s="59"/>
      <c r="O122" s="3"/>
      <c r="P122" s="3"/>
      <c r="Q122" s="3"/>
      <c r="R122" s="3"/>
      <c r="S122" s="3"/>
      <c r="T122" s="3"/>
      <c r="U122" s="61"/>
      <c r="V122" s="3"/>
      <c r="W122" s="3"/>
      <c r="X122" s="3"/>
      <c r="Y122" s="3"/>
      <c r="Z122" s="3"/>
      <c r="AA122" s="2"/>
      <c r="AB122" s="78"/>
      <c r="AC122" s="77"/>
    </row>
    <row r="123" spans="1:27" s="7" customFormat="1" ht="15">
      <c r="A123" s="180" t="s">
        <v>303</v>
      </c>
      <c r="B123" s="191">
        <f>'Open Int.'!E123</f>
        <v>500</v>
      </c>
      <c r="C123" s="192">
        <f>'Open Int.'!F123</f>
        <v>0</v>
      </c>
      <c r="D123" s="193">
        <f>'Open Int.'!H123</f>
        <v>0</v>
      </c>
      <c r="E123" s="335">
        <f>'Open Int.'!I123</f>
        <v>0</v>
      </c>
      <c r="F123" s="194">
        <f>IF('Open Int.'!E123=0,0,'Open Int.'!H123/'Open Int.'!E123)</f>
        <v>0</v>
      </c>
      <c r="G123" s="156">
        <v>0</v>
      </c>
      <c r="H123" s="171">
        <f t="shared" si="2"/>
        <v>0</v>
      </c>
      <c r="I123" s="188">
        <f>IF(Volume!D123=0,0,Volume!F123/Volume!D123)</f>
        <v>0</v>
      </c>
      <c r="J123" s="179">
        <v>0</v>
      </c>
      <c r="K123" s="171">
        <f t="shared" si="3"/>
        <v>0</v>
      </c>
      <c r="L123" s="60"/>
      <c r="M123" s="6"/>
      <c r="N123" s="59"/>
      <c r="O123" s="3"/>
      <c r="P123" s="3"/>
      <c r="Q123" s="3"/>
      <c r="R123" s="3"/>
      <c r="S123" s="3"/>
      <c r="T123" s="3"/>
      <c r="U123" s="61"/>
      <c r="V123" s="3"/>
      <c r="W123" s="3"/>
      <c r="X123" s="3"/>
      <c r="Y123" s="3"/>
      <c r="Z123" s="3"/>
      <c r="AA123" s="2"/>
    </row>
    <row r="124" spans="1:29" s="58" customFormat="1" ht="15">
      <c r="A124" s="180" t="s">
        <v>217</v>
      </c>
      <c r="B124" s="191">
        <f>'Open Int.'!E124</f>
        <v>3172450</v>
      </c>
      <c r="C124" s="192">
        <f>'Open Int.'!F124</f>
        <v>224450</v>
      </c>
      <c r="D124" s="193">
        <f>'Open Int.'!H124</f>
        <v>1055250</v>
      </c>
      <c r="E124" s="335">
        <f>'Open Int.'!I124</f>
        <v>50250</v>
      </c>
      <c r="F124" s="194">
        <f>IF('Open Int.'!E124=0,0,'Open Int.'!H124/'Open Int.'!E124)</f>
        <v>0.3326293558606125</v>
      </c>
      <c r="G124" s="156">
        <v>0.3409090909090909</v>
      </c>
      <c r="H124" s="171">
        <f t="shared" si="2"/>
        <v>-0.02428722280886997</v>
      </c>
      <c r="I124" s="188">
        <f>IF(Volume!D124=0,0,Volume!F124/Volume!D124)</f>
        <v>0.2</v>
      </c>
      <c r="J124" s="179">
        <v>0.23684210526315788</v>
      </c>
      <c r="K124" s="171">
        <f t="shared" si="3"/>
        <v>-0.15555555555555547</v>
      </c>
      <c r="L124" s="60"/>
      <c r="M124" s="6"/>
      <c r="N124" s="59"/>
      <c r="O124" s="3"/>
      <c r="P124" s="3"/>
      <c r="Q124" s="3"/>
      <c r="R124" s="3"/>
      <c r="S124" s="3"/>
      <c r="T124" s="3"/>
      <c r="U124" s="61"/>
      <c r="V124" s="3"/>
      <c r="W124" s="3"/>
      <c r="X124" s="3"/>
      <c r="Y124" s="3"/>
      <c r="Z124" s="3"/>
      <c r="AA124" s="2"/>
      <c r="AB124" s="78"/>
      <c r="AC124" s="77"/>
    </row>
    <row r="125" spans="1:29" s="58" customFormat="1" ht="15">
      <c r="A125" s="180" t="s">
        <v>236</v>
      </c>
      <c r="B125" s="191">
        <f>'Open Int.'!E125</f>
        <v>3126600</v>
      </c>
      <c r="C125" s="192">
        <f>'Open Int.'!F125</f>
        <v>278100</v>
      </c>
      <c r="D125" s="193">
        <f>'Open Int.'!H125</f>
        <v>423900</v>
      </c>
      <c r="E125" s="335">
        <f>'Open Int.'!I125</f>
        <v>2700</v>
      </c>
      <c r="F125" s="194">
        <f>IF('Open Int.'!E125=0,0,'Open Int.'!H125/'Open Int.'!E125)</f>
        <v>0.13557858376511225</v>
      </c>
      <c r="G125" s="156">
        <v>0.14786729857819905</v>
      </c>
      <c r="H125" s="171">
        <f t="shared" si="2"/>
        <v>-0.08310637261414469</v>
      </c>
      <c r="I125" s="188">
        <f>IF(Volume!D125=0,0,Volume!F125/Volume!D125)</f>
        <v>0.18442622950819673</v>
      </c>
      <c r="J125" s="179">
        <v>0.2265625</v>
      </c>
      <c r="K125" s="171">
        <f t="shared" si="3"/>
        <v>-0.18598078010175237</v>
      </c>
      <c r="L125" s="60"/>
      <c r="M125" s="6"/>
      <c r="N125" s="59"/>
      <c r="O125" s="3"/>
      <c r="P125" s="3"/>
      <c r="Q125" s="3"/>
      <c r="R125" s="3"/>
      <c r="S125" s="3"/>
      <c r="T125" s="3"/>
      <c r="U125" s="61"/>
      <c r="V125" s="3"/>
      <c r="W125" s="3"/>
      <c r="X125" s="3"/>
      <c r="Y125" s="3"/>
      <c r="Z125" s="3"/>
      <c r="AA125" s="2"/>
      <c r="AB125" s="78"/>
      <c r="AC125" s="77"/>
    </row>
    <row r="126" spans="1:29" s="58" customFormat="1" ht="15">
      <c r="A126" s="180" t="s">
        <v>204</v>
      </c>
      <c r="B126" s="191">
        <f>'Open Int.'!E126</f>
        <v>951000</v>
      </c>
      <c r="C126" s="192">
        <f>'Open Int.'!F126</f>
        <v>277800</v>
      </c>
      <c r="D126" s="193">
        <f>'Open Int.'!H126</f>
        <v>122400</v>
      </c>
      <c r="E126" s="335">
        <f>'Open Int.'!I126</f>
        <v>17400</v>
      </c>
      <c r="F126" s="194">
        <f>IF('Open Int.'!E126=0,0,'Open Int.'!H126/'Open Int.'!E126)</f>
        <v>0.12870662460567822</v>
      </c>
      <c r="G126" s="156">
        <v>0.15597147950089127</v>
      </c>
      <c r="H126" s="171">
        <f t="shared" si="2"/>
        <v>-0.17480666967102307</v>
      </c>
      <c r="I126" s="188">
        <f>IF(Volume!D126=0,0,Volume!F126/Volume!D126)</f>
        <v>0.11885714285714286</v>
      </c>
      <c r="J126" s="179">
        <v>0.1438721136767318</v>
      </c>
      <c r="K126" s="171">
        <f t="shared" si="3"/>
        <v>-0.17386948853615528</v>
      </c>
      <c r="L126" s="60"/>
      <c r="M126" s="6"/>
      <c r="N126" s="59"/>
      <c r="O126" s="3"/>
      <c r="P126" s="3"/>
      <c r="Q126" s="3"/>
      <c r="R126" s="3"/>
      <c r="S126" s="3"/>
      <c r="T126" s="3"/>
      <c r="U126" s="61"/>
      <c r="V126" s="3"/>
      <c r="W126" s="3"/>
      <c r="X126" s="3"/>
      <c r="Y126" s="3"/>
      <c r="Z126" s="3"/>
      <c r="AA126" s="2"/>
      <c r="AB126" s="78"/>
      <c r="AC126" s="77"/>
    </row>
    <row r="127" spans="1:27" s="7" customFormat="1" ht="15">
      <c r="A127" s="180" t="s">
        <v>205</v>
      </c>
      <c r="B127" s="191">
        <f>'Open Int.'!E127</f>
        <v>526500</v>
      </c>
      <c r="C127" s="192">
        <f>'Open Int.'!F127</f>
        <v>129000</v>
      </c>
      <c r="D127" s="193">
        <f>'Open Int.'!H127</f>
        <v>122000</v>
      </c>
      <c r="E127" s="335">
        <f>'Open Int.'!I127</f>
        <v>15500</v>
      </c>
      <c r="F127" s="194">
        <f>IF('Open Int.'!E127=0,0,'Open Int.'!H127/'Open Int.'!E127)</f>
        <v>0.23171889838556506</v>
      </c>
      <c r="G127" s="156">
        <v>0.2679245283018868</v>
      </c>
      <c r="H127" s="171">
        <f t="shared" si="2"/>
        <v>-0.1351336891242994</v>
      </c>
      <c r="I127" s="188">
        <f>IF(Volume!D127=0,0,Volume!F127/Volume!D127)</f>
        <v>0.2921174652241113</v>
      </c>
      <c r="J127" s="179">
        <v>0.34276729559748426</v>
      </c>
      <c r="K127" s="171">
        <f t="shared" si="3"/>
        <v>-0.14776739503424402</v>
      </c>
      <c r="L127" s="60"/>
      <c r="M127" s="6"/>
      <c r="N127" s="59"/>
      <c r="O127" s="3"/>
      <c r="P127" s="3"/>
      <c r="Q127" s="3"/>
      <c r="R127" s="3"/>
      <c r="S127" s="3"/>
      <c r="T127" s="3"/>
      <c r="U127" s="61"/>
      <c r="V127" s="3"/>
      <c r="W127" s="3"/>
      <c r="X127" s="3"/>
      <c r="Y127" s="3"/>
      <c r="Z127" s="3"/>
      <c r="AA127" s="2"/>
    </row>
    <row r="128" spans="1:27" s="7" customFormat="1" ht="15">
      <c r="A128" s="180" t="s">
        <v>37</v>
      </c>
      <c r="B128" s="191">
        <f>'Open Int.'!E128</f>
        <v>75200</v>
      </c>
      <c r="C128" s="192">
        <f>'Open Int.'!F128</f>
        <v>9600</v>
      </c>
      <c r="D128" s="193">
        <f>'Open Int.'!H128</f>
        <v>1600</v>
      </c>
      <c r="E128" s="335">
        <f>'Open Int.'!I128</f>
        <v>0</v>
      </c>
      <c r="F128" s="194">
        <f>IF('Open Int.'!E128=0,0,'Open Int.'!H128/'Open Int.'!E128)</f>
        <v>0.02127659574468085</v>
      </c>
      <c r="G128" s="156">
        <v>0.024390243902439025</v>
      </c>
      <c r="H128" s="171">
        <f t="shared" si="2"/>
        <v>-0.12765957446808515</v>
      </c>
      <c r="I128" s="188">
        <f>IF(Volume!D128=0,0,Volume!F128/Volume!D128)</f>
        <v>0</v>
      </c>
      <c r="J128" s="179">
        <v>0</v>
      </c>
      <c r="K128" s="171">
        <f t="shared" si="3"/>
        <v>0</v>
      </c>
      <c r="L128" s="60"/>
      <c r="M128" s="6"/>
      <c r="N128" s="59"/>
      <c r="O128" s="3"/>
      <c r="P128" s="3"/>
      <c r="Q128" s="3"/>
      <c r="R128" s="3"/>
      <c r="S128" s="3"/>
      <c r="T128" s="3"/>
      <c r="U128" s="61"/>
      <c r="V128" s="3"/>
      <c r="W128" s="3"/>
      <c r="X128" s="3"/>
      <c r="Y128" s="3"/>
      <c r="Z128" s="3"/>
      <c r="AA128" s="2"/>
    </row>
    <row r="129" spans="1:29" s="58" customFormat="1" ht="15">
      <c r="A129" s="180" t="s">
        <v>304</v>
      </c>
      <c r="B129" s="191">
        <f>'Open Int.'!E129</f>
        <v>1800</v>
      </c>
      <c r="C129" s="192">
        <f>'Open Int.'!F129</f>
        <v>600</v>
      </c>
      <c r="D129" s="193">
        <f>'Open Int.'!H129</f>
        <v>1050</v>
      </c>
      <c r="E129" s="335">
        <f>'Open Int.'!I129</f>
        <v>150</v>
      </c>
      <c r="F129" s="194">
        <f>IF('Open Int.'!E129=0,0,'Open Int.'!H129/'Open Int.'!E129)</f>
        <v>0.5833333333333334</v>
      </c>
      <c r="G129" s="156">
        <v>0.75</v>
      </c>
      <c r="H129" s="171">
        <f t="shared" si="2"/>
        <v>-0.22222222222222218</v>
      </c>
      <c r="I129" s="188">
        <f>IF(Volume!D129=0,0,Volume!F129/Volume!D129)</f>
        <v>0.125</v>
      </c>
      <c r="J129" s="179">
        <v>0.16666666666666666</v>
      </c>
      <c r="K129" s="171">
        <f t="shared" si="3"/>
        <v>-0.24999999999999994</v>
      </c>
      <c r="L129" s="60"/>
      <c r="M129" s="6"/>
      <c r="N129" s="59"/>
      <c r="O129" s="3"/>
      <c r="P129" s="3"/>
      <c r="Q129" s="3"/>
      <c r="R129" s="3"/>
      <c r="S129" s="3"/>
      <c r="T129" s="3"/>
      <c r="U129" s="61"/>
      <c r="V129" s="3"/>
      <c r="W129" s="3"/>
      <c r="X129" s="3"/>
      <c r="Y129" s="3"/>
      <c r="Z129" s="3"/>
      <c r="AA129" s="2"/>
      <c r="AB129" s="78"/>
      <c r="AC129" s="77"/>
    </row>
    <row r="130" spans="1:27" s="7" customFormat="1" ht="15">
      <c r="A130" s="180" t="s">
        <v>229</v>
      </c>
      <c r="B130" s="191">
        <f>'Open Int.'!E130</f>
        <v>61500</v>
      </c>
      <c r="C130" s="192">
        <f>'Open Int.'!F130</f>
        <v>9000</v>
      </c>
      <c r="D130" s="193">
        <f>'Open Int.'!H130</f>
        <v>6750</v>
      </c>
      <c r="E130" s="335">
        <f>'Open Int.'!I130</f>
        <v>1125</v>
      </c>
      <c r="F130" s="194">
        <f>IF('Open Int.'!E130=0,0,'Open Int.'!H130/'Open Int.'!E130)</f>
        <v>0.10975609756097561</v>
      </c>
      <c r="G130" s="156">
        <v>0.10714285714285714</v>
      </c>
      <c r="H130" s="171">
        <f t="shared" si="2"/>
        <v>0.024390243902439084</v>
      </c>
      <c r="I130" s="188">
        <f>IF(Volume!D130=0,0,Volume!F130/Volume!D130)</f>
        <v>0.1111111111111111</v>
      </c>
      <c r="J130" s="179">
        <v>0.15384615384615385</v>
      </c>
      <c r="K130" s="171">
        <f t="shared" si="3"/>
        <v>-0.27777777777777785</v>
      </c>
      <c r="L130" s="60"/>
      <c r="M130" s="6"/>
      <c r="N130" s="59"/>
      <c r="O130" s="3"/>
      <c r="P130" s="3"/>
      <c r="Q130" s="3"/>
      <c r="R130" s="3"/>
      <c r="S130" s="3"/>
      <c r="T130" s="3"/>
      <c r="U130" s="61"/>
      <c r="V130" s="3"/>
      <c r="W130" s="3"/>
      <c r="X130" s="3"/>
      <c r="Y130" s="3"/>
      <c r="Z130" s="3"/>
      <c r="AA130" s="2"/>
    </row>
    <row r="131" spans="1:29" s="58" customFormat="1" ht="15">
      <c r="A131" s="180" t="s">
        <v>279</v>
      </c>
      <c r="B131" s="191">
        <f>'Open Int.'!E131</f>
        <v>40250</v>
      </c>
      <c r="C131" s="192">
        <f>'Open Int.'!F131</f>
        <v>5250</v>
      </c>
      <c r="D131" s="193">
        <f>'Open Int.'!H131</f>
        <v>4900</v>
      </c>
      <c r="E131" s="335">
        <f>'Open Int.'!I131</f>
        <v>0</v>
      </c>
      <c r="F131" s="194">
        <f>IF('Open Int.'!E131=0,0,'Open Int.'!H131/'Open Int.'!E131)</f>
        <v>0.12173913043478261</v>
      </c>
      <c r="G131" s="156">
        <v>0.14</v>
      </c>
      <c r="H131" s="171">
        <f t="shared" si="2"/>
        <v>-0.1304347826086957</v>
      </c>
      <c r="I131" s="188">
        <f>IF(Volume!D131=0,0,Volume!F131/Volume!D131)</f>
        <v>0</v>
      </c>
      <c r="J131" s="179">
        <v>0.07352941176470588</v>
      </c>
      <c r="K131" s="171">
        <f t="shared" si="3"/>
        <v>-1</v>
      </c>
      <c r="L131" s="60"/>
      <c r="M131" s="6"/>
      <c r="N131" s="59"/>
      <c r="O131" s="3"/>
      <c r="P131" s="3"/>
      <c r="Q131" s="3"/>
      <c r="R131" s="3"/>
      <c r="S131" s="3"/>
      <c r="T131" s="3"/>
      <c r="U131" s="61"/>
      <c r="V131" s="3"/>
      <c r="W131" s="3"/>
      <c r="X131" s="3"/>
      <c r="Y131" s="3"/>
      <c r="Z131" s="3"/>
      <c r="AA131" s="2"/>
      <c r="AB131" s="78"/>
      <c r="AC131" s="77"/>
    </row>
    <row r="132" spans="1:27" s="7" customFormat="1" ht="15">
      <c r="A132" s="180" t="s">
        <v>180</v>
      </c>
      <c r="B132" s="191">
        <f>'Open Int.'!E132</f>
        <v>201000</v>
      </c>
      <c r="C132" s="192">
        <f>'Open Int.'!F132</f>
        <v>12000</v>
      </c>
      <c r="D132" s="193">
        <f>'Open Int.'!H132</f>
        <v>57000</v>
      </c>
      <c r="E132" s="335">
        <f>'Open Int.'!I132</f>
        <v>3000</v>
      </c>
      <c r="F132" s="194">
        <f>IF('Open Int.'!E132=0,0,'Open Int.'!H132/'Open Int.'!E132)</f>
        <v>0.2835820895522388</v>
      </c>
      <c r="G132" s="156">
        <v>0.2857142857142857</v>
      </c>
      <c r="H132" s="171">
        <f t="shared" si="2"/>
        <v>-0.007462686567164173</v>
      </c>
      <c r="I132" s="188">
        <f>IF(Volume!D132=0,0,Volume!F132/Volume!D132)</f>
        <v>0.24242424242424243</v>
      </c>
      <c r="J132" s="179">
        <v>0.38461538461538464</v>
      </c>
      <c r="K132" s="171">
        <f t="shared" si="3"/>
        <v>-0.3696969696969697</v>
      </c>
      <c r="L132" s="60"/>
      <c r="M132" s="6"/>
      <c r="N132" s="59"/>
      <c r="O132" s="3"/>
      <c r="P132" s="3"/>
      <c r="Q132" s="3"/>
      <c r="R132" s="3"/>
      <c r="S132" s="3"/>
      <c r="T132" s="3"/>
      <c r="U132" s="61"/>
      <c r="V132" s="3"/>
      <c r="W132" s="3"/>
      <c r="X132" s="3"/>
      <c r="Y132" s="3"/>
      <c r="Z132" s="3"/>
      <c r="AA132" s="2"/>
    </row>
    <row r="133" spans="1:27" s="7" customFormat="1" ht="15">
      <c r="A133" s="180" t="s">
        <v>181</v>
      </c>
      <c r="B133" s="191">
        <f>'Open Int.'!E133</f>
        <v>0</v>
      </c>
      <c r="C133" s="192">
        <f>'Open Int.'!F133</f>
        <v>0</v>
      </c>
      <c r="D133" s="193">
        <f>'Open Int.'!H133</f>
        <v>0</v>
      </c>
      <c r="E133" s="335">
        <f>'Open Int.'!I133</f>
        <v>0</v>
      </c>
      <c r="F133" s="194">
        <f>IF('Open Int.'!E133=0,0,'Open Int.'!H133/'Open Int.'!E133)</f>
        <v>0</v>
      </c>
      <c r="G133" s="156">
        <v>0</v>
      </c>
      <c r="H133" s="171">
        <f aca="true" t="shared" si="4" ref="H133:H157">IF(G133=0,0,(F133-G133)/G133)</f>
        <v>0</v>
      </c>
      <c r="I133" s="188">
        <f>IF(Volume!D133=0,0,Volume!F133/Volume!D133)</f>
        <v>0</v>
      </c>
      <c r="J133" s="179">
        <v>0</v>
      </c>
      <c r="K133" s="171">
        <f aca="true" t="shared" si="5" ref="K133:K157">IF(J133=0,0,(I133-J133)/J133)</f>
        <v>0</v>
      </c>
      <c r="L133" s="60"/>
      <c r="M133" s="6"/>
      <c r="N133" s="59"/>
      <c r="O133" s="3"/>
      <c r="P133" s="3"/>
      <c r="Q133" s="3"/>
      <c r="R133" s="3"/>
      <c r="S133" s="3"/>
      <c r="T133" s="3"/>
      <c r="U133" s="61"/>
      <c r="V133" s="3"/>
      <c r="W133" s="3"/>
      <c r="X133" s="3"/>
      <c r="Y133" s="3"/>
      <c r="Z133" s="3"/>
      <c r="AA133" s="2"/>
    </row>
    <row r="134" spans="1:27" s="7" customFormat="1" ht="15">
      <c r="A134" s="180" t="s">
        <v>150</v>
      </c>
      <c r="B134" s="191">
        <f>'Open Int.'!E134</f>
        <v>262500</v>
      </c>
      <c r="C134" s="192">
        <f>'Open Int.'!F134</f>
        <v>10500</v>
      </c>
      <c r="D134" s="193">
        <f>'Open Int.'!H134</f>
        <v>21000</v>
      </c>
      <c r="E134" s="335">
        <f>'Open Int.'!I134</f>
        <v>4375</v>
      </c>
      <c r="F134" s="194">
        <f>IF('Open Int.'!E134=0,0,'Open Int.'!H134/'Open Int.'!E134)</f>
        <v>0.08</v>
      </c>
      <c r="G134" s="156">
        <v>0.06597222222222222</v>
      </c>
      <c r="H134" s="171">
        <f t="shared" si="4"/>
        <v>0.21263157894736842</v>
      </c>
      <c r="I134" s="188">
        <f>IF(Volume!D134=0,0,Volume!F134/Volume!D134)</f>
        <v>0.4827586206896552</v>
      </c>
      <c r="J134" s="179">
        <v>0.20833333333333334</v>
      </c>
      <c r="K134" s="171">
        <f t="shared" si="5"/>
        <v>1.317241379310345</v>
      </c>
      <c r="L134" s="60"/>
      <c r="M134" s="6"/>
      <c r="N134" s="59"/>
      <c r="O134" s="3"/>
      <c r="P134" s="3"/>
      <c r="Q134" s="3"/>
      <c r="R134" s="3"/>
      <c r="S134" s="3"/>
      <c r="T134" s="3"/>
      <c r="U134" s="61"/>
      <c r="V134" s="3"/>
      <c r="W134" s="3"/>
      <c r="X134" s="3"/>
      <c r="Y134" s="3"/>
      <c r="Z134" s="3"/>
      <c r="AA134" s="2"/>
    </row>
    <row r="135" spans="1:27" s="7" customFormat="1" ht="15">
      <c r="A135" s="180" t="s">
        <v>151</v>
      </c>
      <c r="B135" s="191">
        <f>'Open Int.'!E135</f>
        <v>5400</v>
      </c>
      <c r="C135" s="192">
        <f>'Open Int.'!F135</f>
        <v>4500</v>
      </c>
      <c r="D135" s="193">
        <f>'Open Int.'!H135</f>
        <v>0</v>
      </c>
      <c r="E135" s="335">
        <f>'Open Int.'!I135</f>
        <v>0</v>
      </c>
      <c r="F135" s="194">
        <f>IF('Open Int.'!E135=0,0,'Open Int.'!H135/'Open Int.'!E135)</f>
        <v>0</v>
      </c>
      <c r="G135" s="156">
        <v>0</v>
      </c>
      <c r="H135" s="171">
        <f t="shared" si="4"/>
        <v>0</v>
      </c>
      <c r="I135" s="188">
        <f>IF(Volume!D135=0,0,Volume!F135/Volume!D135)</f>
        <v>0</v>
      </c>
      <c r="J135" s="179">
        <v>0</v>
      </c>
      <c r="K135" s="171">
        <f t="shared" si="5"/>
        <v>0</v>
      </c>
      <c r="L135" s="60"/>
      <c r="M135" s="6"/>
      <c r="N135" s="59"/>
      <c r="O135" s="3"/>
      <c r="P135" s="3"/>
      <c r="Q135" s="3"/>
      <c r="R135" s="3"/>
      <c r="S135" s="3"/>
      <c r="T135" s="3"/>
      <c r="U135" s="61"/>
      <c r="V135" s="3"/>
      <c r="W135" s="3"/>
      <c r="X135" s="3"/>
      <c r="Y135" s="3"/>
      <c r="Z135" s="3"/>
      <c r="AA135" s="2"/>
    </row>
    <row r="136" spans="1:27" s="7" customFormat="1" ht="15">
      <c r="A136" s="180" t="s">
        <v>215</v>
      </c>
      <c r="B136" s="191">
        <f>'Open Int.'!E136</f>
        <v>250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9" s="58" customFormat="1" ht="15">
      <c r="A137" s="180" t="s">
        <v>230</v>
      </c>
      <c r="B137" s="191">
        <f>'Open Int.'!E137</f>
        <v>5000</v>
      </c>
      <c r="C137" s="192">
        <f>'Open Int.'!F137</f>
        <v>400</v>
      </c>
      <c r="D137" s="193">
        <f>'Open Int.'!H137</f>
        <v>2200</v>
      </c>
      <c r="E137" s="335">
        <f>'Open Int.'!I137</f>
        <v>200</v>
      </c>
      <c r="F137" s="194">
        <f>IF('Open Int.'!E137=0,0,'Open Int.'!H137/'Open Int.'!E137)</f>
        <v>0.44</v>
      </c>
      <c r="G137" s="156">
        <v>0.43478260869565216</v>
      </c>
      <c r="H137" s="171">
        <f t="shared" si="4"/>
        <v>0.012000000000000033</v>
      </c>
      <c r="I137" s="188">
        <f>IF(Volume!D137=0,0,Volume!F137/Volume!D137)</f>
        <v>0.5</v>
      </c>
      <c r="J137" s="179">
        <v>0</v>
      </c>
      <c r="K137" s="171">
        <f t="shared" si="5"/>
        <v>0</v>
      </c>
      <c r="L137" s="60"/>
      <c r="M137" s="6"/>
      <c r="N137" s="59"/>
      <c r="O137" s="3"/>
      <c r="P137" s="3"/>
      <c r="Q137" s="3"/>
      <c r="R137" s="3"/>
      <c r="S137" s="3"/>
      <c r="T137" s="3"/>
      <c r="U137" s="61"/>
      <c r="V137" s="3"/>
      <c r="W137" s="3"/>
      <c r="X137" s="3"/>
      <c r="Y137" s="3"/>
      <c r="Z137" s="3"/>
      <c r="AA137" s="2"/>
      <c r="AB137" s="78"/>
      <c r="AC137" s="77"/>
    </row>
    <row r="138" spans="1:27" s="7" customFormat="1" ht="15">
      <c r="A138" s="180" t="s">
        <v>91</v>
      </c>
      <c r="B138" s="191">
        <f>'Open Int.'!E138</f>
        <v>729600</v>
      </c>
      <c r="C138" s="192">
        <f>'Open Int.'!F138</f>
        <v>15200</v>
      </c>
      <c r="D138" s="193">
        <f>'Open Int.'!H138</f>
        <v>0</v>
      </c>
      <c r="E138" s="335">
        <f>'Open Int.'!I138</f>
        <v>0</v>
      </c>
      <c r="F138" s="194">
        <f>IF('Open Int.'!E138=0,0,'Open Int.'!H138/'Open Int.'!E138)</f>
        <v>0</v>
      </c>
      <c r="G138" s="156">
        <v>0</v>
      </c>
      <c r="H138" s="171">
        <f t="shared" si="4"/>
        <v>0</v>
      </c>
      <c r="I138" s="188">
        <f>IF(Volume!D138=0,0,Volume!F138/Volume!D138)</f>
        <v>0</v>
      </c>
      <c r="J138" s="179">
        <v>0</v>
      </c>
      <c r="K138" s="171">
        <f t="shared" si="5"/>
        <v>0</v>
      </c>
      <c r="L138" s="60"/>
      <c r="M138" s="6"/>
      <c r="N138" s="59"/>
      <c r="O138" s="3"/>
      <c r="P138" s="3"/>
      <c r="Q138" s="3"/>
      <c r="R138" s="3"/>
      <c r="S138" s="3"/>
      <c r="T138" s="3"/>
      <c r="U138" s="61"/>
      <c r="V138" s="3"/>
      <c r="W138" s="3"/>
      <c r="X138" s="3"/>
      <c r="Y138" s="3"/>
      <c r="Z138" s="3"/>
      <c r="AA138" s="2"/>
    </row>
    <row r="139" spans="1:27" s="7" customFormat="1" ht="15">
      <c r="A139" s="180" t="s">
        <v>152</v>
      </c>
      <c r="B139" s="191">
        <f>'Open Int.'!E139</f>
        <v>58050</v>
      </c>
      <c r="C139" s="192">
        <f>'Open Int.'!F139</f>
        <v>-1350</v>
      </c>
      <c r="D139" s="193">
        <f>'Open Int.'!H139</f>
        <v>12150</v>
      </c>
      <c r="E139" s="335">
        <f>'Open Int.'!I139</f>
        <v>0</v>
      </c>
      <c r="F139" s="194">
        <f>IF('Open Int.'!E139=0,0,'Open Int.'!H139/'Open Int.'!E139)</f>
        <v>0.20930232558139536</v>
      </c>
      <c r="G139" s="156">
        <v>0.20454545454545456</v>
      </c>
      <c r="H139" s="171">
        <f t="shared" si="4"/>
        <v>0.02325581395348836</v>
      </c>
      <c r="I139" s="188">
        <f>IF(Volume!D139=0,0,Volume!F139/Volume!D139)</f>
        <v>0</v>
      </c>
      <c r="J139" s="179">
        <v>0</v>
      </c>
      <c r="K139" s="171">
        <f t="shared" si="5"/>
        <v>0</v>
      </c>
      <c r="L139" s="60"/>
      <c r="M139" s="6"/>
      <c r="N139" s="59"/>
      <c r="O139" s="3"/>
      <c r="P139" s="3"/>
      <c r="Q139" s="3"/>
      <c r="R139" s="3"/>
      <c r="S139" s="3"/>
      <c r="T139" s="3"/>
      <c r="U139" s="61"/>
      <c r="V139" s="3"/>
      <c r="W139" s="3"/>
      <c r="X139" s="3"/>
      <c r="Y139" s="3"/>
      <c r="Z139" s="3"/>
      <c r="AA139" s="2"/>
    </row>
    <row r="140" spans="1:29" s="58" customFormat="1" ht="15">
      <c r="A140" s="180" t="s">
        <v>208</v>
      </c>
      <c r="B140" s="191">
        <f>'Open Int.'!E140</f>
        <v>725120</v>
      </c>
      <c r="C140" s="192">
        <f>'Open Int.'!F140</f>
        <v>6180</v>
      </c>
      <c r="D140" s="193">
        <f>'Open Int.'!H140</f>
        <v>91876</v>
      </c>
      <c r="E140" s="335">
        <f>'Open Int.'!I140</f>
        <v>8240</v>
      </c>
      <c r="F140" s="194">
        <f>IF('Open Int.'!E140=0,0,'Open Int.'!H140/'Open Int.'!E140)</f>
        <v>0.12670454545454546</v>
      </c>
      <c r="G140" s="156">
        <v>0.11633237822349571</v>
      </c>
      <c r="H140" s="171">
        <f t="shared" si="4"/>
        <v>0.08915976265114194</v>
      </c>
      <c r="I140" s="188">
        <f>IF(Volume!D140=0,0,Volume!F140/Volume!D140)</f>
        <v>0.43137254901960786</v>
      </c>
      <c r="J140" s="179">
        <v>0.3127147766323024</v>
      </c>
      <c r="K140" s="171">
        <f t="shared" si="5"/>
        <v>0.37944408532643836</v>
      </c>
      <c r="L140" s="60"/>
      <c r="M140" s="6"/>
      <c r="N140" s="59"/>
      <c r="O140" s="3"/>
      <c r="P140" s="3"/>
      <c r="Q140" s="3"/>
      <c r="R140" s="3"/>
      <c r="S140" s="3"/>
      <c r="T140" s="3"/>
      <c r="U140" s="61"/>
      <c r="V140" s="3"/>
      <c r="W140" s="3"/>
      <c r="X140" s="3"/>
      <c r="Y140" s="3"/>
      <c r="Z140" s="3"/>
      <c r="AA140" s="2"/>
      <c r="AB140" s="78"/>
      <c r="AC140" s="77"/>
    </row>
    <row r="141" spans="1:27" s="7" customFormat="1" ht="15">
      <c r="A141" s="180" t="s">
        <v>231</v>
      </c>
      <c r="B141" s="191">
        <f>'Open Int.'!E141</f>
        <v>20000</v>
      </c>
      <c r="C141" s="192">
        <f>'Open Int.'!F141</f>
        <v>1600</v>
      </c>
      <c r="D141" s="193">
        <f>'Open Int.'!H141</f>
        <v>4800</v>
      </c>
      <c r="E141" s="335">
        <f>'Open Int.'!I141</f>
        <v>0</v>
      </c>
      <c r="F141" s="194">
        <f>IF('Open Int.'!E141=0,0,'Open Int.'!H141/'Open Int.'!E141)</f>
        <v>0.24</v>
      </c>
      <c r="G141" s="156">
        <v>0.2608695652173913</v>
      </c>
      <c r="H141" s="171">
        <f t="shared" si="4"/>
        <v>-0.08</v>
      </c>
      <c r="I141" s="188">
        <f>IF(Volume!D141=0,0,Volume!F141/Volume!D141)</f>
        <v>0</v>
      </c>
      <c r="J141" s="179">
        <v>0</v>
      </c>
      <c r="K141" s="171">
        <f t="shared" si="5"/>
        <v>0</v>
      </c>
      <c r="L141" s="60"/>
      <c r="M141" s="6"/>
      <c r="N141" s="59"/>
      <c r="O141" s="3"/>
      <c r="P141" s="3"/>
      <c r="Q141" s="3"/>
      <c r="R141" s="3"/>
      <c r="S141" s="3"/>
      <c r="T141" s="3"/>
      <c r="U141" s="61"/>
      <c r="V141" s="3"/>
      <c r="W141" s="3"/>
      <c r="X141" s="3"/>
      <c r="Y141" s="3"/>
      <c r="Z141" s="3"/>
      <c r="AA141" s="2"/>
    </row>
    <row r="142" spans="1:27" s="7" customFormat="1" ht="15">
      <c r="A142" s="180" t="s">
        <v>185</v>
      </c>
      <c r="B142" s="191">
        <f>'Open Int.'!E142</f>
        <v>2139750</v>
      </c>
      <c r="C142" s="192">
        <f>'Open Int.'!F142</f>
        <v>151875</v>
      </c>
      <c r="D142" s="193">
        <f>'Open Int.'!H142</f>
        <v>548775</v>
      </c>
      <c r="E142" s="335">
        <f>'Open Int.'!I142</f>
        <v>22950</v>
      </c>
      <c r="F142" s="194">
        <f>IF('Open Int.'!E142=0,0,'Open Int.'!H142/'Open Int.'!E142)</f>
        <v>0.25646687697160886</v>
      </c>
      <c r="G142" s="156">
        <v>0.2645161290322581</v>
      </c>
      <c r="H142" s="171">
        <f t="shared" si="4"/>
        <v>-0.03043009925367386</v>
      </c>
      <c r="I142" s="188">
        <f>IF(Volume!D142=0,0,Volume!F142/Volume!D142)</f>
        <v>0.13333333333333333</v>
      </c>
      <c r="J142" s="179">
        <v>0.1252408477842004</v>
      </c>
      <c r="K142" s="171">
        <f t="shared" si="5"/>
        <v>0.06461538461538459</v>
      </c>
      <c r="L142" s="60"/>
      <c r="M142" s="6"/>
      <c r="N142" s="59"/>
      <c r="O142" s="3"/>
      <c r="P142" s="3"/>
      <c r="Q142" s="3"/>
      <c r="R142" s="3"/>
      <c r="S142" s="3"/>
      <c r="T142" s="3"/>
      <c r="U142" s="61"/>
      <c r="V142" s="3"/>
      <c r="W142" s="3"/>
      <c r="X142" s="3"/>
      <c r="Y142" s="3"/>
      <c r="Z142" s="3"/>
      <c r="AA142" s="2"/>
    </row>
    <row r="143" spans="1:29" s="58" customFormat="1" ht="15">
      <c r="A143" s="180" t="s">
        <v>206</v>
      </c>
      <c r="B143" s="191">
        <f>'Open Int.'!E143</f>
        <v>18150</v>
      </c>
      <c r="C143" s="192">
        <f>'Open Int.'!F143</f>
        <v>1100</v>
      </c>
      <c r="D143" s="193">
        <f>'Open Int.'!H143</f>
        <v>825</v>
      </c>
      <c r="E143" s="335">
        <f>'Open Int.'!I143</f>
        <v>0</v>
      </c>
      <c r="F143" s="194">
        <f>IF('Open Int.'!E143=0,0,'Open Int.'!H143/'Open Int.'!E143)</f>
        <v>0.045454545454545456</v>
      </c>
      <c r="G143" s="156">
        <v>0.04838709677419355</v>
      </c>
      <c r="H143" s="171">
        <f t="shared" si="4"/>
        <v>-0.06060606060606055</v>
      </c>
      <c r="I143" s="188">
        <f>IF(Volume!D143=0,0,Volume!F143/Volume!D143)</f>
        <v>0</v>
      </c>
      <c r="J143" s="179">
        <v>0</v>
      </c>
      <c r="K143" s="171">
        <f t="shared" si="5"/>
        <v>0</v>
      </c>
      <c r="L143" s="60"/>
      <c r="M143" s="6"/>
      <c r="N143" s="59"/>
      <c r="O143" s="3"/>
      <c r="P143" s="3"/>
      <c r="Q143" s="3"/>
      <c r="R143" s="3"/>
      <c r="S143" s="3"/>
      <c r="T143" s="3"/>
      <c r="U143" s="61"/>
      <c r="V143" s="3"/>
      <c r="W143" s="3"/>
      <c r="X143" s="3"/>
      <c r="Y143" s="3"/>
      <c r="Z143" s="3"/>
      <c r="AA143" s="2"/>
      <c r="AB143" s="78"/>
      <c r="AC143" s="77"/>
    </row>
    <row r="144" spans="1:27" s="7" customFormat="1" ht="15">
      <c r="A144" s="180" t="s">
        <v>118</v>
      </c>
      <c r="B144" s="191">
        <f>'Open Int.'!E144</f>
        <v>133500</v>
      </c>
      <c r="C144" s="192">
        <f>'Open Int.'!F144</f>
        <v>3250</v>
      </c>
      <c r="D144" s="193">
        <f>'Open Int.'!H144</f>
        <v>9000</v>
      </c>
      <c r="E144" s="335">
        <f>'Open Int.'!I144</f>
        <v>250</v>
      </c>
      <c r="F144" s="194">
        <f>IF('Open Int.'!E144=0,0,'Open Int.'!H144/'Open Int.'!E144)</f>
        <v>0.06741573033707865</v>
      </c>
      <c r="G144" s="156">
        <v>0.0671785028790787</v>
      </c>
      <c r="H144" s="171">
        <f t="shared" si="4"/>
        <v>0.003531300160513542</v>
      </c>
      <c r="I144" s="188">
        <f>IF(Volume!D144=0,0,Volume!F144/Volume!D144)</f>
        <v>0.04938271604938271</v>
      </c>
      <c r="J144" s="179">
        <v>0.14166666666666666</v>
      </c>
      <c r="K144" s="171">
        <f t="shared" si="5"/>
        <v>-0.6514161220043573</v>
      </c>
      <c r="L144" s="60"/>
      <c r="M144" s="6"/>
      <c r="N144" s="59"/>
      <c r="O144" s="3"/>
      <c r="P144" s="3"/>
      <c r="Q144" s="3"/>
      <c r="R144" s="3"/>
      <c r="S144" s="3"/>
      <c r="T144" s="3"/>
      <c r="U144" s="61"/>
      <c r="V144" s="3"/>
      <c r="W144" s="3"/>
      <c r="X144" s="3"/>
      <c r="Y144" s="3"/>
      <c r="Z144" s="3"/>
      <c r="AA144" s="2"/>
    </row>
    <row r="145" spans="1:29" s="58" customFormat="1" ht="15">
      <c r="A145" s="180" t="s">
        <v>232</v>
      </c>
      <c r="B145" s="191">
        <f>'Open Int.'!E145</f>
        <v>18906</v>
      </c>
      <c r="C145" s="192">
        <f>'Open Int.'!F145</f>
        <v>3699</v>
      </c>
      <c r="D145" s="193">
        <f>'Open Int.'!H145</f>
        <v>6576</v>
      </c>
      <c r="E145" s="335">
        <f>'Open Int.'!I145</f>
        <v>411</v>
      </c>
      <c r="F145" s="194">
        <f>IF('Open Int.'!E145=0,0,'Open Int.'!H145/'Open Int.'!E145)</f>
        <v>0.34782608695652173</v>
      </c>
      <c r="G145" s="156">
        <v>0.40540540540540543</v>
      </c>
      <c r="H145" s="171">
        <f t="shared" si="4"/>
        <v>-0.14202898550724644</v>
      </c>
      <c r="I145" s="188">
        <f>IF(Volume!D145=0,0,Volume!F145/Volume!D145)</f>
        <v>0.07692307692307693</v>
      </c>
      <c r="J145" s="179">
        <v>1.4</v>
      </c>
      <c r="K145" s="171">
        <f t="shared" si="5"/>
        <v>-0.9450549450549451</v>
      </c>
      <c r="L145" s="60"/>
      <c r="M145" s="6"/>
      <c r="N145" s="59"/>
      <c r="O145" s="3"/>
      <c r="P145" s="3"/>
      <c r="Q145" s="3"/>
      <c r="R145" s="3"/>
      <c r="S145" s="3"/>
      <c r="T145" s="3"/>
      <c r="U145" s="61"/>
      <c r="V145" s="3"/>
      <c r="W145" s="3"/>
      <c r="X145" s="3"/>
      <c r="Y145" s="3"/>
      <c r="Z145" s="3"/>
      <c r="AA145" s="2"/>
      <c r="AB145" s="78"/>
      <c r="AC145" s="77"/>
    </row>
    <row r="146" spans="1:27" s="7" customFormat="1" ht="15">
      <c r="A146" s="180" t="s">
        <v>305</v>
      </c>
      <c r="B146" s="191">
        <f>'Open Int.'!E146</f>
        <v>154000</v>
      </c>
      <c r="C146" s="192">
        <f>'Open Int.'!F146</f>
        <v>7700</v>
      </c>
      <c r="D146" s="193">
        <f>'Open Int.'!H146</f>
        <v>15400</v>
      </c>
      <c r="E146" s="335">
        <f>'Open Int.'!I146</f>
        <v>3850</v>
      </c>
      <c r="F146" s="194">
        <f>IF('Open Int.'!E146=0,0,'Open Int.'!H146/'Open Int.'!E146)</f>
        <v>0.1</v>
      </c>
      <c r="G146" s="156">
        <v>0.07894736842105263</v>
      </c>
      <c r="H146" s="171">
        <f t="shared" si="4"/>
        <v>0.26666666666666683</v>
      </c>
      <c r="I146" s="188">
        <f>IF(Volume!D146=0,0,Volume!F146/Volume!D146)</f>
        <v>0.25</v>
      </c>
      <c r="J146" s="179">
        <v>0</v>
      </c>
      <c r="K146" s="171">
        <f t="shared" si="5"/>
        <v>0</v>
      </c>
      <c r="L146" s="60"/>
      <c r="M146" s="6"/>
      <c r="N146" s="59"/>
      <c r="O146" s="3"/>
      <c r="P146" s="3"/>
      <c r="Q146" s="3"/>
      <c r="R146" s="3"/>
      <c r="S146" s="3"/>
      <c r="T146" s="3"/>
      <c r="U146" s="61"/>
      <c r="V146" s="3"/>
      <c r="W146" s="3"/>
      <c r="X146" s="3"/>
      <c r="Y146" s="3"/>
      <c r="Z146" s="3"/>
      <c r="AA146" s="2"/>
    </row>
    <row r="147" spans="1:27" s="7" customFormat="1" ht="15">
      <c r="A147" s="180" t="s">
        <v>306</v>
      </c>
      <c r="B147" s="191">
        <f>'Open Int.'!E147</f>
        <v>3124550</v>
      </c>
      <c r="C147" s="192">
        <f>'Open Int.'!F147</f>
        <v>428450</v>
      </c>
      <c r="D147" s="193">
        <f>'Open Int.'!H147</f>
        <v>564300</v>
      </c>
      <c r="E147" s="335">
        <f>'Open Int.'!I147</f>
        <v>104500</v>
      </c>
      <c r="F147" s="194">
        <f>IF('Open Int.'!E147=0,0,'Open Int.'!H147/'Open Int.'!E147)</f>
        <v>0.1806020066889632</v>
      </c>
      <c r="G147" s="156">
        <v>0.17054263565891473</v>
      </c>
      <c r="H147" s="171">
        <f t="shared" si="4"/>
        <v>0.05898449376710242</v>
      </c>
      <c r="I147" s="188">
        <f>IF(Volume!D147=0,0,Volume!F147/Volume!D147)</f>
        <v>0.1258741258741259</v>
      </c>
      <c r="J147" s="179">
        <v>0.09433962264150944</v>
      </c>
      <c r="K147" s="171">
        <f t="shared" si="5"/>
        <v>0.3342657342657343</v>
      </c>
      <c r="L147" s="60"/>
      <c r="M147" s="6"/>
      <c r="N147" s="59"/>
      <c r="O147" s="3"/>
      <c r="P147" s="3"/>
      <c r="Q147" s="3"/>
      <c r="R147" s="3"/>
      <c r="S147" s="3"/>
      <c r="T147" s="3"/>
      <c r="U147" s="61"/>
      <c r="V147" s="3"/>
      <c r="W147" s="3"/>
      <c r="X147" s="3"/>
      <c r="Y147" s="3"/>
      <c r="Z147" s="3"/>
      <c r="AA147" s="2"/>
    </row>
    <row r="148" spans="1:27" s="7" customFormat="1" ht="15">
      <c r="A148" s="180" t="s">
        <v>173</v>
      </c>
      <c r="B148" s="191">
        <f>'Open Int.'!E148</f>
        <v>442500</v>
      </c>
      <c r="C148" s="192">
        <f>'Open Int.'!F148</f>
        <v>38350</v>
      </c>
      <c r="D148" s="193">
        <f>'Open Int.'!H148</f>
        <v>11800</v>
      </c>
      <c r="E148" s="335">
        <f>'Open Int.'!I148</f>
        <v>0</v>
      </c>
      <c r="F148" s="194">
        <f>IF('Open Int.'!E148=0,0,'Open Int.'!H148/'Open Int.'!E148)</f>
        <v>0.02666666666666667</v>
      </c>
      <c r="G148" s="156">
        <v>0.029197080291970802</v>
      </c>
      <c r="H148" s="171">
        <f t="shared" si="4"/>
        <v>-0.08666666666666657</v>
      </c>
      <c r="I148" s="188">
        <f>IF(Volume!D148=0,0,Volume!F148/Volume!D148)</f>
        <v>0</v>
      </c>
      <c r="J148" s="179">
        <v>0</v>
      </c>
      <c r="K148" s="171">
        <f t="shared" si="5"/>
        <v>0</v>
      </c>
      <c r="L148" s="60"/>
      <c r="M148" s="6"/>
      <c r="N148" s="59"/>
      <c r="O148" s="3"/>
      <c r="P148" s="3"/>
      <c r="Q148" s="3"/>
      <c r="R148" s="3"/>
      <c r="S148" s="3"/>
      <c r="T148" s="3"/>
      <c r="U148" s="61"/>
      <c r="V148" s="3"/>
      <c r="W148" s="3"/>
      <c r="X148" s="3"/>
      <c r="Y148" s="3"/>
      <c r="Z148" s="3"/>
      <c r="AA148" s="2"/>
    </row>
    <row r="149" spans="1:29" s="58" customFormat="1" ht="15">
      <c r="A149" s="180" t="s">
        <v>307</v>
      </c>
      <c r="B149" s="191">
        <f>'Open Int.'!E149</f>
        <v>0</v>
      </c>
      <c r="C149" s="192">
        <f>'Open Int.'!F149</f>
        <v>0</v>
      </c>
      <c r="D149" s="193">
        <f>'Open Int.'!H149</f>
        <v>0</v>
      </c>
      <c r="E149" s="335">
        <f>'Open Int.'!I149</f>
        <v>0</v>
      </c>
      <c r="F149" s="194">
        <f>IF('Open Int.'!E149=0,0,'Open Int.'!H149/'Open Int.'!E149)</f>
        <v>0</v>
      </c>
      <c r="G149" s="156">
        <v>0</v>
      </c>
      <c r="H149" s="171">
        <f t="shared" si="4"/>
        <v>0</v>
      </c>
      <c r="I149" s="188">
        <f>IF(Volume!D149=0,0,Volume!F149/Volume!D149)</f>
        <v>0</v>
      </c>
      <c r="J149" s="179">
        <v>0</v>
      </c>
      <c r="K149" s="171">
        <f t="shared" si="5"/>
        <v>0</v>
      </c>
      <c r="L149" s="60"/>
      <c r="M149" s="6"/>
      <c r="N149" s="59"/>
      <c r="O149" s="3"/>
      <c r="P149" s="3"/>
      <c r="Q149" s="3"/>
      <c r="R149" s="3"/>
      <c r="S149" s="3"/>
      <c r="T149" s="3"/>
      <c r="U149" s="61"/>
      <c r="V149" s="3"/>
      <c r="W149" s="3"/>
      <c r="X149" s="3"/>
      <c r="Y149" s="3"/>
      <c r="Z149" s="3"/>
      <c r="AA149" s="2"/>
      <c r="AB149" s="78"/>
      <c r="AC149" s="77"/>
    </row>
    <row r="150" spans="1:29" s="58" customFormat="1" ht="15">
      <c r="A150" s="180" t="s">
        <v>82</v>
      </c>
      <c r="B150" s="191">
        <f>'Open Int.'!E150</f>
        <v>37800</v>
      </c>
      <c r="C150" s="192">
        <f>'Open Int.'!F150</f>
        <v>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7" s="7" customFormat="1" ht="15">
      <c r="A151" s="180" t="s">
        <v>153</v>
      </c>
      <c r="B151" s="191">
        <f>'Open Int.'!E151</f>
        <v>0</v>
      </c>
      <c r="C151" s="192">
        <f>'Open Int.'!F151</f>
        <v>0</v>
      </c>
      <c r="D151" s="193">
        <f>'Open Int.'!H151</f>
        <v>0</v>
      </c>
      <c r="E151" s="335">
        <f>'Open Int.'!I151</f>
        <v>0</v>
      </c>
      <c r="F151" s="194">
        <f>IF('Open Int.'!E151=0,0,'Open Int.'!H151/'Open Int.'!E151)</f>
        <v>0</v>
      </c>
      <c r="G151" s="156">
        <v>0</v>
      </c>
      <c r="H151" s="171">
        <f t="shared" si="4"/>
        <v>0</v>
      </c>
      <c r="I151" s="188">
        <f>IF(Volume!D151=0,0,Volume!F151/Volume!D151)</f>
        <v>0</v>
      </c>
      <c r="J151" s="179">
        <v>0</v>
      </c>
      <c r="K151" s="171">
        <f t="shared" si="5"/>
        <v>0</v>
      </c>
      <c r="L151" s="60"/>
      <c r="M151" s="6"/>
      <c r="N151" s="59"/>
      <c r="O151" s="3"/>
      <c r="P151" s="3"/>
      <c r="Q151" s="3"/>
      <c r="R151" s="3"/>
      <c r="S151" s="3"/>
      <c r="T151" s="3"/>
      <c r="U151" s="61"/>
      <c r="V151" s="3"/>
      <c r="W151" s="3"/>
      <c r="X151" s="3"/>
      <c r="Y151" s="3"/>
      <c r="Z151" s="3"/>
      <c r="AA151" s="2"/>
    </row>
    <row r="152" spans="1:29" s="58" customFormat="1" ht="15">
      <c r="A152" s="180" t="s">
        <v>154</v>
      </c>
      <c r="B152" s="191">
        <f>'Open Int.'!E152</f>
        <v>193200</v>
      </c>
      <c r="C152" s="192">
        <f>'Open Int.'!F152</f>
        <v>0</v>
      </c>
      <c r="D152" s="193">
        <f>'Open Int.'!H152</f>
        <v>6900</v>
      </c>
      <c r="E152" s="335">
        <f>'Open Int.'!I152</f>
        <v>-6900</v>
      </c>
      <c r="F152" s="194">
        <f>IF('Open Int.'!E152=0,0,'Open Int.'!H152/'Open Int.'!E152)</f>
        <v>0.03571428571428571</v>
      </c>
      <c r="G152" s="156">
        <v>0.07142857142857142</v>
      </c>
      <c r="H152" s="171">
        <f t="shared" si="4"/>
        <v>-0.5</v>
      </c>
      <c r="I152" s="188">
        <f>IF(Volume!D152=0,0,Volume!F152/Volume!D152)</f>
        <v>0</v>
      </c>
      <c r="J152" s="179">
        <v>0</v>
      </c>
      <c r="K152" s="171">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80" t="s">
        <v>308</v>
      </c>
      <c r="B153" s="191">
        <f>'Open Int.'!E153</f>
        <v>45000</v>
      </c>
      <c r="C153" s="192">
        <f>'Open Int.'!F153</f>
        <v>0</v>
      </c>
      <c r="D153" s="193">
        <f>'Open Int.'!H153</f>
        <v>0</v>
      </c>
      <c r="E153" s="335">
        <f>'Open Int.'!I153</f>
        <v>0</v>
      </c>
      <c r="F153" s="194">
        <f>IF('Open Int.'!E153=0,0,'Open Int.'!H153/'Open Int.'!E153)</f>
        <v>0</v>
      </c>
      <c r="G153" s="156">
        <v>0</v>
      </c>
      <c r="H153" s="171">
        <f t="shared" si="4"/>
        <v>0</v>
      </c>
      <c r="I153" s="188">
        <f>IF(Volume!D153=0,0,Volume!F153/Volume!D153)</f>
        <v>0</v>
      </c>
      <c r="J153" s="179">
        <v>0</v>
      </c>
      <c r="K153" s="171">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80" t="s">
        <v>155</v>
      </c>
      <c r="B154" s="191">
        <f>'Open Int.'!E154</f>
        <v>51975</v>
      </c>
      <c r="C154" s="192">
        <f>'Open Int.'!F154</f>
        <v>13650</v>
      </c>
      <c r="D154" s="193">
        <f>'Open Int.'!H154</f>
        <v>4725</v>
      </c>
      <c r="E154" s="335">
        <f>'Open Int.'!I154</f>
        <v>0</v>
      </c>
      <c r="F154" s="194">
        <f>IF('Open Int.'!E154=0,0,'Open Int.'!H154/'Open Int.'!E154)</f>
        <v>0.09090909090909091</v>
      </c>
      <c r="G154" s="156">
        <v>0.1232876712328767</v>
      </c>
      <c r="H154" s="171">
        <f t="shared" si="4"/>
        <v>-0.26262626262626254</v>
      </c>
      <c r="I154" s="188">
        <f>IF(Volume!D154=0,0,Volume!F154/Volume!D154)</f>
        <v>0.01639344262295082</v>
      </c>
      <c r="J154" s="179">
        <v>0.05</v>
      </c>
      <c r="K154" s="171">
        <f t="shared" si="5"/>
        <v>-0.6721311475409836</v>
      </c>
      <c r="L154" s="60"/>
      <c r="M154" s="6"/>
      <c r="N154" s="59"/>
      <c r="O154" s="3"/>
      <c r="P154" s="3"/>
      <c r="Q154" s="3"/>
      <c r="R154" s="3"/>
      <c r="S154" s="3"/>
      <c r="T154" s="3"/>
      <c r="U154" s="61"/>
      <c r="V154" s="3"/>
      <c r="W154" s="3"/>
      <c r="X154" s="3"/>
      <c r="Y154" s="3"/>
      <c r="Z154" s="3"/>
      <c r="AA154" s="2"/>
    </row>
    <row r="155" spans="1:29" s="58" customFormat="1" ht="15">
      <c r="A155" s="180" t="s">
        <v>38</v>
      </c>
      <c r="B155" s="191">
        <f>'Open Int.'!E155</f>
        <v>61200</v>
      </c>
      <c r="C155" s="192">
        <f>'Open Int.'!F155</f>
        <v>5400</v>
      </c>
      <c r="D155" s="193">
        <f>'Open Int.'!H155</f>
        <v>3600</v>
      </c>
      <c r="E155" s="335">
        <f>'Open Int.'!I155</f>
        <v>0</v>
      </c>
      <c r="F155" s="194">
        <f>IF('Open Int.'!E155=0,0,'Open Int.'!H155/'Open Int.'!E155)</f>
        <v>0.058823529411764705</v>
      </c>
      <c r="G155" s="156">
        <v>0.06451612903225806</v>
      </c>
      <c r="H155" s="171">
        <f t="shared" si="4"/>
        <v>-0.08823529411764705</v>
      </c>
      <c r="I155" s="188">
        <f>IF(Volume!D155=0,0,Volume!F155/Volume!D155)</f>
        <v>0</v>
      </c>
      <c r="J155" s="179">
        <v>0.13333333333333333</v>
      </c>
      <c r="K155" s="171">
        <f t="shared" si="5"/>
        <v>-1</v>
      </c>
      <c r="L155" s="60"/>
      <c r="M155" s="6"/>
      <c r="N155" s="59"/>
      <c r="O155" s="3"/>
      <c r="P155" s="3"/>
      <c r="Q155" s="3"/>
      <c r="R155" s="3"/>
      <c r="S155" s="3"/>
      <c r="T155" s="3"/>
      <c r="U155" s="61"/>
      <c r="V155" s="3"/>
      <c r="W155" s="3"/>
      <c r="X155" s="3"/>
      <c r="Y155" s="3"/>
      <c r="Z155" s="3"/>
      <c r="AA155" s="2"/>
      <c r="AB155" s="78"/>
      <c r="AC155" s="77"/>
    </row>
    <row r="156" spans="1:29" s="58" customFormat="1" ht="15">
      <c r="A156" s="180" t="s">
        <v>156</v>
      </c>
      <c r="B156" s="191">
        <f>'Open Int.'!E156</f>
        <v>6600</v>
      </c>
      <c r="C156" s="192">
        <f>'Open Int.'!F156</f>
        <v>-1200</v>
      </c>
      <c r="D156" s="193">
        <f>'Open Int.'!H156</f>
        <v>600</v>
      </c>
      <c r="E156" s="335">
        <f>'Open Int.'!I156</f>
        <v>0</v>
      </c>
      <c r="F156" s="194">
        <f>IF('Open Int.'!E156=0,0,'Open Int.'!H156/'Open Int.'!E156)</f>
        <v>0.09090909090909091</v>
      </c>
      <c r="G156" s="156">
        <v>0.07692307692307693</v>
      </c>
      <c r="H156" s="171">
        <f t="shared" si="4"/>
        <v>0.1818181818181818</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211</v>
      </c>
      <c r="B157" s="191">
        <f>'Open Int.'!E157</f>
        <v>156800</v>
      </c>
      <c r="C157" s="192">
        <f>'Open Int.'!F157</f>
        <v>9800</v>
      </c>
      <c r="D157" s="193">
        <f>'Open Int.'!H157</f>
        <v>7700</v>
      </c>
      <c r="E157" s="335">
        <f>'Open Int.'!I157</f>
        <v>700</v>
      </c>
      <c r="F157" s="194">
        <f>IF('Open Int.'!E157=0,0,'Open Int.'!H157/'Open Int.'!E157)</f>
        <v>0.049107142857142856</v>
      </c>
      <c r="G157" s="156">
        <v>0.047619047619047616</v>
      </c>
      <c r="H157" s="171">
        <f t="shared" si="4"/>
        <v>0.031250000000000035</v>
      </c>
      <c r="I157" s="188">
        <f>IF(Volume!D157=0,0,Volume!F157/Volume!D157)</f>
        <v>0.023255813953488372</v>
      </c>
      <c r="J157" s="179">
        <v>0.09090909090909091</v>
      </c>
      <c r="K157" s="171">
        <f t="shared" si="5"/>
        <v>-0.7441860465116279</v>
      </c>
      <c r="L157" s="60"/>
      <c r="M157" s="6"/>
      <c r="N157" s="59"/>
      <c r="O157" s="3"/>
      <c r="P157" s="3"/>
      <c r="Q157" s="3"/>
      <c r="R157" s="3"/>
      <c r="S157" s="3"/>
      <c r="T157" s="3"/>
      <c r="U157" s="61"/>
      <c r="V157" s="3"/>
      <c r="W157" s="3"/>
      <c r="X157" s="3"/>
      <c r="Y157" s="3"/>
      <c r="Z157" s="3"/>
      <c r="AA157" s="2"/>
      <c r="AB157" s="78"/>
      <c r="AC157" s="77"/>
    </row>
    <row r="158" spans="1:28" s="2" customFormat="1" ht="15" customHeight="1" hidden="1">
      <c r="A158" s="72"/>
      <c r="B158" s="141">
        <f>SUM(B4:B157)</f>
        <v>107032941</v>
      </c>
      <c r="C158" s="142">
        <f>SUM(C4:C157)</f>
        <v>7165773</v>
      </c>
      <c r="D158" s="143"/>
      <c r="E158" s="144"/>
      <c r="F158" s="60"/>
      <c r="G158" s="6"/>
      <c r="H158" s="59"/>
      <c r="I158" s="6"/>
      <c r="J158" s="6"/>
      <c r="K158" s="59"/>
      <c r="L158" s="60"/>
      <c r="M158" s="6"/>
      <c r="N158" s="59"/>
      <c r="O158" s="3"/>
      <c r="P158" s="3"/>
      <c r="Q158" s="3"/>
      <c r="R158" s="3"/>
      <c r="S158" s="3"/>
      <c r="T158" s="3"/>
      <c r="U158" s="61"/>
      <c r="V158" s="3"/>
      <c r="W158" s="3"/>
      <c r="X158" s="3"/>
      <c r="Y158" s="3"/>
      <c r="Z158" s="3"/>
      <c r="AB158" s="75"/>
    </row>
    <row r="159" spans="2:28" s="2" customFormat="1" ht="15" customHeight="1">
      <c r="B159" s="5"/>
      <c r="C159" s="5"/>
      <c r="D159" s="144"/>
      <c r="E159" s="144"/>
      <c r="F159" s="60"/>
      <c r="G159" s="6"/>
      <c r="H159" s="59"/>
      <c r="I159" s="6"/>
      <c r="J159" s="6"/>
      <c r="K159" s="59"/>
      <c r="L159" s="60"/>
      <c r="M159" s="6"/>
      <c r="N159" s="59"/>
      <c r="O159" s="3"/>
      <c r="P159" s="3"/>
      <c r="Q159" s="3"/>
      <c r="R159" s="3"/>
      <c r="S159" s="3"/>
      <c r="T159" s="3"/>
      <c r="U159" s="61"/>
      <c r="V159" s="3"/>
      <c r="W159" s="3"/>
      <c r="X159" s="3"/>
      <c r="Y159" s="3"/>
      <c r="Z159" s="3"/>
      <c r="AB159" s="1"/>
    </row>
    <row r="160" spans="1:5" ht="12.75">
      <c r="A160" s="2"/>
      <c r="B160" s="5"/>
      <c r="C160" s="5"/>
      <c r="D160" s="144"/>
      <c r="E160" s="144"/>
    </row>
    <row r="161" spans="1:5" ht="12.75">
      <c r="A161" s="138"/>
      <c r="B161" s="145"/>
      <c r="C161" s="146"/>
      <c r="D161" s="147"/>
      <c r="E161" s="147"/>
    </row>
    <row r="162" spans="1:5" ht="12.75">
      <c r="A162" s="139"/>
      <c r="B162" s="148"/>
      <c r="C162" s="149"/>
      <c r="D162" s="149"/>
      <c r="E162" s="149"/>
    </row>
    <row r="163" spans="1:5" ht="12.75">
      <c r="A163" s="140"/>
      <c r="B163" s="150"/>
      <c r="C163" s="151"/>
      <c r="D163" s="152"/>
      <c r="E163" s="152"/>
    </row>
    <row r="164" spans="1:5" ht="12.75">
      <c r="A164" s="138"/>
      <c r="B164" s="150"/>
      <c r="C164" s="151"/>
      <c r="D164" s="152"/>
      <c r="E164" s="152"/>
    </row>
    <row r="165" spans="1:5" ht="12.75">
      <c r="A165" s="140"/>
      <c r="B165" s="150"/>
      <c r="C165" s="151"/>
      <c r="D165" s="152"/>
      <c r="E165" s="152"/>
    </row>
    <row r="166" spans="1:5" ht="12.75">
      <c r="A166" s="138"/>
      <c r="B166" s="150"/>
      <c r="C166" s="151"/>
      <c r="D166" s="152"/>
      <c r="E166" s="152"/>
    </row>
    <row r="167" spans="1:5" ht="12.75">
      <c r="A167" s="4"/>
      <c r="B167" s="153"/>
      <c r="C167" s="153"/>
      <c r="D167" s="154"/>
      <c r="E167" s="154"/>
    </row>
    <row r="168" spans="1:5" ht="12.75">
      <c r="A168" s="4"/>
      <c r="B168" s="153"/>
      <c r="C168" s="153"/>
      <c r="D168" s="154"/>
      <c r="E168" s="154"/>
    </row>
    <row r="169" spans="1:5" ht="12.75">
      <c r="A169" s="4"/>
      <c r="B169" s="153"/>
      <c r="C169" s="153"/>
      <c r="D169" s="154"/>
      <c r="E169" s="154"/>
    </row>
    <row r="200" ht="12.75">
      <c r="B200"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6"/>
  <sheetViews>
    <sheetView workbookViewId="0" topLeftCell="A1">
      <selection activeCell="C174" sqref="C174"/>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7" t="s">
        <v>126</v>
      </c>
      <c r="B1" s="418"/>
      <c r="C1" s="418"/>
      <c r="D1" s="418"/>
      <c r="E1" s="418"/>
      <c r="F1" s="418"/>
      <c r="G1" s="418"/>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5875.3</v>
      </c>
      <c r="C3" s="272">
        <v>5873.05</v>
      </c>
      <c r="D3" s="266">
        <f>C3-B3</f>
        <v>-2.25</v>
      </c>
      <c r="E3" s="338">
        <f>D3/B3</f>
        <v>-0.0003829591680424829</v>
      </c>
      <c r="F3" s="266">
        <v>0.9499999999998181</v>
      </c>
      <c r="G3" s="161">
        <f aca="true" t="shared" si="0" ref="G3:G67">D3-F3</f>
        <v>-3.199999999999818</v>
      </c>
    </row>
    <row r="4" spans="1:7" s="69" customFormat="1" ht="13.5">
      <c r="A4" s="196" t="s">
        <v>74</v>
      </c>
      <c r="B4" s="275">
        <f>Volume!J5</f>
        <v>5356.15</v>
      </c>
      <c r="C4" s="2">
        <v>5349.2</v>
      </c>
      <c r="D4" s="267">
        <f aca="true" t="shared" si="1" ref="D4:D68">C4-B4</f>
        <v>-6.949999999999818</v>
      </c>
      <c r="E4" s="337">
        <f aca="true" t="shared" si="2" ref="E4:E67">D4/B4</f>
        <v>-0.0012975738170140528</v>
      </c>
      <c r="F4" s="267">
        <v>6</v>
      </c>
      <c r="G4" s="160">
        <f t="shared" si="0"/>
        <v>-12.949999999999818</v>
      </c>
    </row>
    <row r="5" spans="1:7" s="69" customFormat="1" ht="13.5">
      <c r="A5" s="196" t="s">
        <v>9</v>
      </c>
      <c r="B5" s="275">
        <f>Volume!J6</f>
        <v>3911.4</v>
      </c>
      <c r="C5" s="2">
        <v>3908.85</v>
      </c>
      <c r="D5" s="267">
        <f t="shared" si="1"/>
        <v>-2.550000000000182</v>
      </c>
      <c r="E5" s="337">
        <f t="shared" si="2"/>
        <v>-0.0006519404816690141</v>
      </c>
      <c r="F5" s="267">
        <v>-9.5</v>
      </c>
      <c r="G5" s="160">
        <f t="shared" si="0"/>
        <v>6.949999999999818</v>
      </c>
    </row>
    <row r="6" spans="1:7" s="69" customFormat="1" ht="13.5">
      <c r="A6" s="196" t="s">
        <v>283</v>
      </c>
      <c r="B6" s="275">
        <f>Volume!J7</f>
        <v>1711.05</v>
      </c>
      <c r="C6" s="70">
        <v>1717.45</v>
      </c>
      <c r="D6" s="267">
        <f t="shared" si="1"/>
        <v>6.400000000000091</v>
      </c>
      <c r="E6" s="337">
        <f t="shared" si="2"/>
        <v>0.0037403933257357126</v>
      </c>
      <c r="F6" s="267">
        <v>12.850000000000136</v>
      </c>
      <c r="G6" s="160">
        <f t="shared" si="0"/>
        <v>-6.4500000000000455</v>
      </c>
    </row>
    <row r="7" spans="1:10" s="69" customFormat="1" ht="13.5">
      <c r="A7" s="196" t="s">
        <v>134</v>
      </c>
      <c r="B7" s="275">
        <f>Volume!J8</f>
        <v>3532.75</v>
      </c>
      <c r="C7" s="70">
        <v>3556.55</v>
      </c>
      <c r="D7" s="267">
        <f t="shared" si="1"/>
        <v>23.800000000000182</v>
      </c>
      <c r="E7" s="337">
        <f t="shared" si="2"/>
        <v>0.006736961290779189</v>
      </c>
      <c r="F7" s="267">
        <v>15.200000000000273</v>
      </c>
      <c r="G7" s="160">
        <f t="shared" si="0"/>
        <v>8.599999999999909</v>
      </c>
      <c r="H7" s="136"/>
      <c r="I7" s="137"/>
      <c r="J7" s="78"/>
    </row>
    <row r="8" spans="1:7" s="69" customFormat="1" ht="13.5">
      <c r="A8" s="196" t="s">
        <v>0</v>
      </c>
      <c r="B8" s="275">
        <f>Volume!J9</f>
        <v>1025.5</v>
      </c>
      <c r="C8" s="70">
        <v>1028.6</v>
      </c>
      <c r="D8" s="267">
        <f t="shared" si="1"/>
        <v>3.099999999999909</v>
      </c>
      <c r="E8" s="337">
        <f t="shared" si="2"/>
        <v>0.00302291565090191</v>
      </c>
      <c r="F8" s="267">
        <v>2.25</v>
      </c>
      <c r="G8" s="160">
        <f t="shared" si="0"/>
        <v>0.849999999999909</v>
      </c>
    </row>
    <row r="9" spans="1:8" s="25" customFormat="1" ht="13.5">
      <c r="A9" s="196" t="s">
        <v>135</v>
      </c>
      <c r="B9" s="275">
        <f>Volume!J10</f>
        <v>90.3</v>
      </c>
      <c r="C9" s="70">
        <v>90.8</v>
      </c>
      <c r="D9" s="267">
        <f t="shared" si="1"/>
        <v>0.5</v>
      </c>
      <c r="E9" s="337">
        <f t="shared" si="2"/>
        <v>0.005537098560354375</v>
      </c>
      <c r="F9" s="267">
        <v>0.5</v>
      </c>
      <c r="G9" s="160">
        <f t="shared" si="0"/>
        <v>0</v>
      </c>
      <c r="H9" s="69"/>
    </row>
    <row r="10" spans="1:7" s="69" customFormat="1" ht="13.5">
      <c r="A10" s="196" t="s">
        <v>174</v>
      </c>
      <c r="B10" s="275">
        <f>Volume!J11</f>
        <v>67.45</v>
      </c>
      <c r="C10" s="70">
        <v>67.75</v>
      </c>
      <c r="D10" s="267">
        <f t="shared" si="1"/>
        <v>0.29999999999999716</v>
      </c>
      <c r="E10" s="337">
        <f t="shared" si="2"/>
        <v>0.0044477390659747535</v>
      </c>
      <c r="F10" s="267">
        <v>0.3500000000000085</v>
      </c>
      <c r="G10" s="160">
        <f t="shared" si="0"/>
        <v>-0.05000000000001137</v>
      </c>
    </row>
    <row r="11" spans="1:7" s="69" customFormat="1" ht="13.5">
      <c r="A11" s="196" t="s">
        <v>284</v>
      </c>
      <c r="B11" s="275">
        <f>Volume!J12</f>
        <v>346.65</v>
      </c>
      <c r="C11" s="70">
        <v>348</v>
      </c>
      <c r="D11" s="267">
        <f t="shared" si="1"/>
        <v>1.3500000000000227</v>
      </c>
      <c r="E11" s="337">
        <f t="shared" si="2"/>
        <v>0.003894418000865492</v>
      </c>
      <c r="F11" s="267">
        <v>2.1499999999999773</v>
      </c>
      <c r="G11" s="160">
        <f t="shared" si="0"/>
        <v>-0.7999999999999545</v>
      </c>
    </row>
    <row r="12" spans="1:7" s="69" customFormat="1" ht="13.5">
      <c r="A12" s="196" t="s">
        <v>75</v>
      </c>
      <c r="B12" s="275">
        <f>Volume!J13</f>
        <v>85.8</v>
      </c>
      <c r="C12" s="70">
        <v>86.25</v>
      </c>
      <c r="D12" s="267">
        <f t="shared" si="1"/>
        <v>0.45000000000000284</v>
      </c>
      <c r="E12" s="337">
        <f t="shared" si="2"/>
        <v>0.005244755244755278</v>
      </c>
      <c r="F12" s="267">
        <v>0.3499999999999943</v>
      </c>
      <c r="G12" s="160">
        <f t="shared" si="0"/>
        <v>0.10000000000000853</v>
      </c>
    </row>
    <row r="13" spans="1:7" s="69" customFormat="1" ht="13.5">
      <c r="A13" s="196" t="s">
        <v>88</v>
      </c>
      <c r="B13" s="275">
        <f>Volume!J14</f>
        <v>52.5</v>
      </c>
      <c r="C13" s="70">
        <v>52.95</v>
      </c>
      <c r="D13" s="267">
        <f t="shared" si="1"/>
        <v>0.45000000000000284</v>
      </c>
      <c r="E13" s="337">
        <f t="shared" si="2"/>
        <v>0.008571428571428626</v>
      </c>
      <c r="F13" s="267">
        <v>0.25</v>
      </c>
      <c r="G13" s="160">
        <f t="shared" si="0"/>
        <v>0.20000000000000284</v>
      </c>
    </row>
    <row r="14" spans="1:7" s="69" customFormat="1" ht="13.5">
      <c r="A14" s="196" t="s">
        <v>136</v>
      </c>
      <c r="B14" s="275">
        <f>Volume!J15</f>
        <v>44.05</v>
      </c>
      <c r="C14" s="70">
        <v>44.1</v>
      </c>
      <c r="D14" s="267">
        <f t="shared" si="1"/>
        <v>0.05000000000000426</v>
      </c>
      <c r="E14" s="337">
        <f t="shared" si="2"/>
        <v>0.0011350737797957836</v>
      </c>
      <c r="F14" s="267">
        <v>0.14999999999999858</v>
      </c>
      <c r="G14" s="160">
        <f t="shared" si="0"/>
        <v>-0.09999999999999432</v>
      </c>
    </row>
    <row r="15" spans="1:7" s="69" customFormat="1" ht="13.5">
      <c r="A15" s="196" t="s">
        <v>157</v>
      </c>
      <c r="B15" s="275">
        <f>Volume!J16</f>
        <v>720.7</v>
      </c>
      <c r="C15" s="70">
        <v>720.3</v>
      </c>
      <c r="D15" s="267">
        <f t="shared" si="1"/>
        <v>-0.40000000000009095</v>
      </c>
      <c r="E15" s="337">
        <f t="shared" si="2"/>
        <v>-0.0005550159567088816</v>
      </c>
      <c r="F15" s="267">
        <v>-0.5</v>
      </c>
      <c r="G15" s="160">
        <f t="shared" si="0"/>
        <v>0.09999999999990905</v>
      </c>
    </row>
    <row r="16" spans="1:7" s="69" customFormat="1" ht="13.5">
      <c r="A16" s="196" t="s">
        <v>193</v>
      </c>
      <c r="B16" s="275">
        <f>Volume!J17</f>
        <v>2712.75</v>
      </c>
      <c r="C16" s="70">
        <v>2728</v>
      </c>
      <c r="D16" s="267">
        <f t="shared" si="1"/>
        <v>15.25</v>
      </c>
      <c r="E16" s="337">
        <f t="shared" si="2"/>
        <v>0.005621601695696249</v>
      </c>
      <c r="F16" s="267">
        <v>21.449999999999818</v>
      </c>
      <c r="G16" s="160">
        <f t="shared" si="0"/>
        <v>-6.199999999999818</v>
      </c>
    </row>
    <row r="17" spans="1:7" s="69" customFormat="1" ht="13.5">
      <c r="A17" s="196" t="s">
        <v>285</v>
      </c>
      <c r="B17" s="275">
        <f>Volume!J18</f>
        <v>194.25</v>
      </c>
      <c r="C17" s="70">
        <v>195.4</v>
      </c>
      <c r="D17" s="267">
        <f t="shared" si="1"/>
        <v>1.1500000000000057</v>
      </c>
      <c r="E17" s="337">
        <f t="shared" si="2"/>
        <v>0.005920205920205949</v>
      </c>
      <c r="F17" s="267">
        <v>1.6999999999999886</v>
      </c>
      <c r="G17" s="160">
        <f t="shared" si="0"/>
        <v>-0.549999999999983</v>
      </c>
    </row>
    <row r="18" spans="1:7" s="14" customFormat="1" ht="13.5">
      <c r="A18" s="196" t="s">
        <v>286</v>
      </c>
      <c r="B18" s="275">
        <f>Volume!J19</f>
        <v>79.15</v>
      </c>
      <c r="C18" s="70">
        <v>79.45</v>
      </c>
      <c r="D18" s="267">
        <f t="shared" si="1"/>
        <v>0.29999999999999716</v>
      </c>
      <c r="E18" s="337">
        <f t="shared" si="2"/>
        <v>0.003790271636133887</v>
      </c>
      <c r="F18" s="267">
        <v>0.6500000000000057</v>
      </c>
      <c r="G18" s="160">
        <f t="shared" si="0"/>
        <v>-0.3500000000000085</v>
      </c>
    </row>
    <row r="19" spans="1:7" s="14" customFormat="1" ht="13.5">
      <c r="A19" s="196" t="s">
        <v>76</v>
      </c>
      <c r="B19" s="275">
        <f>Volume!J20</f>
        <v>228.5</v>
      </c>
      <c r="C19" s="70">
        <v>230.1</v>
      </c>
      <c r="D19" s="267">
        <f t="shared" si="1"/>
        <v>1.5999999999999943</v>
      </c>
      <c r="E19" s="337">
        <f t="shared" si="2"/>
        <v>0.007002188183807415</v>
      </c>
      <c r="F19" s="267">
        <v>1.700000000000017</v>
      </c>
      <c r="G19" s="160">
        <f t="shared" si="0"/>
        <v>-0.10000000000002274</v>
      </c>
    </row>
    <row r="20" spans="1:7" s="69" customFormat="1" ht="13.5">
      <c r="A20" s="196" t="s">
        <v>77</v>
      </c>
      <c r="B20" s="275">
        <f>Volume!J21</f>
        <v>191.3</v>
      </c>
      <c r="C20" s="70">
        <v>192.7</v>
      </c>
      <c r="D20" s="267">
        <f t="shared" si="1"/>
        <v>1.3999999999999773</v>
      </c>
      <c r="E20" s="337">
        <f t="shared" si="2"/>
        <v>0.007318348144275887</v>
      </c>
      <c r="F20" s="267">
        <v>1.6500000000000057</v>
      </c>
      <c r="G20" s="160">
        <f t="shared" si="0"/>
        <v>-0.2500000000000284</v>
      </c>
    </row>
    <row r="21" spans="1:7" s="69" customFormat="1" ht="13.5">
      <c r="A21" s="196" t="s">
        <v>287</v>
      </c>
      <c r="B21" s="275">
        <f>Volume!J22</f>
        <v>222.35</v>
      </c>
      <c r="C21" s="70">
        <v>224.45</v>
      </c>
      <c r="D21" s="267">
        <f t="shared" si="1"/>
        <v>2.0999999999999943</v>
      </c>
      <c r="E21" s="337">
        <f t="shared" si="2"/>
        <v>0.009444569372610723</v>
      </c>
      <c r="F21" s="267">
        <v>1.5</v>
      </c>
      <c r="G21" s="160">
        <f t="shared" si="0"/>
        <v>0.5999999999999943</v>
      </c>
    </row>
    <row r="22" spans="1:7" s="69" customFormat="1" ht="13.5">
      <c r="A22" s="196" t="s">
        <v>34</v>
      </c>
      <c r="B22" s="275">
        <f>Volume!J23</f>
        <v>1276.45</v>
      </c>
      <c r="C22" s="70">
        <v>1275</v>
      </c>
      <c r="D22" s="267">
        <f t="shared" si="1"/>
        <v>-1.4500000000000455</v>
      </c>
      <c r="E22" s="337">
        <f t="shared" si="2"/>
        <v>-0.0011359630224450981</v>
      </c>
      <c r="F22" s="267">
        <v>3.8999999999998636</v>
      </c>
      <c r="G22" s="160">
        <f t="shared" si="0"/>
        <v>-5.349999999999909</v>
      </c>
    </row>
    <row r="23" spans="1:7" s="69" customFormat="1" ht="13.5">
      <c r="A23" s="196" t="s">
        <v>288</v>
      </c>
      <c r="B23" s="275">
        <f>Volume!J24</f>
        <v>1143.1</v>
      </c>
      <c r="C23" s="70">
        <v>1152.1</v>
      </c>
      <c r="D23" s="267">
        <f t="shared" si="1"/>
        <v>9</v>
      </c>
      <c r="E23" s="337">
        <f t="shared" si="2"/>
        <v>0.00787332691802992</v>
      </c>
      <c r="F23" s="267">
        <v>12.5</v>
      </c>
      <c r="G23" s="160">
        <f t="shared" si="0"/>
        <v>-3.5</v>
      </c>
    </row>
    <row r="24" spans="1:7" s="69" customFormat="1" ht="13.5">
      <c r="A24" s="196" t="s">
        <v>137</v>
      </c>
      <c r="B24" s="275">
        <f>Volume!J25</f>
        <v>358.15</v>
      </c>
      <c r="C24" s="70">
        <v>361.05</v>
      </c>
      <c r="D24" s="267">
        <f t="shared" si="1"/>
        <v>2.900000000000034</v>
      </c>
      <c r="E24" s="337">
        <f t="shared" si="2"/>
        <v>0.00809716599190293</v>
      </c>
      <c r="F24" s="267">
        <v>2.849999999999966</v>
      </c>
      <c r="G24" s="160">
        <f t="shared" si="0"/>
        <v>0.05000000000006821</v>
      </c>
    </row>
    <row r="25" spans="1:7" s="69" customFormat="1" ht="13.5">
      <c r="A25" s="196" t="s">
        <v>233</v>
      </c>
      <c r="B25" s="275">
        <f>Volume!J26</f>
        <v>623.2</v>
      </c>
      <c r="C25" s="70">
        <v>619.2</v>
      </c>
      <c r="D25" s="267">
        <f t="shared" si="1"/>
        <v>-4</v>
      </c>
      <c r="E25" s="337">
        <f t="shared" si="2"/>
        <v>-0.006418485237483953</v>
      </c>
      <c r="F25" s="267">
        <v>-3.8999999999999773</v>
      </c>
      <c r="G25" s="160">
        <f t="shared" si="0"/>
        <v>-0.10000000000002274</v>
      </c>
    </row>
    <row r="26" spans="1:7" s="69" customFormat="1" ht="13.5">
      <c r="A26" s="196" t="s">
        <v>1</v>
      </c>
      <c r="B26" s="275">
        <f>Volume!J27</f>
        <v>2250.85</v>
      </c>
      <c r="C26" s="70">
        <v>2256.4</v>
      </c>
      <c r="D26" s="267">
        <f t="shared" si="1"/>
        <v>5.550000000000182</v>
      </c>
      <c r="E26" s="337">
        <f t="shared" si="2"/>
        <v>0.0024657351667148777</v>
      </c>
      <c r="F26" s="267">
        <v>1.150000000000091</v>
      </c>
      <c r="G26" s="160">
        <f t="shared" si="0"/>
        <v>4.400000000000091</v>
      </c>
    </row>
    <row r="27" spans="1:7" s="69" customFormat="1" ht="13.5">
      <c r="A27" s="196" t="s">
        <v>158</v>
      </c>
      <c r="B27" s="275">
        <f>Volume!J28</f>
        <v>110.4</v>
      </c>
      <c r="C27" s="70">
        <v>111.1</v>
      </c>
      <c r="D27" s="267">
        <f t="shared" si="1"/>
        <v>0.6999999999999886</v>
      </c>
      <c r="E27" s="337">
        <f t="shared" si="2"/>
        <v>0.006340579710144824</v>
      </c>
      <c r="F27" s="267">
        <v>0.5</v>
      </c>
      <c r="G27" s="160">
        <f t="shared" si="0"/>
        <v>0.19999999999998863</v>
      </c>
    </row>
    <row r="28" spans="1:7" s="69" customFormat="1" ht="13.5">
      <c r="A28" s="196" t="s">
        <v>289</v>
      </c>
      <c r="B28" s="275">
        <f>Volume!J29</f>
        <v>736.2</v>
      </c>
      <c r="C28" s="70">
        <v>741.8</v>
      </c>
      <c r="D28" s="267">
        <f t="shared" si="1"/>
        <v>5.599999999999909</v>
      </c>
      <c r="E28" s="337">
        <f t="shared" si="2"/>
        <v>0.007606628633523375</v>
      </c>
      <c r="F28" s="267">
        <v>4.5499999999999545</v>
      </c>
      <c r="G28" s="160">
        <f t="shared" si="0"/>
        <v>1.0499999999999545</v>
      </c>
    </row>
    <row r="29" spans="1:7" s="69" customFormat="1" ht="13.5">
      <c r="A29" s="196" t="s">
        <v>159</v>
      </c>
      <c r="B29" s="275">
        <f>Volume!J30</f>
        <v>47.8</v>
      </c>
      <c r="C29" s="70">
        <v>48.15</v>
      </c>
      <c r="D29" s="267">
        <f t="shared" si="1"/>
        <v>0.3500000000000014</v>
      </c>
      <c r="E29" s="337">
        <f t="shared" si="2"/>
        <v>0.007322175732217604</v>
      </c>
      <c r="F29" s="267">
        <v>0.10000000000000142</v>
      </c>
      <c r="G29" s="160">
        <f t="shared" si="0"/>
        <v>0.25</v>
      </c>
    </row>
    <row r="30" spans="1:7" s="69" customFormat="1" ht="13.5">
      <c r="A30" s="196" t="s">
        <v>2</v>
      </c>
      <c r="B30" s="275">
        <f>Volume!J31</f>
        <v>345.25</v>
      </c>
      <c r="C30" s="70">
        <v>340.95</v>
      </c>
      <c r="D30" s="267">
        <f t="shared" si="1"/>
        <v>-4.300000000000011</v>
      </c>
      <c r="E30" s="337">
        <f t="shared" si="2"/>
        <v>-0.012454742939898657</v>
      </c>
      <c r="F30" s="267">
        <v>-6.050000000000011</v>
      </c>
      <c r="G30" s="160">
        <f t="shared" si="0"/>
        <v>1.75</v>
      </c>
    </row>
    <row r="31" spans="1:7" s="69" customFormat="1" ht="13.5">
      <c r="A31" s="196" t="s">
        <v>401</v>
      </c>
      <c r="B31" s="275">
        <f>Volume!J32</f>
        <v>137.4</v>
      </c>
      <c r="C31" s="70">
        <v>137.85</v>
      </c>
      <c r="D31" s="267">
        <v>0.7</v>
      </c>
      <c r="E31" s="337">
        <f t="shared" si="2"/>
        <v>0.005094614264919941</v>
      </c>
      <c r="F31" s="267">
        <v>0.7</v>
      </c>
      <c r="G31" s="160">
        <f t="shared" si="0"/>
        <v>0</v>
      </c>
    </row>
    <row r="32" spans="1:7" s="69" customFormat="1" ht="13.5">
      <c r="A32" s="196" t="s">
        <v>78</v>
      </c>
      <c r="B32" s="275">
        <f>Volume!J33</f>
        <v>277.5</v>
      </c>
      <c r="C32" s="70">
        <v>277.2</v>
      </c>
      <c r="D32" s="267">
        <f t="shared" si="1"/>
        <v>-0.30000000000001137</v>
      </c>
      <c r="E32" s="337">
        <f t="shared" si="2"/>
        <v>-0.001081081081081122</v>
      </c>
      <c r="F32" s="267">
        <v>0.9499999999999886</v>
      </c>
      <c r="G32" s="160">
        <f t="shared" si="0"/>
        <v>-1.25</v>
      </c>
    </row>
    <row r="33" spans="1:7" s="69" customFormat="1" ht="13.5">
      <c r="A33" s="196" t="s">
        <v>138</v>
      </c>
      <c r="B33" s="275">
        <f>Volume!J34</f>
        <v>723.05</v>
      </c>
      <c r="C33" s="70">
        <v>726.55</v>
      </c>
      <c r="D33" s="267">
        <f t="shared" si="1"/>
        <v>3.5</v>
      </c>
      <c r="E33" s="337">
        <f t="shared" si="2"/>
        <v>0.004840605767236015</v>
      </c>
      <c r="F33" s="267">
        <v>5.849999999999909</v>
      </c>
      <c r="G33" s="160">
        <f t="shared" si="0"/>
        <v>-2.349999999999909</v>
      </c>
    </row>
    <row r="34" spans="1:7" s="69" customFormat="1" ht="13.5">
      <c r="A34" s="196" t="s">
        <v>160</v>
      </c>
      <c r="B34" s="275">
        <f>Volume!J35</f>
        <v>311.55</v>
      </c>
      <c r="C34" s="70">
        <v>312.35</v>
      </c>
      <c r="D34" s="267">
        <f t="shared" si="1"/>
        <v>0.8000000000000114</v>
      </c>
      <c r="E34" s="337">
        <f t="shared" si="2"/>
        <v>0.002567806130637173</v>
      </c>
      <c r="F34" s="267">
        <v>1.1999999999999886</v>
      </c>
      <c r="G34" s="160">
        <f t="shared" si="0"/>
        <v>-0.39999999999997726</v>
      </c>
    </row>
    <row r="35" spans="1:7" s="69" customFormat="1" ht="13.5">
      <c r="A35" s="196" t="s">
        <v>161</v>
      </c>
      <c r="B35" s="275">
        <f>Volume!J36</f>
        <v>36.65</v>
      </c>
      <c r="C35" s="70">
        <v>36.75</v>
      </c>
      <c r="D35" s="267">
        <f t="shared" si="1"/>
        <v>0.10000000000000142</v>
      </c>
      <c r="E35" s="337">
        <f t="shared" si="2"/>
        <v>0.002728512960436601</v>
      </c>
      <c r="F35" s="267">
        <v>0.25</v>
      </c>
      <c r="G35" s="160">
        <f t="shared" si="0"/>
        <v>-0.14999999999999858</v>
      </c>
    </row>
    <row r="36" spans="1:8" s="25" customFormat="1" ht="13.5">
      <c r="A36" s="196" t="s">
        <v>3</v>
      </c>
      <c r="B36" s="275">
        <f>Volume!J37</f>
        <v>244.1</v>
      </c>
      <c r="C36" s="70">
        <v>243.35</v>
      </c>
      <c r="D36" s="267">
        <f t="shared" si="1"/>
        <v>-0.75</v>
      </c>
      <c r="E36" s="337">
        <f t="shared" si="2"/>
        <v>-0.0030725112658746417</v>
      </c>
      <c r="F36" s="267">
        <v>-0.10000000000002274</v>
      </c>
      <c r="G36" s="160">
        <f t="shared" si="0"/>
        <v>-0.6499999999999773</v>
      </c>
      <c r="H36" s="69"/>
    </row>
    <row r="37" spans="1:7" s="69" customFormat="1" ht="13.5">
      <c r="A37" s="196" t="s">
        <v>219</v>
      </c>
      <c r="B37" s="275">
        <f>Volume!J38</f>
        <v>377.7</v>
      </c>
      <c r="C37" s="70">
        <v>379.35</v>
      </c>
      <c r="D37" s="267">
        <f t="shared" si="1"/>
        <v>1.650000000000034</v>
      </c>
      <c r="E37" s="337">
        <f t="shared" si="2"/>
        <v>0.004368546465448859</v>
      </c>
      <c r="F37" s="267">
        <v>3.3000000000000114</v>
      </c>
      <c r="G37" s="160">
        <f t="shared" si="0"/>
        <v>-1.6499999999999773</v>
      </c>
    </row>
    <row r="38" spans="1:7" s="69" customFormat="1" ht="13.5">
      <c r="A38" s="196" t="s">
        <v>162</v>
      </c>
      <c r="B38" s="275">
        <f>Volume!J39</f>
        <v>324.15</v>
      </c>
      <c r="C38" s="70">
        <v>326.2</v>
      </c>
      <c r="D38" s="267">
        <f t="shared" si="1"/>
        <v>2.0500000000000114</v>
      </c>
      <c r="E38" s="337">
        <f t="shared" si="2"/>
        <v>0.006324232608360363</v>
      </c>
      <c r="F38" s="267">
        <v>1.6999999999999886</v>
      </c>
      <c r="G38" s="160">
        <f t="shared" si="0"/>
        <v>0.35000000000002274</v>
      </c>
    </row>
    <row r="39" spans="1:7" s="69" customFormat="1" ht="13.5">
      <c r="A39" s="196" t="s">
        <v>290</v>
      </c>
      <c r="B39" s="275">
        <f>Volume!J40</f>
        <v>212.85</v>
      </c>
      <c r="C39" s="70">
        <v>214.35</v>
      </c>
      <c r="D39" s="267">
        <f t="shared" si="1"/>
        <v>1.5</v>
      </c>
      <c r="E39" s="337">
        <f t="shared" si="2"/>
        <v>0.007047216349541931</v>
      </c>
      <c r="F39" s="267">
        <v>1.3000000000000114</v>
      </c>
      <c r="G39" s="160">
        <f t="shared" si="0"/>
        <v>0.19999999999998863</v>
      </c>
    </row>
    <row r="40" spans="1:7" s="69" customFormat="1" ht="13.5">
      <c r="A40" s="196" t="s">
        <v>183</v>
      </c>
      <c r="B40" s="275">
        <f>Volume!J41</f>
        <v>262.6</v>
      </c>
      <c r="C40" s="70">
        <v>264.95</v>
      </c>
      <c r="D40" s="267">
        <f t="shared" si="1"/>
        <v>2.349999999999966</v>
      </c>
      <c r="E40" s="337">
        <f t="shared" si="2"/>
        <v>0.008948971820258817</v>
      </c>
      <c r="F40" s="267">
        <v>2.099999999999966</v>
      </c>
      <c r="G40" s="160">
        <f t="shared" si="0"/>
        <v>0.25</v>
      </c>
    </row>
    <row r="41" spans="1:7" s="69" customFormat="1" ht="13.5">
      <c r="A41" s="196" t="s">
        <v>220</v>
      </c>
      <c r="B41" s="275">
        <f>Volume!J42</f>
        <v>151.65</v>
      </c>
      <c r="C41" s="70">
        <v>148.1</v>
      </c>
      <c r="D41" s="267">
        <f t="shared" si="1"/>
        <v>-3.5500000000000114</v>
      </c>
      <c r="E41" s="337">
        <f t="shared" si="2"/>
        <v>-0.023409165842400336</v>
      </c>
      <c r="F41" s="267">
        <v>-2.200000000000017</v>
      </c>
      <c r="G41" s="160">
        <f t="shared" si="0"/>
        <v>-1.3499999999999943</v>
      </c>
    </row>
    <row r="42" spans="1:7" s="69" customFormat="1" ht="13.5">
      <c r="A42" s="196" t="s">
        <v>163</v>
      </c>
      <c r="B42" s="275">
        <f>Volume!J43</f>
        <v>2972.75</v>
      </c>
      <c r="C42" s="70">
        <v>2985.3</v>
      </c>
      <c r="D42" s="267">
        <f t="shared" si="1"/>
        <v>12.550000000000182</v>
      </c>
      <c r="E42" s="337">
        <f t="shared" si="2"/>
        <v>0.0042216802623833765</v>
      </c>
      <c r="F42" s="267">
        <v>18.799999999999727</v>
      </c>
      <c r="G42" s="160">
        <f t="shared" si="0"/>
        <v>-6.249999999999545</v>
      </c>
    </row>
    <row r="43" spans="1:7" s="69" customFormat="1" ht="13.5">
      <c r="A43" s="196" t="s">
        <v>194</v>
      </c>
      <c r="B43" s="275">
        <f>Volume!J44</f>
        <v>798.15</v>
      </c>
      <c r="C43" s="70">
        <v>800.5</v>
      </c>
      <c r="D43" s="267">
        <f t="shared" si="1"/>
        <v>2.3500000000000227</v>
      </c>
      <c r="E43" s="337">
        <f t="shared" si="2"/>
        <v>0.0029443087139009246</v>
      </c>
      <c r="F43" s="267">
        <v>1.099999999999909</v>
      </c>
      <c r="G43" s="160">
        <f t="shared" si="0"/>
        <v>1.2500000000001137</v>
      </c>
    </row>
    <row r="44" spans="1:7" s="69" customFormat="1" ht="13.5">
      <c r="A44" s="196" t="s">
        <v>221</v>
      </c>
      <c r="B44" s="275">
        <f>Volume!J45</f>
        <v>110.6</v>
      </c>
      <c r="C44" s="70">
        <v>111.1</v>
      </c>
      <c r="D44" s="267">
        <f t="shared" si="1"/>
        <v>0.5</v>
      </c>
      <c r="E44" s="337">
        <f t="shared" si="2"/>
        <v>0.0045207956600361665</v>
      </c>
      <c r="F44" s="267">
        <v>0.8499999999999943</v>
      </c>
      <c r="G44" s="160">
        <f t="shared" si="0"/>
        <v>-0.3499999999999943</v>
      </c>
    </row>
    <row r="45" spans="1:7" s="69" customFormat="1" ht="13.5">
      <c r="A45" s="196" t="s">
        <v>164</v>
      </c>
      <c r="B45" s="275">
        <f>Volume!J46</f>
        <v>55.55</v>
      </c>
      <c r="C45" s="70">
        <v>55.9</v>
      </c>
      <c r="D45" s="267">
        <f t="shared" si="1"/>
        <v>0.3500000000000014</v>
      </c>
      <c r="E45" s="337">
        <f t="shared" si="2"/>
        <v>0.0063006300630063265</v>
      </c>
      <c r="F45" s="267">
        <v>0.75</v>
      </c>
      <c r="G45" s="160">
        <f t="shared" si="0"/>
        <v>-0.3999999999999986</v>
      </c>
    </row>
    <row r="46" spans="1:7" s="69" customFormat="1" ht="13.5">
      <c r="A46" s="196" t="s">
        <v>165</v>
      </c>
      <c r="B46" s="275">
        <f>Volume!J47</f>
        <v>226.8</v>
      </c>
      <c r="C46" s="70">
        <v>227.3</v>
      </c>
      <c r="D46" s="267">
        <f t="shared" si="1"/>
        <v>0.5</v>
      </c>
      <c r="E46" s="337">
        <f t="shared" si="2"/>
        <v>0.002204585537918871</v>
      </c>
      <c r="F46" s="267">
        <v>0.44999999999998863</v>
      </c>
      <c r="G46" s="160">
        <f t="shared" si="0"/>
        <v>0.05000000000001137</v>
      </c>
    </row>
    <row r="47" spans="1:7" s="69" customFormat="1" ht="13.5">
      <c r="A47" s="196" t="s">
        <v>89</v>
      </c>
      <c r="B47" s="275">
        <f>Volume!J48</f>
        <v>284.95</v>
      </c>
      <c r="C47" s="70">
        <v>275.65</v>
      </c>
      <c r="D47" s="267">
        <f t="shared" si="1"/>
        <v>-9.300000000000011</v>
      </c>
      <c r="E47" s="337">
        <f t="shared" si="2"/>
        <v>-0.03263730479031413</v>
      </c>
      <c r="F47" s="267">
        <v>-2</v>
      </c>
      <c r="G47" s="160">
        <f t="shared" si="0"/>
        <v>-7.300000000000011</v>
      </c>
    </row>
    <row r="48" spans="1:7" s="69" customFormat="1" ht="13.5">
      <c r="A48" s="196" t="s">
        <v>291</v>
      </c>
      <c r="B48" s="275">
        <f>Volume!J49</f>
        <v>194.2</v>
      </c>
      <c r="C48" s="70">
        <v>195.1</v>
      </c>
      <c r="D48" s="267">
        <f t="shared" si="1"/>
        <v>0.9000000000000057</v>
      </c>
      <c r="E48" s="337">
        <f t="shared" si="2"/>
        <v>0.004634397528321348</v>
      </c>
      <c r="F48" s="267">
        <v>1.5500000000000114</v>
      </c>
      <c r="G48" s="160">
        <f t="shared" si="0"/>
        <v>-0.6500000000000057</v>
      </c>
    </row>
    <row r="49" spans="1:7" s="69" customFormat="1" ht="13.5">
      <c r="A49" s="196" t="s">
        <v>273</v>
      </c>
      <c r="B49" s="275">
        <f>Volume!J50</f>
        <v>228.05</v>
      </c>
      <c r="C49" s="70">
        <v>229.15</v>
      </c>
      <c r="D49" s="267">
        <f t="shared" si="1"/>
        <v>1.0999999999999943</v>
      </c>
      <c r="E49" s="337">
        <f t="shared" si="2"/>
        <v>0.004823503617627688</v>
      </c>
      <c r="F49" s="267">
        <v>0.8499999999999943</v>
      </c>
      <c r="G49" s="160">
        <f t="shared" si="0"/>
        <v>0.25</v>
      </c>
    </row>
    <row r="50" spans="1:7" s="69" customFormat="1" ht="13.5">
      <c r="A50" s="196" t="s">
        <v>222</v>
      </c>
      <c r="B50" s="275">
        <f>Volume!J51</f>
        <v>1156.7</v>
      </c>
      <c r="C50" s="70">
        <v>1163.3</v>
      </c>
      <c r="D50" s="267">
        <f t="shared" si="1"/>
        <v>6.599999999999909</v>
      </c>
      <c r="E50" s="337">
        <f t="shared" si="2"/>
        <v>0.005705887438402273</v>
      </c>
      <c r="F50" s="267">
        <v>5.75</v>
      </c>
      <c r="G50" s="160">
        <f t="shared" si="0"/>
        <v>0.849999999999909</v>
      </c>
    </row>
    <row r="51" spans="1:7" s="69" customFormat="1" ht="13.5">
      <c r="A51" s="196" t="s">
        <v>234</v>
      </c>
      <c r="B51" s="275">
        <f>Volume!J52</f>
        <v>353.65</v>
      </c>
      <c r="C51" s="70">
        <v>354.75</v>
      </c>
      <c r="D51" s="267">
        <f t="shared" si="1"/>
        <v>1.1000000000000227</v>
      </c>
      <c r="E51" s="337">
        <f t="shared" si="2"/>
        <v>0.0031104199066874674</v>
      </c>
      <c r="F51" s="267">
        <v>2.1999999999999886</v>
      </c>
      <c r="G51" s="160">
        <f t="shared" si="0"/>
        <v>-1.099999999999966</v>
      </c>
    </row>
    <row r="52" spans="1:7" s="69" customFormat="1" ht="13.5">
      <c r="A52" s="196" t="s">
        <v>166</v>
      </c>
      <c r="B52" s="275">
        <f>Volume!J53</f>
        <v>105</v>
      </c>
      <c r="C52" s="70">
        <v>105.2</v>
      </c>
      <c r="D52" s="267">
        <f t="shared" si="1"/>
        <v>0.20000000000000284</v>
      </c>
      <c r="E52" s="337">
        <f t="shared" si="2"/>
        <v>0.0019047619047619319</v>
      </c>
      <c r="F52" s="267">
        <v>0.5</v>
      </c>
      <c r="G52" s="160">
        <f t="shared" si="0"/>
        <v>-0.29999999999999716</v>
      </c>
    </row>
    <row r="53" spans="1:7" s="69" customFormat="1" ht="13.5">
      <c r="A53" s="196" t="s">
        <v>223</v>
      </c>
      <c r="B53" s="275">
        <f>Volume!J54</f>
        <v>2821.9</v>
      </c>
      <c r="C53" s="70">
        <v>2797.35</v>
      </c>
      <c r="D53" s="267">
        <f t="shared" si="1"/>
        <v>-24.550000000000182</v>
      </c>
      <c r="E53" s="337">
        <f t="shared" si="2"/>
        <v>-0.008699812183280833</v>
      </c>
      <c r="F53" s="267">
        <v>-17.149999999999636</v>
      </c>
      <c r="G53" s="160">
        <f t="shared" si="0"/>
        <v>-7.400000000000546</v>
      </c>
    </row>
    <row r="54" spans="1:7" s="69" customFormat="1" ht="13.5">
      <c r="A54" s="196" t="s">
        <v>292</v>
      </c>
      <c r="B54" s="275">
        <f>Volume!J55</f>
        <v>149.5</v>
      </c>
      <c r="C54" s="70">
        <v>150.6</v>
      </c>
      <c r="D54" s="267">
        <f t="shared" si="1"/>
        <v>1.0999999999999943</v>
      </c>
      <c r="E54" s="337">
        <f t="shared" si="2"/>
        <v>0.007357859531772537</v>
      </c>
      <c r="F54" s="267">
        <v>1.25</v>
      </c>
      <c r="G54" s="160">
        <f t="shared" si="0"/>
        <v>-0.15000000000000568</v>
      </c>
    </row>
    <row r="55" spans="1:7" s="69" customFormat="1" ht="13.5">
      <c r="A55" s="196" t="s">
        <v>293</v>
      </c>
      <c r="B55" s="275">
        <f>Volume!J56</f>
        <v>153.25</v>
      </c>
      <c r="C55" s="70">
        <v>154.55</v>
      </c>
      <c r="D55" s="267">
        <f t="shared" si="1"/>
        <v>1.3000000000000114</v>
      </c>
      <c r="E55" s="337">
        <f t="shared" si="2"/>
        <v>0.008482871125611819</v>
      </c>
      <c r="F55" s="267">
        <v>1.0500000000000114</v>
      </c>
      <c r="G55" s="160">
        <f t="shared" si="0"/>
        <v>0.25</v>
      </c>
    </row>
    <row r="56" spans="1:7" s="69" customFormat="1" ht="13.5">
      <c r="A56" s="196" t="s">
        <v>195</v>
      </c>
      <c r="B56" s="275">
        <f>Volume!J57</f>
        <v>139.1</v>
      </c>
      <c r="C56" s="70">
        <v>138.85</v>
      </c>
      <c r="D56" s="267">
        <f t="shared" si="1"/>
        <v>-0.25</v>
      </c>
      <c r="E56" s="337">
        <f t="shared" si="2"/>
        <v>-0.0017972681524083393</v>
      </c>
      <c r="F56" s="267">
        <v>-0.05000000000001137</v>
      </c>
      <c r="G56" s="160">
        <f t="shared" si="0"/>
        <v>-0.19999999999998863</v>
      </c>
    </row>
    <row r="57" spans="1:8" s="25" customFormat="1" ht="13.5">
      <c r="A57" s="196" t="s">
        <v>294</v>
      </c>
      <c r="B57" s="275">
        <f>Volume!J58</f>
        <v>155.55</v>
      </c>
      <c r="C57" s="70">
        <v>156.5</v>
      </c>
      <c r="D57" s="267">
        <f t="shared" si="1"/>
        <v>0.9499999999999886</v>
      </c>
      <c r="E57" s="337">
        <f t="shared" si="2"/>
        <v>0.006107360977177683</v>
      </c>
      <c r="F57" s="267">
        <v>1.3000000000000114</v>
      </c>
      <c r="G57" s="160">
        <f t="shared" si="0"/>
        <v>-0.35000000000002274</v>
      </c>
      <c r="H57" s="69"/>
    </row>
    <row r="58" spans="1:7" s="69" customFormat="1" ht="13.5">
      <c r="A58" s="196" t="s">
        <v>197</v>
      </c>
      <c r="B58" s="275">
        <f>Volume!J59</f>
        <v>600.05</v>
      </c>
      <c r="C58" s="70">
        <v>591.25</v>
      </c>
      <c r="D58" s="267">
        <f t="shared" si="1"/>
        <v>-8.799999999999955</v>
      </c>
      <c r="E58" s="337">
        <f t="shared" si="2"/>
        <v>-0.014665444546287735</v>
      </c>
      <c r="F58" s="267">
        <v>-3.3500000000000227</v>
      </c>
      <c r="G58" s="160">
        <f t="shared" si="0"/>
        <v>-5.449999999999932</v>
      </c>
    </row>
    <row r="59" spans="1:8" s="25" customFormat="1" ht="13.5">
      <c r="A59" s="196" t="s">
        <v>4</v>
      </c>
      <c r="B59" s="275">
        <f>Volume!J60</f>
        <v>1562.4</v>
      </c>
      <c r="C59" s="70">
        <v>1564.4</v>
      </c>
      <c r="D59" s="267">
        <f t="shared" si="1"/>
        <v>2</v>
      </c>
      <c r="E59" s="337">
        <f t="shared" si="2"/>
        <v>0.0012800819252432156</v>
      </c>
      <c r="F59" s="267">
        <v>-5</v>
      </c>
      <c r="G59" s="160">
        <f t="shared" si="0"/>
        <v>7</v>
      </c>
      <c r="H59" s="69"/>
    </row>
    <row r="60" spans="1:7" s="69" customFormat="1" ht="13.5">
      <c r="A60" s="196" t="s">
        <v>79</v>
      </c>
      <c r="B60" s="275">
        <f>Volume!J61</f>
        <v>1013.9</v>
      </c>
      <c r="C60" s="70">
        <v>1020.75</v>
      </c>
      <c r="D60" s="267">
        <f t="shared" si="1"/>
        <v>6.850000000000023</v>
      </c>
      <c r="E60" s="337">
        <f t="shared" si="2"/>
        <v>0.006756090344215428</v>
      </c>
      <c r="F60" s="267">
        <v>5.0499999999999545</v>
      </c>
      <c r="G60" s="160">
        <f t="shared" si="0"/>
        <v>1.8000000000000682</v>
      </c>
    </row>
    <row r="61" spans="1:7" s="69" customFormat="1" ht="13.5">
      <c r="A61" s="196" t="s">
        <v>196</v>
      </c>
      <c r="B61" s="275">
        <f>Volume!J62</f>
        <v>730.3</v>
      </c>
      <c r="C61" s="70">
        <v>731.85</v>
      </c>
      <c r="D61" s="267">
        <f t="shared" si="1"/>
        <v>1.5500000000000682</v>
      </c>
      <c r="E61" s="337">
        <f t="shared" si="2"/>
        <v>0.0021224154457073372</v>
      </c>
      <c r="F61" s="267">
        <v>3.699999999999932</v>
      </c>
      <c r="G61" s="160">
        <f t="shared" si="0"/>
        <v>-2.1499999999998636</v>
      </c>
    </row>
    <row r="62" spans="1:7" s="69" customFormat="1" ht="13.5">
      <c r="A62" s="196" t="s">
        <v>5</v>
      </c>
      <c r="B62" s="275">
        <f>Volume!J63</f>
        <v>165.45</v>
      </c>
      <c r="C62" s="70">
        <v>166.15</v>
      </c>
      <c r="D62" s="267">
        <f t="shared" si="1"/>
        <v>0.700000000000017</v>
      </c>
      <c r="E62" s="337">
        <f t="shared" si="2"/>
        <v>0.004230885463886474</v>
      </c>
      <c r="F62" s="267">
        <v>0.29999999999998295</v>
      </c>
      <c r="G62" s="160">
        <f t="shared" si="0"/>
        <v>0.4000000000000341</v>
      </c>
    </row>
    <row r="63" spans="1:7" s="69" customFormat="1" ht="13.5">
      <c r="A63" s="196" t="s">
        <v>198</v>
      </c>
      <c r="B63" s="275">
        <f>Volume!J64</f>
        <v>209.85</v>
      </c>
      <c r="C63" s="70">
        <v>211.1</v>
      </c>
      <c r="D63" s="267">
        <f t="shared" si="1"/>
        <v>1.25</v>
      </c>
      <c r="E63" s="337">
        <f t="shared" si="2"/>
        <v>0.005956635692161067</v>
      </c>
      <c r="F63" s="267">
        <v>1.1500000000000057</v>
      </c>
      <c r="G63" s="160">
        <f t="shared" si="0"/>
        <v>0.09999999999999432</v>
      </c>
    </row>
    <row r="64" spans="1:7" s="69" customFormat="1" ht="13.5">
      <c r="A64" s="196" t="s">
        <v>199</v>
      </c>
      <c r="B64" s="275">
        <f>Volume!J65</f>
        <v>288.75</v>
      </c>
      <c r="C64" s="70">
        <v>290.65</v>
      </c>
      <c r="D64" s="267">
        <f t="shared" si="1"/>
        <v>1.8999999999999773</v>
      </c>
      <c r="E64" s="337">
        <f t="shared" si="2"/>
        <v>0.006580086580086501</v>
      </c>
      <c r="F64" s="267">
        <v>0.8000000000000114</v>
      </c>
      <c r="G64" s="160">
        <f t="shared" si="0"/>
        <v>1.099999999999966</v>
      </c>
    </row>
    <row r="65" spans="1:7" s="69" customFormat="1" ht="13.5">
      <c r="A65" s="196" t="s">
        <v>295</v>
      </c>
      <c r="B65" s="275">
        <f>Volume!J66</f>
        <v>735.7</v>
      </c>
      <c r="C65" s="70">
        <v>737.3</v>
      </c>
      <c r="D65" s="267">
        <f t="shared" si="1"/>
        <v>1.599999999999909</v>
      </c>
      <c r="E65" s="337">
        <f t="shared" si="2"/>
        <v>0.002174799510669986</v>
      </c>
      <c r="F65" s="267">
        <v>5.7000000000000455</v>
      </c>
      <c r="G65" s="160">
        <f t="shared" si="0"/>
        <v>-4.100000000000136</v>
      </c>
    </row>
    <row r="66" spans="1:8" s="25" customFormat="1" ht="13.5">
      <c r="A66" s="196" t="s">
        <v>43</v>
      </c>
      <c r="B66" s="275">
        <f>Volume!J67</f>
        <v>1950.85</v>
      </c>
      <c r="C66" s="70">
        <v>1956.15</v>
      </c>
      <c r="D66" s="267">
        <f t="shared" si="1"/>
        <v>5.300000000000182</v>
      </c>
      <c r="E66" s="337">
        <f t="shared" si="2"/>
        <v>0.002716764487274871</v>
      </c>
      <c r="F66" s="267">
        <v>10.099999999999909</v>
      </c>
      <c r="G66" s="160">
        <f t="shared" si="0"/>
        <v>-4.799999999999727</v>
      </c>
      <c r="H66" s="69"/>
    </row>
    <row r="67" spans="1:7" s="69" customFormat="1" ht="13.5">
      <c r="A67" s="196" t="s">
        <v>200</v>
      </c>
      <c r="B67" s="275">
        <f>Volume!J68</f>
        <v>912.35</v>
      </c>
      <c r="C67" s="70">
        <v>901.1</v>
      </c>
      <c r="D67" s="267">
        <f t="shared" si="1"/>
        <v>-11.25</v>
      </c>
      <c r="E67" s="337">
        <f t="shared" si="2"/>
        <v>-0.012330794103140242</v>
      </c>
      <c r="F67" s="267">
        <v>-8.699999999999932</v>
      </c>
      <c r="G67" s="160">
        <f t="shared" si="0"/>
        <v>-2.550000000000068</v>
      </c>
    </row>
    <row r="68" spans="1:7" s="69" customFormat="1" ht="13.5">
      <c r="A68" s="196" t="s">
        <v>141</v>
      </c>
      <c r="B68" s="275">
        <f>Volume!J69</f>
        <v>75.25</v>
      </c>
      <c r="C68" s="70">
        <v>75.6</v>
      </c>
      <c r="D68" s="267">
        <f t="shared" si="1"/>
        <v>0.3499999999999943</v>
      </c>
      <c r="E68" s="337">
        <f aca="true" t="shared" si="3" ref="E68:E131">D68/B68</f>
        <v>0.004651162790697599</v>
      </c>
      <c r="F68" s="267">
        <v>0.04999999999999716</v>
      </c>
      <c r="G68" s="160">
        <f aca="true" t="shared" si="4" ref="G68:G131">D68-F68</f>
        <v>0.29999999999999716</v>
      </c>
    </row>
    <row r="69" spans="1:7" s="69" customFormat="1" ht="13.5">
      <c r="A69" s="196" t="s">
        <v>184</v>
      </c>
      <c r="B69" s="275">
        <f>Volume!J70</f>
        <v>75.5</v>
      </c>
      <c r="C69" s="70">
        <v>76.1</v>
      </c>
      <c r="D69" s="267">
        <f aca="true" t="shared" si="5" ref="D69:D132">C69-B69</f>
        <v>0.5999999999999943</v>
      </c>
      <c r="E69" s="337">
        <f t="shared" si="3"/>
        <v>0.007947019867549594</v>
      </c>
      <c r="F69" s="267">
        <v>0.5499999999999972</v>
      </c>
      <c r="G69" s="160">
        <f t="shared" si="4"/>
        <v>0.04999999999999716</v>
      </c>
    </row>
    <row r="70" spans="1:7" s="69" customFormat="1" ht="13.5">
      <c r="A70" s="196" t="s">
        <v>175</v>
      </c>
      <c r="B70" s="275">
        <f>Volume!J71</f>
        <v>13.5</v>
      </c>
      <c r="C70" s="70">
        <v>13.55</v>
      </c>
      <c r="D70" s="267">
        <f t="shared" si="5"/>
        <v>0.05000000000000071</v>
      </c>
      <c r="E70" s="337">
        <f t="shared" si="3"/>
        <v>0.0037037037037037563</v>
      </c>
      <c r="F70" s="267">
        <v>0.14999999999999858</v>
      </c>
      <c r="G70" s="160">
        <f t="shared" si="4"/>
        <v>-0.09999999999999787</v>
      </c>
    </row>
    <row r="71" spans="1:7" s="69" customFormat="1" ht="13.5">
      <c r="A71" s="196" t="s">
        <v>142</v>
      </c>
      <c r="B71" s="275">
        <f>Volume!J72</f>
        <v>153.5</v>
      </c>
      <c r="C71" s="70">
        <v>154.1</v>
      </c>
      <c r="D71" s="267">
        <f t="shared" si="5"/>
        <v>0.5999999999999943</v>
      </c>
      <c r="E71" s="337">
        <f t="shared" si="3"/>
        <v>0.0039087947882735785</v>
      </c>
      <c r="F71" s="267">
        <v>0.8999999999999773</v>
      </c>
      <c r="G71" s="160">
        <f t="shared" si="4"/>
        <v>-0.29999999999998295</v>
      </c>
    </row>
    <row r="72" spans="1:8" s="25" customFormat="1" ht="13.5">
      <c r="A72" s="196" t="s">
        <v>176</v>
      </c>
      <c r="B72" s="275">
        <f>Volume!J73</f>
        <v>228.95</v>
      </c>
      <c r="C72" s="70">
        <v>229.85</v>
      </c>
      <c r="D72" s="267">
        <f t="shared" si="5"/>
        <v>0.9000000000000057</v>
      </c>
      <c r="E72" s="337">
        <f t="shared" si="3"/>
        <v>0.0039309892989736</v>
      </c>
      <c r="F72" s="267">
        <v>0.44999999999998863</v>
      </c>
      <c r="G72" s="160">
        <f t="shared" si="4"/>
        <v>0.45000000000001705</v>
      </c>
      <c r="H72" s="69"/>
    </row>
    <row r="73" spans="1:7" s="69" customFormat="1" ht="13.5">
      <c r="A73" s="196" t="s">
        <v>167</v>
      </c>
      <c r="B73" s="275">
        <f>Volume!J74</f>
        <v>52.2</v>
      </c>
      <c r="C73" s="70">
        <v>52.55</v>
      </c>
      <c r="D73" s="267">
        <f t="shared" si="5"/>
        <v>0.3499999999999943</v>
      </c>
      <c r="E73" s="337">
        <f t="shared" si="3"/>
        <v>0.006704980842911768</v>
      </c>
      <c r="F73" s="267">
        <v>0.3999999999999986</v>
      </c>
      <c r="G73" s="160">
        <f t="shared" si="4"/>
        <v>-0.05000000000000426</v>
      </c>
    </row>
    <row r="74" spans="1:7" s="69" customFormat="1" ht="13.5">
      <c r="A74" s="196" t="s">
        <v>201</v>
      </c>
      <c r="B74" s="275">
        <f>Volume!J75</f>
        <v>2190.1</v>
      </c>
      <c r="C74" s="70">
        <v>2203.85</v>
      </c>
      <c r="D74" s="267">
        <f t="shared" si="5"/>
        <v>13.75</v>
      </c>
      <c r="E74" s="337">
        <f t="shared" si="3"/>
        <v>0.006278252134605726</v>
      </c>
      <c r="F74" s="267">
        <v>14.300000000000182</v>
      </c>
      <c r="G74" s="160">
        <f t="shared" si="4"/>
        <v>-0.5500000000001819</v>
      </c>
    </row>
    <row r="75" spans="1:7" s="69" customFormat="1" ht="13.5">
      <c r="A75" s="196" t="s">
        <v>143</v>
      </c>
      <c r="B75" s="275">
        <f>Volume!J76</f>
        <v>109.85</v>
      </c>
      <c r="C75" s="70">
        <v>110.15</v>
      </c>
      <c r="D75" s="267">
        <f t="shared" si="5"/>
        <v>0.30000000000001137</v>
      </c>
      <c r="E75" s="337">
        <f t="shared" si="3"/>
        <v>0.002730996813837154</v>
      </c>
      <c r="F75" s="267">
        <v>0.5</v>
      </c>
      <c r="G75" s="160">
        <f t="shared" si="4"/>
        <v>-0.19999999999998863</v>
      </c>
    </row>
    <row r="76" spans="1:7" s="69" customFormat="1" ht="13.5">
      <c r="A76" s="196" t="s">
        <v>90</v>
      </c>
      <c r="B76" s="275">
        <f>Volume!J77</f>
        <v>467.1</v>
      </c>
      <c r="C76" s="70">
        <v>466.6</v>
      </c>
      <c r="D76" s="267">
        <f t="shared" si="5"/>
        <v>-0.5</v>
      </c>
      <c r="E76" s="337">
        <f t="shared" si="3"/>
        <v>-0.001070434596446157</v>
      </c>
      <c r="F76" s="267">
        <v>2.75</v>
      </c>
      <c r="G76" s="160">
        <f t="shared" si="4"/>
        <v>-3.25</v>
      </c>
    </row>
    <row r="77" spans="1:7" s="69" customFormat="1" ht="13.5">
      <c r="A77" s="196" t="s">
        <v>35</v>
      </c>
      <c r="B77" s="275">
        <f>Volume!J78</f>
        <v>284.9</v>
      </c>
      <c r="C77" s="70">
        <v>285.15</v>
      </c>
      <c r="D77" s="267">
        <f t="shared" si="5"/>
        <v>0.25</v>
      </c>
      <c r="E77" s="337">
        <f t="shared" si="3"/>
        <v>0.0008775008775008775</v>
      </c>
      <c r="F77" s="267">
        <v>1.75</v>
      </c>
      <c r="G77" s="160">
        <f t="shared" si="4"/>
        <v>-1.5</v>
      </c>
    </row>
    <row r="78" spans="1:7" s="69" customFormat="1" ht="13.5">
      <c r="A78" s="196" t="s">
        <v>6</v>
      </c>
      <c r="B78" s="275">
        <f>Volume!J79</f>
        <v>162.05</v>
      </c>
      <c r="C78" s="70">
        <v>163.1</v>
      </c>
      <c r="D78" s="267">
        <f t="shared" si="5"/>
        <v>1.049999999999983</v>
      </c>
      <c r="E78" s="337">
        <f t="shared" si="3"/>
        <v>0.006479481641468577</v>
      </c>
      <c r="F78" s="267">
        <v>1</v>
      </c>
      <c r="G78" s="160">
        <f t="shared" si="4"/>
        <v>0.04999999999998295</v>
      </c>
    </row>
    <row r="79" spans="1:7" s="69" customFormat="1" ht="13.5">
      <c r="A79" s="196" t="s">
        <v>177</v>
      </c>
      <c r="B79" s="275">
        <f>Volume!J80</f>
        <v>396.95</v>
      </c>
      <c r="C79" s="70">
        <v>399.2</v>
      </c>
      <c r="D79" s="267">
        <f t="shared" si="5"/>
        <v>2.25</v>
      </c>
      <c r="E79" s="337">
        <f t="shared" si="3"/>
        <v>0.005668220178863837</v>
      </c>
      <c r="F79" s="267">
        <v>1.349999999999966</v>
      </c>
      <c r="G79" s="160">
        <f t="shared" si="4"/>
        <v>0.9000000000000341</v>
      </c>
    </row>
    <row r="80" spans="1:7" s="69" customFormat="1" ht="13.5">
      <c r="A80" s="196" t="s">
        <v>168</v>
      </c>
      <c r="B80" s="275">
        <f>Volume!J81</f>
        <v>677</v>
      </c>
      <c r="C80" s="70">
        <v>664.85</v>
      </c>
      <c r="D80" s="267">
        <f t="shared" si="5"/>
        <v>-12.149999999999977</v>
      </c>
      <c r="E80" s="337">
        <f t="shared" si="3"/>
        <v>-0.017946824224519906</v>
      </c>
      <c r="F80" s="267">
        <v>-12.800000000000068</v>
      </c>
      <c r="G80" s="160">
        <f t="shared" si="4"/>
        <v>0.650000000000091</v>
      </c>
    </row>
    <row r="81" spans="1:7" s="69" customFormat="1" ht="13.5">
      <c r="A81" s="196" t="s">
        <v>132</v>
      </c>
      <c r="B81" s="275">
        <f>Volume!J82</f>
        <v>629.05</v>
      </c>
      <c r="C81" s="70">
        <v>630.65</v>
      </c>
      <c r="D81" s="267">
        <f t="shared" si="5"/>
        <v>1.6000000000000227</v>
      </c>
      <c r="E81" s="337">
        <f t="shared" si="3"/>
        <v>0.0025435180033384036</v>
      </c>
      <c r="F81" s="267">
        <v>4.2999999999999545</v>
      </c>
      <c r="G81" s="160">
        <f t="shared" si="4"/>
        <v>-2.699999999999932</v>
      </c>
    </row>
    <row r="82" spans="1:7" s="69" customFormat="1" ht="13.5">
      <c r="A82" s="196" t="s">
        <v>144</v>
      </c>
      <c r="B82" s="275">
        <f>Volume!J83</f>
        <v>2165.5</v>
      </c>
      <c r="C82" s="70">
        <v>2175.6</v>
      </c>
      <c r="D82" s="267">
        <f t="shared" si="5"/>
        <v>10.099999999999909</v>
      </c>
      <c r="E82" s="337">
        <f t="shared" si="3"/>
        <v>0.004664049873008501</v>
      </c>
      <c r="F82" s="267">
        <v>17.25</v>
      </c>
      <c r="G82" s="160">
        <f t="shared" si="4"/>
        <v>-7.150000000000091</v>
      </c>
    </row>
    <row r="83" spans="1:8" s="25" customFormat="1" ht="13.5">
      <c r="A83" s="196" t="s">
        <v>296</v>
      </c>
      <c r="B83" s="275">
        <f>Volume!J84</f>
        <v>690.9</v>
      </c>
      <c r="C83" s="70">
        <v>694.55</v>
      </c>
      <c r="D83" s="267">
        <f t="shared" si="5"/>
        <v>3.6499999999999773</v>
      </c>
      <c r="E83" s="337">
        <f t="shared" si="3"/>
        <v>0.0052829642495295665</v>
      </c>
      <c r="F83" s="267">
        <v>5.350000000000023</v>
      </c>
      <c r="G83" s="160">
        <f t="shared" si="4"/>
        <v>-1.7000000000000455</v>
      </c>
      <c r="H83" s="69"/>
    </row>
    <row r="84" spans="1:7" s="69" customFormat="1" ht="13.5">
      <c r="A84" s="196" t="s">
        <v>133</v>
      </c>
      <c r="B84" s="275">
        <f>Volume!J85</f>
        <v>31.45</v>
      </c>
      <c r="C84" s="70">
        <v>31.55</v>
      </c>
      <c r="D84" s="267">
        <f t="shared" si="5"/>
        <v>0.10000000000000142</v>
      </c>
      <c r="E84" s="337">
        <f t="shared" si="3"/>
        <v>0.003179650238473813</v>
      </c>
      <c r="F84" s="267">
        <v>0.29999999999999716</v>
      </c>
      <c r="G84" s="160">
        <f t="shared" si="4"/>
        <v>-0.19999999999999574</v>
      </c>
    </row>
    <row r="85" spans="1:7" s="69" customFormat="1" ht="13.5">
      <c r="A85" s="196" t="s">
        <v>169</v>
      </c>
      <c r="B85" s="275">
        <f>Volume!J86</f>
        <v>116.2</v>
      </c>
      <c r="C85" s="70">
        <v>116.9</v>
      </c>
      <c r="D85" s="267">
        <f t="shared" si="5"/>
        <v>0.7000000000000028</v>
      </c>
      <c r="E85" s="337">
        <f t="shared" si="3"/>
        <v>0.006024096385542193</v>
      </c>
      <c r="F85" s="267">
        <v>0.6499999999999915</v>
      </c>
      <c r="G85" s="160">
        <f t="shared" si="4"/>
        <v>0.05000000000001137</v>
      </c>
    </row>
    <row r="86" spans="1:7" s="69" customFormat="1" ht="13.5">
      <c r="A86" s="196" t="s">
        <v>297</v>
      </c>
      <c r="B86" s="275">
        <f>Volume!J87</f>
        <v>408.1</v>
      </c>
      <c r="C86" s="70">
        <v>409.7</v>
      </c>
      <c r="D86" s="267">
        <f t="shared" si="5"/>
        <v>1.599999999999966</v>
      </c>
      <c r="E86" s="337">
        <f t="shared" si="3"/>
        <v>0.003920607694192516</v>
      </c>
      <c r="F86" s="267">
        <v>2.6999999999999886</v>
      </c>
      <c r="G86" s="160">
        <f t="shared" si="4"/>
        <v>-1.1000000000000227</v>
      </c>
    </row>
    <row r="87" spans="1:7" s="69" customFormat="1" ht="13.5">
      <c r="A87" s="196" t="s">
        <v>298</v>
      </c>
      <c r="B87" s="275">
        <f>Volume!J88</f>
        <v>406.45</v>
      </c>
      <c r="C87" s="70">
        <v>408.2</v>
      </c>
      <c r="D87" s="267">
        <f t="shared" si="5"/>
        <v>1.75</v>
      </c>
      <c r="E87" s="337">
        <f t="shared" si="3"/>
        <v>0.004305572641161275</v>
      </c>
      <c r="F87" s="267">
        <v>0.5</v>
      </c>
      <c r="G87" s="160">
        <f t="shared" si="4"/>
        <v>1.25</v>
      </c>
    </row>
    <row r="88" spans="1:7" s="69" customFormat="1" ht="13.5">
      <c r="A88" s="196" t="s">
        <v>178</v>
      </c>
      <c r="B88" s="275">
        <f>Volume!J89</f>
        <v>145.55</v>
      </c>
      <c r="C88" s="70">
        <v>146.25</v>
      </c>
      <c r="D88" s="267">
        <f t="shared" si="5"/>
        <v>0.6999999999999886</v>
      </c>
      <c r="E88" s="337">
        <f t="shared" si="3"/>
        <v>0.00480934386808649</v>
      </c>
      <c r="F88" s="267">
        <v>0.9000000000000057</v>
      </c>
      <c r="G88" s="160">
        <f t="shared" si="4"/>
        <v>-0.20000000000001705</v>
      </c>
    </row>
    <row r="89" spans="1:7" s="69" customFormat="1" ht="13.5">
      <c r="A89" s="196" t="s">
        <v>145</v>
      </c>
      <c r="B89" s="275">
        <f>Volume!J90</f>
        <v>158.3</v>
      </c>
      <c r="C89" s="70">
        <v>159.05</v>
      </c>
      <c r="D89" s="267">
        <f t="shared" si="5"/>
        <v>0.75</v>
      </c>
      <c r="E89" s="337">
        <f t="shared" si="3"/>
        <v>0.004737839545167403</v>
      </c>
      <c r="F89" s="267">
        <v>0.44999999999998863</v>
      </c>
      <c r="G89" s="160">
        <f t="shared" si="4"/>
        <v>0.30000000000001137</v>
      </c>
    </row>
    <row r="90" spans="1:7" s="69" customFormat="1" ht="13.5">
      <c r="A90" s="196" t="s">
        <v>274</v>
      </c>
      <c r="B90" s="275">
        <f>Volume!J91</f>
        <v>245.5</v>
      </c>
      <c r="C90" s="70">
        <v>246.65</v>
      </c>
      <c r="D90" s="267">
        <f t="shared" si="5"/>
        <v>1.1500000000000057</v>
      </c>
      <c r="E90" s="337">
        <f t="shared" si="3"/>
        <v>0.00468431771894096</v>
      </c>
      <c r="F90" s="267">
        <v>1.3000000000000114</v>
      </c>
      <c r="G90" s="160">
        <f t="shared" si="4"/>
        <v>-0.15000000000000568</v>
      </c>
    </row>
    <row r="91" spans="1:7" s="69" customFormat="1" ht="13.5">
      <c r="A91" s="196" t="s">
        <v>210</v>
      </c>
      <c r="B91" s="275">
        <f>Volume!J92</f>
        <v>1430.95</v>
      </c>
      <c r="C91" s="70">
        <v>1433.75</v>
      </c>
      <c r="D91" s="267">
        <f t="shared" si="5"/>
        <v>2.7999999999999545</v>
      </c>
      <c r="E91" s="337">
        <f t="shared" si="3"/>
        <v>0.001956742024529127</v>
      </c>
      <c r="F91" s="267">
        <v>-5.7999999999999545</v>
      </c>
      <c r="G91" s="160">
        <f t="shared" si="4"/>
        <v>8.599999999999909</v>
      </c>
    </row>
    <row r="92" spans="1:7" s="69" customFormat="1" ht="13.5">
      <c r="A92" s="196" t="s">
        <v>299</v>
      </c>
      <c r="B92" s="372">
        <f>Volume!J93</f>
        <v>576.9</v>
      </c>
      <c r="C92" s="70">
        <v>580.9</v>
      </c>
      <c r="D92" s="371">
        <f t="shared" si="5"/>
        <v>4</v>
      </c>
      <c r="E92" s="337">
        <f t="shared" si="3"/>
        <v>0.006933610677760444</v>
      </c>
      <c r="F92" s="371">
        <v>1.9499999999999318</v>
      </c>
      <c r="G92" s="160">
        <f t="shared" si="4"/>
        <v>2.050000000000068</v>
      </c>
    </row>
    <row r="93" spans="1:7" s="69" customFormat="1" ht="13.5">
      <c r="A93" s="196" t="s">
        <v>7</v>
      </c>
      <c r="B93" s="275">
        <f>Volume!J94</f>
        <v>891.8</v>
      </c>
      <c r="C93" s="70">
        <v>894.55</v>
      </c>
      <c r="D93" s="267">
        <f t="shared" si="5"/>
        <v>2.75</v>
      </c>
      <c r="E93" s="337">
        <f t="shared" si="3"/>
        <v>0.0030836510428347164</v>
      </c>
      <c r="F93" s="267">
        <v>5.900000000000091</v>
      </c>
      <c r="G93" s="160">
        <f t="shared" si="4"/>
        <v>-3.150000000000091</v>
      </c>
    </row>
    <row r="94" spans="1:7" s="69" customFormat="1" ht="13.5">
      <c r="A94" s="196" t="s">
        <v>170</v>
      </c>
      <c r="B94" s="275">
        <f>Volume!J95</f>
        <v>475.75</v>
      </c>
      <c r="C94" s="70">
        <v>475.85</v>
      </c>
      <c r="D94" s="267">
        <f t="shared" si="5"/>
        <v>0.10000000000002274</v>
      </c>
      <c r="E94" s="337">
        <f t="shared" si="3"/>
        <v>0.00021019442984765682</v>
      </c>
      <c r="F94" s="267">
        <v>1.099999999999966</v>
      </c>
      <c r="G94" s="160">
        <f t="shared" si="4"/>
        <v>-0.9999999999999432</v>
      </c>
    </row>
    <row r="95" spans="1:7" s="69" customFormat="1" ht="13.5">
      <c r="A95" s="196" t="s">
        <v>224</v>
      </c>
      <c r="B95" s="275">
        <f>Volume!J96</f>
        <v>886.45</v>
      </c>
      <c r="C95" s="70">
        <v>887.8</v>
      </c>
      <c r="D95" s="267">
        <f t="shared" si="5"/>
        <v>1.349999999999909</v>
      </c>
      <c r="E95" s="337">
        <f t="shared" si="3"/>
        <v>0.0015229285351682656</v>
      </c>
      <c r="F95" s="267">
        <v>6.399999999999977</v>
      </c>
      <c r="G95" s="160">
        <f t="shared" si="4"/>
        <v>-5.050000000000068</v>
      </c>
    </row>
    <row r="96" spans="1:7" s="69" customFormat="1" ht="13.5">
      <c r="A96" s="196" t="s">
        <v>207</v>
      </c>
      <c r="B96" s="275">
        <f>Volume!J97</f>
        <v>215.45</v>
      </c>
      <c r="C96" s="70">
        <v>216.75</v>
      </c>
      <c r="D96" s="267">
        <f t="shared" si="5"/>
        <v>1.3000000000000114</v>
      </c>
      <c r="E96" s="337">
        <f t="shared" si="3"/>
        <v>0.0060338825713623185</v>
      </c>
      <c r="F96" s="267">
        <v>1.6999999999999886</v>
      </c>
      <c r="G96" s="160">
        <f t="shared" si="4"/>
        <v>-0.39999999999997726</v>
      </c>
    </row>
    <row r="97" spans="1:7" s="69" customFormat="1" ht="13.5">
      <c r="A97" s="196" t="s">
        <v>300</v>
      </c>
      <c r="B97" s="275">
        <f>Volume!J98</f>
        <v>828.9</v>
      </c>
      <c r="C97" s="70">
        <v>834</v>
      </c>
      <c r="D97" s="267">
        <f t="shared" si="5"/>
        <v>5.100000000000023</v>
      </c>
      <c r="E97" s="337">
        <f t="shared" si="3"/>
        <v>0.006152732537097386</v>
      </c>
      <c r="F97" s="267">
        <v>4.550000000000068</v>
      </c>
      <c r="G97" s="160">
        <f t="shared" si="4"/>
        <v>0.5499999999999545</v>
      </c>
    </row>
    <row r="98" spans="1:7" s="69" customFormat="1" ht="13.5">
      <c r="A98" s="196" t="s">
        <v>280</v>
      </c>
      <c r="B98" s="275">
        <f>Volume!J99</f>
        <v>282.45</v>
      </c>
      <c r="C98" s="70">
        <v>285.05</v>
      </c>
      <c r="D98" s="267">
        <f t="shared" si="5"/>
        <v>2.6000000000000227</v>
      </c>
      <c r="E98" s="337">
        <f t="shared" si="3"/>
        <v>0.009205169056470253</v>
      </c>
      <c r="F98" s="267">
        <v>2</v>
      </c>
      <c r="G98" s="160">
        <f t="shared" si="4"/>
        <v>0.6000000000000227</v>
      </c>
    </row>
    <row r="99" spans="1:7" s="69" customFormat="1" ht="13.5">
      <c r="A99" s="196" t="s">
        <v>146</v>
      </c>
      <c r="B99" s="275">
        <f>Volume!J100</f>
        <v>40.35</v>
      </c>
      <c r="C99" s="70">
        <v>40.7</v>
      </c>
      <c r="D99" s="267">
        <f t="shared" si="5"/>
        <v>0.3500000000000014</v>
      </c>
      <c r="E99" s="337">
        <f t="shared" si="3"/>
        <v>0.00867410161090462</v>
      </c>
      <c r="F99" s="267">
        <v>0.3500000000000014</v>
      </c>
      <c r="G99" s="160">
        <f t="shared" si="4"/>
        <v>0</v>
      </c>
    </row>
    <row r="100" spans="1:7" s="69" customFormat="1" ht="13.5">
      <c r="A100" s="196" t="s">
        <v>8</v>
      </c>
      <c r="B100" s="275">
        <f>Volume!J101</f>
        <v>154.6</v>
      </c>
      <c r="C100" s="70">
        <v>155.35</v>
      </c>
      <c r="D100" s="267">
        <f t="shared" si="5"/>
        <v>0.75</v>
      </c>
      <c r="E100" s="337">
        <f t="shared" si="3"/>
        <v>0.004851228978007762</v>
      </c>
      <c r="F100" s="267">
        <v>1.25</v>
      </c>
      <c r="G100" s="160">
        <f t="shared" si="4"/>
        <v>-0.5</v>
      </c>
    </row>
    <row r="101" spans="1:7" s="69" customFormat="1" ht="13.5">
      <c r="A101" s="196" t="s">
        <v>301</v>
      </c>
      <c r="B101" s="275">
        <f>Volume!J102</f>
        <v>220.25</v>
      </c>
      <c r="C101" s="70">
        <v>221.6</v>
      </c>
      <c r="D101" s="267">
        <f t="shared" si="5"/>
        <v>1.3499999999999943</v>
      </c>
      <c r="E101" s="337">
        <f t="shared" si="3"/>
        <v>0.0061293984108966824</v>
      </c>
      <c r="F101" s="267">
        <v>0.6500000000000057</v>
      </c>
      <c r="G101" s="160">
        <f t="shared" si="4"/>
        <v>0.6999999999999886</v>
      </c>
    </row>
    <row r="102" spans="1:10" s="69" customFormat="1" ht="13.5">
      <c r="A102" s="196" t="s">
        <v>179</v>
      </c>
      <c r="B102" s="275">
        <f>Volume!J103</f>
        <v>15.5</v>
      </c>
      <c r="C102" s="70">
        <v>15.65</v>
      </c>
      <c r="D102" s="267">
        <f t="shared" si="5"/>
        <v>0.15000000000000036</v>
      </c>
      <c r="E102" s="337">
        <f t="shared" si="3"/>
        <v>0.009677419354838733</v>
      </c>
      <c r="F102" s="267">
        <v>0.14999999999999858</v>
      </c>
      <c r="G102" s="160">
        <f t="shared" si="4"/>
        <v>1.7763568394002505E-15</v>
      </c>
      <c r="J102" s="14"/>
    </row>
    <row r="103" spans="1:10" s="69" customFormat="1" ht="13.5">
      <c r="A103" s="196" t="s">
        <v>202</v>
      </c>
      <c r="B103" s="275">
        <f>Volume!J104</f>
        <v>207.35</v>
      </c>
      <c r="C103" s="70">
        <v>204.8</v>
      </c>
      <c r="D103" s="267">
        <f t="shared" si="5"/>
        <v>-2.549999999999983</v>
      </c>
      <c r="E103" s="337">
        <f t="shared" si="3"/>
        <v>-0.01229804678080532</v>
      </c>
      <c r="F103" s="267">
        <v>-4.849999999999994</v>
      </c>
      <c r="G103" s="160">
        <f t="shared" si="4"/>
        <v>2.3000000000000114</v>
      </c>
      <c r="J103" s="14"/>
    </row>
    <row r="104" spans="1:7" s="69" customFormat="1" ht="13.5">
      <c r="A104" s="196" t="s">
        <v>171</v>
      </c>
      <c r="B104" s="275">
        <f>Volume!J105</f>
        <v>298</v>
      </c>
      <c r="C104" s="70">
        <v>299.45</v>
      </c>
      <c r="D104" s="267">
        <f t="shared" si="5"/>
        <v>1.4499999999999886</v>
      </c>
      <c r="E104" s="337">
        <f t="shared" si="3"/>
        <v>0.004865771812080499</v>
      </c>
      <c r="F104" s="267">
        <v>1.6000000000000227</v>
      </c>
      <c r="G104" s="160">
        <f t="shared" si="4"/>
        <v>-0.1500000000000341</v>
      </c>
    </row>
    <row r="105" spans="1:7" s="69" customFormat="1" ht="13.5">
      <c r="A105" s="196" t="s">
        <v>147</v>
      </c>
      <c r="B105" s="275">
        <f>Volume!J106</f>
        <v>57.15</v>
      </c>
      <c r="C105" s="70">
        <v>57.2</v>
      </c>
      <c r="D105" s="267">
        <f t="shared" si="5"/>
        <v>0.05000000000000426</v>
      </c>
      <c r="E105" s="337">
        <f t="shared" si="3"/>
        <v>0.0008748906386702408</v>
      </c>
      <c r="F105" s="267">
        <v>0.14999999999999858</v>
      </c>
      <c r="G105" s="160">
        <f t="shared" si="4"/>
        <v>-0.09999999999999432</v>
      </c>
    </row>
    <row r="106" spans="1:7" s="69" customFormat="1" ht="13.5">
      <c r="A106" s="196" t="s">
        <v>148</v>
      </c>
      <c r="B106" s="275">
        <f>Volume!J107</f>
        <v>244.5</v>
      </c>
      <c r="C106" s="70">
        <v>246.9</v>
      </c>
      <c r="D106" s="267">
        <f t="shared" si="5"/>
        <v>2.4000000000000057</v>
      </c>
      <c r="E106" s="337">
        <f t="shared" si="3"/>
        <v>0.009815950920245422</v>
      </c>
      <c r="F106" s="267">
        <v>1.1500000000000057</v>
      </c>
      <c r="G106" s="160">
        <f t="shared" si="4"/>
        <v>1.25</v>
      </c>
    </row>
    <row r="107" spans="1:8" s="25" customFormat="1" ht="13.5">
      <c r="A107" s="196" t="s">
        <v>122</v>
      </c>
      <c r="B107" s="275">
        <f>Volume!J108</f>
        <v>135.15</v>
      </c>
      <c r="C107" s="70">
        <v>136</v>
      </c>
      <c r="D107" s="267">
        <f t="shared" si="5"/>
        <v>0.8499999999999943</v>
      </c>
      <c r="E107" s="337">
        <f t="shared" si="3"/>
        <v>0.006289308176100587</v>
      </c>
      <c r="F107" s="267">
        <v>0.3499999999999943</v>
      </c>
      <c r="G107" s="160">
        <f t="shared" si="4"/>
        <v>0.5</v>
      </c>
      <c r="H107" s="69"/>
    </row>
    <row r="108" spans="1:8" s="25" customFormat="1" ht="13.5">
      <c r="A108" s="204" t="s">
        <v>36</v>
      </c>
      <c r="B108" s="275">
        <f>Volume!J109</f>
        <v>916.45</v>
      </c>
      <c r="C108" s="70">
        <v>918.45</v>
      </c>
      <c r="D108" s="267">
        <f t="shared" si="5"/>
        <v>2</v>
      </c>
      <c r="E108" s="337">
        <f t="shared" si="3"/>
        <v>0.0021823340062196517</v>
      </c>
      <c r="F108" s="267">
        <v>-6</v>
      </c>
      <c r="G108" s="160">
        <f t="shared" si="4"/>
        <v>8</v>
      </c>
      <c r="H108" s="69"/>
    </row>
    <row r="109" spans="1:8" s="25" customFormat="1" ht="13.5">
      <c r="A109" s="196" t="s">
        <v>172</v>
      </c>
      <c r="B109" s="275">
        <f>Volume!J110</f>
        <v>199.3</v>
      </c>
      <c r="C109" s="70">
        <v>199.6</v>
      </c>
      <c r="D109" s="267">
        <f t="shared" si="5"/>
        <v>0.29999999999998295</v>
      </c>
      <c r="E109" s="337">
        <f t="shared" si="3"/>
        <v>0.0015052684395382987</v>
      </c>
      <c r="F109" s="267">
        <v>0.35000000000002274</v>
      </c>
      <c r="G109" s="160">
        <f t="shared" si="4"/>
        <v>-0.05000000000003979</v>
      </c>
      <c r="H109" s="69"/>
    </row>
    <row r="110" spans="1:7" s="69" customFormat="1" ht="13.5">
      <c r="A110" s="196" t="s">
        <v>80</v>
      </c>
      <c r="B110" s="275">
        <f>Volume!J111</f>
        <v>222.6</v>
      </c>
      <c r="C110" s="70">
        <v>222.7</v>
      </c>
      <c r="D110" s="267">
        <f t="shared" si="5"/>
        <v>0.09999999999999432</v>
      </c>
      <c r="E110" s="337">
        <f t="shared" si="3"/>
        <v>0.00044923629829287656</v>
      </c>
      <c r="F110" s="267">
        <v>-2.1500000000000057</v>
      </c>
      <c r="G110" s="160">
        <f t="shared" si="4"/>
        <v>2.25</v>
      </c>
    </row>
    <row r="111" spans="1:7" s="69" customFormat="1" ht="13.5">
      <c r="A111" s="196" t="s">
        <v>276</v>
      </c>
      <c r="B111" s="275">
        <f>Volume!J112</f>
        <v>432.75</v>
      </c>
      <c r="C111" s="70">
        <v>436</v>
      </c>
      <c r="D111" s="267">
        <f t="shared" si="5"/>
        <v>3.25</v>
      </c>
      <c r="E111" s="337">
        <f t="shared" si="3"/>
        <v>0.007510109763142692</v>
      </c>
      <c r="F111" s="267">
        <v>3.1999999999999886</v>
      </c>
      <c r="G111" s="160">
        <f t="shared" si="4"/>
        <v>0.05000000000001137</v>
      </c>
    </row>
    <row r="112" spans="1:7" s="69" customFormat="1" ht="13.5">
      <c r="A112" s="196" t="s">
        <v>225</v>
      </c>
      <c r="B112" s="275">
        <f>Volume!J113</f>
        <v>399.9</v>
      </c>
      <c r="C112" s="70">
        <v>401.95</v>
      </c>
      <c r="D112" s="267">
        <f t="shared" si="5"/>
        <v>2.0500000000000114</v>
      </c>
      <c r="E112" s="337">
        <f t="shared" si="3"/>
        <v>0.005126281570392627</v>
      </c>
      <c r="F112" s="267">
        <v>2.599999999999966</v>
      </c>
      <c r="G112" s="160">
        <f t="shared" si="4"/>
        <v>-0.5499999999999545</v>
      </c>
    </row>
    <row r="113" spans="1:7" s="69" customFormat="1" ht="13.5">
      <c r="A113" s="196" t="s">
        <v>81</v>
      </c>
      <c r="B113" s="275">
        <f>Volume!J114</f>
        <v>496.15</v>
      </c>
      <c r="C113" s="70">
        <v>500.35</v>
      </c>
      <c r="D113" s="267">
        <f t="shared" si="5"/>
        <v>4.2000000000000455</v>
      </c>
      <c r="E113" s="337">
        <f t="shared" si="3"/>
        <v>0.00846518190063498</v>
      </c>
      <c r="F113" s="267">
        <v>3.599999999999966</v>
      </c>
      <c r="G113" s="160">
        <f t="shared" si="4"/>
        <v>0.6000000000000796</v>
      </c>
    </row>
    <row r="114" spans="1:7" s="69" customFormat="1" ht="13.5">
      <c r="A114" s="196" t="s">
        <v>226</v>
      </c>
      <c r="B114" s="275">
        <f>Volume!J115</f>
        <v>185.9</v>
      </c>
      <c r="C114" s="70">
        <v>186.8</v>
      </c>
      <c r="D114" s="267">
        <f t="shared" si="5"/>
        <v>0.9000000000000057</v>
      </c>
      <c r="E114" s="337">
        <f t="shared" si="3"/>
        <v>0.004841312533620256</v>
      </c>
      <c r="F114" s="267">
        <v>0.30000000000001137</v>
      </c>
      <c r="G114" s="160">
        <f t="shared" si="4"/>
        <v>0.5999999999999943</v>
      </c>
    </row>
    <row r="115" spans="1:7" s="69" customFormat="1" ht="13.5">
      <c r="A115" s="196" t="s">
        <v>302</v>
      </c>
      <c r="B115" s="275">
        <f>Volume!J116</f>
        <v>226.65</v>
      </c>
      <c r="C115" s="70">
        <v>227.75</v>
      </c>
      <c r="D115" s="267">
        <f t="shared" si="5"/>
        <v>1.0999999999999943</v>
      </c>
      <c r="E115" s="337">
        <f t="shared" si="3"/>
        <v>0.004853298036620314</v>
      </c>
      <c r="F115" s="267">
        <v>2.3000000000000114</v>
      </c>
      <c r="G115" s="160">
        <f t="shared" si="4"/>
        <v>-1.200000000000017</v>
      </c>
    </row>
    <row r="116" spans="1:7" s="69" customFormat="1" ht="13.5">
      <c r="A116" s="196" t="s">
        <v>227</v>
      </c>
      <c r="B116" s="275">
        <f>Volume!J117</f>
        <v>1013.8</v>
      </c>
      <c r="C116" s="70">
        <v>1020.5</v>
      </c>
      <c r="D116" s="267">
        <f t="shared" si="5"/>
        <v>6.7000000000000455</v>
      </c>
      <c r="E116" s="337">
        <f t="shared" si="3"/>
        <v>0.006608798579601545</v>
      </c>
      <c r="F116" s="267">
        <v>6.600000000000023</v>
      </c>
      <c r="G116" s="160">
        <f t="shared" si="4"/>
        <v>0.10000000000002274</v>
      </c>
    </row>
    <row r="117" spans="1:7" s="69" customFormat="1" ht="13.5">
      <c r="A117" s="196" t="s">
        <v>228</v>
      </c>
      <c r="B117" s="275">
        <f>Volume!J118</f>
        <v>416.8</v>
      </c>
      <c r="C117" s="70">
        <v>417.5</v>
      </c>
      <c r="D117" s="267">
        <f t="shared" si="5"/>
        <v>0.6999999999999886</v>
      </c>
      <c r="E117" s="337">
        <f t="shared" si="3"/>
        <v>0.00167946257197694</v>
      </c>
      <c r="F117" s="267">
        <v>0.8999999999999773</v>
      </c>
      <c r="G117" s="160">
        <f t="shared" si="4"/>
        <v>-0.19999999999998863</v>
      </c>
    </row>
    <row r="118" spans="1:7" s="69" customFormat="1" ht="13.5">
      <c r="A118" s="196" t="s">
        <v>235</v>
      </c>
      <c r="B118" s="275">
        <f>Volume!J119</f>
        <v>422.8</v>
      </c>
      <c r="C118" s="70">
        <v>425.4</v>
      </c>
      <c r="D118" s="267">
        <f t="shared" si="5"/>
        <v>2.599999999999966</v>
      </c>
      <c r="E118" s="337">
        <f t="shared" si="3"/>
        <v>0.006149479659413353</v>
      </c>
      <c r="F118" s="267">
        <v>2.4500000000000455</v>
      </c>
      <c r="G118" s="160">
        <f t="shared" si="4"/>
        <v>0.14999999999992042</v>
      </c>
    </row>
    <row r="119" spans="1:7" s="69" customFormat="1" ht="13.5">
      <c r="A119" s="196" t="s">
        <v>98</v>
      </c>
      <c r="B119" s="275">
        <f>Volume!J120</f>
        <v>515.45</v>
      </c>
      <c r="C119" s="70">
        <v>517.1</v>
      </c>
      <c r="D119" s="267">
        <f t="shared" si="5"/>
        <v>1.6499999999999773</v>
      </c>
      <c r="E119" s="337">
        <f t="shared" si="3"/>
        <v>0.0032010864293335476</v>
      </c>
      <c r="F119" s="267">
        <v>1.5500000000000682</v>
      </c>
      <c r="G119" s="160">
        <f t="shared" si="4"/>
        <v>0.09999999999990905</v>
      </c>
    </row>
    <row r="120" spans="1:7" s="69" customFormat="1" ht="13.5">
      <c r="A120" s="196" t="s">
        <v>149</v>
      </c>
      <c r="B120" s="275">
        <f>Volume!J121</f>
        <v>628.75</v>
      </c>
      <c r="C120" s="70">
        <v>632.55</v>
      </c>
      <c r="D120" s="267">
        <f t="shared" si="5"/>
        <v>3.7999999999999545</v>
      </c>
      <c r="E120" s="337">
        <f t="shared" si="3"/>
        <v>0.006043737574552612</v>
      </c>
      <c r="F120" s="267">
        <v>4.300000000000068</v>
      </c>
      <c r="G120" s="160">
        <f t="shared" si="4"/>
        <v>-0.5000000000001137</v>
      </c>
    </row>
    <row r="121" spans="1:7" s="69" customFormat="1" ht="13.5">
      <c r="A121" s="196" t="s">
        <v>203</v>
      </c>
      <c r="B121" s="275">
        <f>Volume!J122</f>
        <v>1278.3</v>
      </c>
      <c r="C121" s="70">
        <v>1286.05</v>
      </c>
      <c r="D121" s="267">
        <f t="shared" si="5"/>
        <v>7.75</v>
      </c>
      <c r="E121" s="337">
        <f t="shared" si="3"/>
        <v>0.006062739575999374</v>
      </c>
      <c r="F121" s="267">
        <v>10.25</v>
      </c>
      <c r="G121" s="160">
        <f t="shared" si="4"/>
        <v>-2.5</v>
      </c>
    </row>
    <row r="122" spans="1:7" s="69" customFormat="1" ht="13.5">
      <c r="A122" s="196" t="s">
        <v>303</v>
      </c>
      <c r="B122" s="275">
        <f>Volume!J123</f>
        <v>427.7</v>
      </c>
      <c r="C122" s="70">
        <v>430.15</v>
      </c>
      <c r="D122" s="267">
        <f t="shared" si="5"/>
        <v>2.4499999999999886</v>
      </c>
      <c r="E122" s="337">
        <f t="shared" si="3"/>
        <v>0.0057283142389525105</v>
      </c>
      <c r="F122" s="267">
        <v>2.5</v>
      </c>
      <c r="G122" s="160">
        <f t="shared" si="4"/>
        <v>-0.05000000000001137</v>
      </c>
    </row>
    <row r="123" spans="1:7" s="69" customFormat="1" ht="13.5">
      <c r="A123" s="196" t="s">
        <v>217</v>
      </c>
      <c r="B123" s="275">
        <f>Volume!J124</f>
        <v>62.25</v>
      </c>
      <c r="C123" s="70">
        <v>62.55</v>
      </c>
      <c r="D123" s="267">
        <f t="shared" si="5"/>
        <v>0.29999999999999716</v>
      </c>
      <c r="E123" s="337">
        <f t="shared" si="3"/>
        <v>0.004819277108433689</v>
      </c>
      <c r="F123" s="267">
        <v>0.5</v>
      </c>
      <c r="G123" s="160">
        <f t="shared" si="4"/>
        <v>-0.20000000000000284</v>
      </c>
    </row>
    <row r="124" spans="1:7" s="69" customFormat="1" ht="13.5">
      <c r="A124" s="196" t="s">
        <v>236</v>
      </c>
      <c r="B124" s="275">
        <f>Volume!J125</f>
        <v>84.8</v>
      </c>
      <c r="C124" s="70">
        <v>85</v>
      </c>
      <c r="D124" s="267">
        <f t="shared" si="5"/>
        <v>0.20000000000000284</v>
      </c>
      <c r="E124" s="337">
        <f t="shared" si="3"/>
        <v>0.0023584905660377696</v>
      </c>
      <c r="F124" s="267">
        <v>0</v>
      </c>
      <c r="G124" s="160">
        <f t="shared" si="4"/>
        <v>0.20000000000000284</v>
      </c>
    </row>
    <row r="125" spans="1:7" s="69" customFormat="1" ht="13.5">
      <c r="A125" s="196" t="s">
        <v>204</v>
      </c>
      <c r="B125" s="275">
        <f>Volume!J126</f>
        <v>467.7</v>
      </c>
      <c r="C125" s="70">
        <v>470.75</v>
      </c>
      <c r="D125" s="267">
        <f t="shared" si="5"/>
        <v>3.0500000000000114</v>
      </c>
      <c r="E125" s="337">
        <f t="shared" si="3"/>
        <v>0.006521274321146058</v>
      </c>
      <c r="F125" s="267">
        <v>2.6000000000000227</v>
      </c>
      <c r="G125" s="160">
        <f t="shared" si="4"/>
        <v>0.44999999999998863</v>
      </c>
    </row>
    <row r="126" spans="1:7" s="69" customFormat="1" ht="13.5">
      <c r="A126" s="196" t="s">
        <v>205</v>
      </c>
      <c r="B126" s="275">
        <f>Volume!J127</f>
        <v>1174.9</v>
      </c>
      <c r="C126" s="70">
        <v>1182.25</v>
      </c>
      <c r="D126" s="267">
        <f t="shared" si="5"/>
        <v>7.349999999999909</v>
      </c>
      <c r="E126" s="337">
        <f t="shared" si="3"/>
        <v>0.0062558515618349715</v>
      </c>
      <c r="F126" s="267">
        <v>4.7999999999999545</v>
      </c>
      <c r="G126" s="160">
        <f t="shared" si="4"/>
        <v>2.5499999999999545</v>
      </c>
    </row>
    <row r="127" spans="1:7" s="69" customFormat="1" ht="13.5">
      <c r="A127" s="196" t="s">
        <v>37</v>
      </c>
      <c r="B127" s="275">
        <f>Volume!J128</f>
        <v>165.2</v>
      </c>
      <c r="C127" s="70">
        <v>166.65</v>
      </c>
      <c r="D127" s="267">
        <f t="shared" si="5"/>
        <v>1.450000000000017</v>
      </c>
      <c r="E127" s="337">
        <f t="shared" si="3"/>
        <v>0.008777239709443203</v>
      </c>
      <c r="F127" s="267">
        <v>0.9499999999999886</v>
      </c>
      <c r="G127" s="160">
        <f t="shared" si="4"/>
        <v>0.5000000000000284</v>
      </c>
    </row>
    <row r="128" spans="1:12" s="69" customFormat="1" ht="13.5">
      <c r="A128" s="196" t="s">
        <v>304</v>
      </c>
      <c r="B128" s="275">
        <f>Volume!J129</f>
        <v>1703.9</v>
      </c>
      <c r="C128" s="70">
        <v>1713.4</v>
      </c>
      <c r="D128" s="267">
        <f t="shared" si="5"/>
        <v>9.5</v>
      </c>
      <c r="E128" s="337">
        <f t="shared" si="3"/>
        <v>0.0055754445683432125</v>
      </c>
      <c r="F128" s="267">
        <v>9.25</v>
      </c>
      <c r="G128" s="160">
        <f t="shared" si="4"/>
        <v>0.25</v>
      </c>
      <c r="L128" s="270"/>
    </row>
    <row r="129" spans="1:12" s="69" customFormat="1" ht="13.5">
      <c r="A129" s="196" t="s">
        <v>229</v>
      </c>
      <c r="B129" s="275">
        <f>Volume!J130</f>
        <v>1068</v>
      </c>
      <c r="C129" s="70">
        <v>1073.8</v>
      </c>
      <c r="D129" s="267">
        <f t="shared" si="5"/>
        <v>5.7999999999999545</v>
      </c>
      <c r="E129" s="337">
        <f t="shared" si="3"/>
        <v>0.005430711610486849</v>
      </c>
      <c r="F129" s="267">
        <v>8.25</v>
      </c>
      <c r="G129" s="160">
        <f t="shared" si="4"/>
        <v>-2.4500000000000455</v>
      </c>
      <c r="L129" s="270"/>
    </row>
    <row r="130" spans="1:12" s="69" customFormat="1" ht="13.5">
      <c r="A130" s="196" t="s">
        <v>279</v>
      </c>
      <c r="B130" s="275">
        <f>Volume!J131</f>
        <v>1088.55</v>
      </c>
      <c r="C130" s="70">
        <v>1093.9</v>
      </c>
      <c r="D130" s="267">
        <f t="shared" si="5"/>
        <v>5.350000000000136</v>
      </c>
      <c r="E130" s="337">
        <f t="shared" si="3"/>
        <v>0.004914794910661096</v>
      </c>
      <c r="F130" s="267">
        <v>7.149999999999864</v>
      </c>
      <c r="G130" s="160">
        <f t="shared" si="4"/>
        <v>-1.7999999999997272</v>
      </c>
      <c r="L130" s="270"/>
    </row>
    <row r="131" spans="1:12" s="69" customFormat="1" ht="13.5">
      <c r="A131" s="196" t="s">
        <v>180</v>
      </c>
      <c r="B131" s="275">
        <f>Volume!J132</f>
        <v>195.05</v>
      </c>
      <c r="C131" s="70">
        <v>196.35</v>
      </c>
      <c r="D131" s="267">
        <f t="shared" si="5"/>
        <v>1.299999999999983</v>
      </c>
      <c r="E131" s="337">
        <f t="shared" si="3"/>
        <v>0.00666495770315295</v>
      </c>
      <c r="F131" s="267">
        <v>1.25</v>
      </c>
      <c r="G131" s="160">
        <f t="shared" si="4"/>
        <v>0.04999999999998295</v>
      </c>
      <c r="L131" s="270"/>
    </row>
    <row r="132" spans="1:12" s="69" customFormat="1" ht="13.5">
      <c r="A132" s="196" t="s">
        <v>181</v>
      </c>
      <c r="B132" s="275">
        <f>Volume!J133</f>
        <v>353.15</v>
      </c>
      <c r="C132" s="70">
        <v>352.3</v>
      </c>
      <c r="D132" s="267">
        <f t="shared" si="5"/>
        <v>-0.8499999999999659</v>
      </c>
      <c r="E132" s="337">
        <f aca="true" t="shared" si="6" ref="E132:E156">D132/B132</f>
        <v>-0.0024069092453630637</v>
      </c>
      <c r="F132" s="267">
        <v>0.25</v>
      </c>
      <c r="G132" s="160">
        <f aca="true" t="shared" si="7" ref="G132:G156">D132-F132</f>
        <v>-1.099999999999966</v>
      </c>
      <c r="L132" s="270"/>
    </row>
    <row r="133" spans="1:12" s="69" customFormat="1" ht="13.5">
      <c r="A133" s="196" t="s">
        <v>150</v>
      </c>
      <c r="B133" s="275">
        <f>Volume!J134</f>
        <v>525.9</v>
      </c>
      <c r="C133" s="70">
        <v>527.7</v>
      </c>
      <c r="D133" s="267">
        <f aca="true" t="shared" si="8" ref="D133:D156">C133-B133</f>
        <v>1.8000000000000682</v>
      </c>
      <c r="E133" s="337">
        <f t="shared" si="6"/>
        <v>0.0034227039361096564</v>
      </c>
      <c r="F133" s="267">
        <v>1.400000000000091</v>
      </c>
      <c r="G133" s="160">
        <f t="shared" si="7"/>
        <v>0.39999999999997726</v>
      </c>
      <c r="L133" s="270"/>
    </row>
    <row r="134" spans="1:12" s="69" customFormat="1" ht="13.5">
      <c r="A134" s="196" t="s">
        <v>151</v>
      </c>
      <c r="B134" s="275">
        <f>Volume!J135</f>
        <v>985.65</v>
      </c>
      <c r="C134" s="70">
        <v>979.9</v>
      </c>
      <c r="D134" s="267">
        <f t="shared" si="8"/>
        <v>-5.75</v>
      </c>
      <c r="E134" s="337">
        <f t="shared" si="6"/>
        <v>-0.005833713792928525</v>
      </c>
      <c r="F134" s="267">
        <v>-3.050000000000068</v>
      </c>
      <c r="G134" s="160">
        <f t="shared" si="7"/>
        <v>-2.699999999999932</v>
      </c>
      <c r="L134" s="270"/>
    </row>
    <row r="135" spans="1:12" s="69" customFormat="1" ht="13.5">
      <c r="A135" s="196" t="s">
        <v>215</v>
      </c>
      <c r="B135" s="275">
        <f>Volume!J136</f>
        <v>1498.5</v>
      </c>
      <c r="C135" s="70">
        <v>1509.5</v>
      </c>
      <c r="D135" s="267">
        <f t="shared" si="8"/>
        <v>11</v>
      </c>
      <c r="E135" s="337">
        <f t="shared" si="6"/>
        <v>0.007340674007340674</v>
      </c>
      <c r="F135" s="267">
        <v>12</v>
      </c>
      <c r="G135" s="160">
        <f t="shared" si="7"/>
        <v>-1</v>
      </c>
      <c r="L135" s="270"/>
    </row>
    <row r="136" spans="1:12" s="69" customFormat="1" ht="13.5">
      <c r="A136" s="196" t="s">
        <v>230</v>
      </c>
      <c r="B136" s="275">
        <f>Volume!J137</f>
        <v>1250.35</v>
      </c>
      <c r="C136" s="70">
        <v>1256</v>
      </c>
      <c r="D136" s="267">
        <f t="shared" si="8"/>
        <v>5.650000000000091</v>
      </c>
      <c r="E136" s="337">
        <f t="shared" si="6"/>
        <v>0.004518734754268878</v>
      </c>
      <c r="F136" s="267">
        <v>-1.3999999999998636</v>
      </c>
      <c r="G136" s="160">
        <f t="shared" si="7"/>
        <v>7.0499999999999545</v>
      </c>
      <c r="L136" s="270"/>
    </row>
    <row r="137" spans="1:12" s="69" customFormat="1" ht="13.5">
      <c r="A137" s="196" t="s">
        <v>91</v>
      </c>
      <c r="B137" s="275">
        <f>Volume!J138</f>
        <v>73.05</v>
      </c>
      <c r="C137" s="70">
        <v>73.65</v>
      </c>
      <c r="D137" s="267">
        <f t="shared" si="8"/>
        <v>0.6000000000000085</v>
      </c>
      <c r="E137" s="337">
        <f t="shared" si="6"/>
        <v>0.00821355236139642</v>
      </c>
      <c r="F137" s="267">
        <v>0.15000000000000568</v>
      </c>
      <c r="G137" s="160">
        <f t="shared" si="7"/>
        <v>0.45000000000000284</v>
      </c>
      <c r="L137" s="270"/>
    </row>
    <row r="138" spans="1:12" s="69" customFormat="1" ht="13.5">
      <c r="A138" s="196" t="s">
        <v>152</v>
      </c>
      <c r="B138" s="275">
        <f>Volume!J139</f>
        <v>213.65</v>
      </c>
      <c r="C138" s="70">
        <v>215.6</v>
      </c>
      <c r="D138" s="267">
        <f t="shared" si="8"/>
        <v>1.9499999999999886</v>
      </c>
      <c r="E138" s="337">
        <f t="shared" si="6"/>
        <v>0.009127076995085366</v>
      </c>
      <c r="F138" s="267">
        <v>1.3000000000000114</v>
      </c>
      <c r="G138" s="160">
        <f t="shared" si="7"/>
        <v>0.6499999999999773</v>
      </c>
      <c r="L138" s="270"/>
    </row>
    <row r="139" spans="1:12" s="69" customFormat="1" ht="13.5">
      <c r="A139" s="196" t="s">
        <v>208</v>
      </c>
      <c r="B139" s="275">
        <f>Volume!J140</f>
        <v>911.1</v>
      </c>
      <c r="C139" s="70">
        <v>911.1</v>
      </c>
      <c r="D139" s="267">
        <f t="shared" si="8"/>
        <v>0</v>
      </c>
      <c r="E139" s="337">
        <f t="shared" si="6"/>
        <v>0</v>
      </c>
      <c r="F139" s="267">
        <v>3.4500000000000455</v>
      </c>
      <c r="G139" s="160">
        <f t="shared" si="7"/>
        <v>-3.4500000000000455</v>
      </c>
      <c r="L139" s="270"/>
    </row>
    <row r="140" spans="1:12" s="69" customFormat="1" ht="13.5">
      <c r="A140" s="196" t="s">
        <v>231</v>
      </c>
      <c r="B140" s="275">
        <f>Volume!J141</f>
        <v>560.2</v>
      </c>
      <c r="C140" s="70">
        <v>558.5</v>
      </c>
      <c r="D140" s="267">
        <f t="shared" si="8"/>
        <v>-1.7000000000000455</v>
      </c>
      <c r="E140" s="337">
        <f t="shared" si="6"/>
        <v>-0.0030346304891111127</v>
      </c>
      <c r="F140" s="267">
        <v>-5.25</v>
      </c>
      <c r="G140" s="160">
        <f t="shared" si="7"/>
        <v>3.5499999999999545</v>
      </c>
      <c r="L140" s="270"/>
    </row>
    <row r="141" spans="1:12" s="69" customFormat="1" ht="13.5">
      <c r="A141" s="196" t="s">
        <v>185</v>
      </c>
      <c r="B141" s="275">
        <f>Volume!J142</f>
        <v>454.95</v>
      </c>
      <c r="C141" s="70">
        <v>457.8</v>
      </c>
      <c r="D141" s="267">
        <f t="shared" si="8"/>
        <v>2.8500000000000227</v>
      </c>
      <c r="E141" s="337">
        <f t="shared" si="6"/>
        <v>0.006264424662050825</v>
      </c>
      <c r="F141" s="267">
        <v>3.6000000000000227</v>
      </c>
      <c r="G141" s="160">
        <f t="shared" si="7"/>
        <v>-0.75</v>
      </c>
      <c r="L141" s="270"/>
    </row>
    <row r="142" spans="1:12" s="69" customFormat="1" ht="13.5">
      <c r="A142" s="196" t="s">
        <v>206</v>
      </c>
      <c r="B142" s="275">
        <f>Volume!J143</f>
        <v>725.95</v>
      </c>
      <c r="C142" s="70">
        <v>730.55</v>
      </c>
      <c r="D142" s="267">
        <f t="shared" si="8"/>
        <v>4.599999999999909</v>
      </c>
      <c r="E142" s="337">
        <f t="shared" si="6"/>
        <v>0.006336524554032521</v>
      </c>
      <c r="F142" s="267">
        <v>2.400000000000091</v>
      </c>
      <c r="G142" s="160">
        <f t="shared" si="7"/>
        <v>2.199999999999818</v>
      </c>
      <c r="L142" s="270"/>
    </row>
    <row r="143" spans="1:12" s="69" customFormat="1" ht="13.5">
      <c r="A143" s="196" t="s">
        <v>118</v>
      </c>
      <c r="B143" s="275">
        <f>Volume!J144</f>
        <v>1256.4</v>
      </c>
      <c r="C143" s="70">
        <v>1250.05</v>
      </c>
      <c r="D143" s="267">
        <f t="shared" si="8"/>
        <v>-6.350000000000136</v>
      </c>
      <c r="E143" s="337">
        <f t="shared" si="6"/>
        <v>-0.005054122890799217</v>
      </c>
      <c r="F143" s="267">
        <v>-9.799999999999955</v>
      </c>
      <c r="G143" s="160">
        <f t="shared" si="7"/>
        <v>3.449999999999818</v>
      </c>
      <c r="L143" s="270"/>
    </row>
    <row r="144" spans="1:12" s="69" customFormat="1" ht="13.5">
      <c r="A144" s="196" t="s">
        <v>232</v>
      </c>
      <c r="B144" s="275">
        <f>Volume!J145</f>
        <v>857.15</v>
      </c>
      <c r="C144" s="70">
        <v>862.45</v>
      </c>
      <c r="D144" s="267">
        <f t="shared" si="8"/>
        <v>5.300000000000068</v>
      </c>
      <c r="E144" s="337">
        <f t="shared" si="6"/>
        <v>0.00618328180598503</v>
      </c>
      <c r="F144" s="267">
        <v>3.6499999999999773</v>
      </c>
      <c r="G144" s="160">
        <f t="shared" si="7"/>
        <v>1.650000000000091</v>
      </c>
      <c r="L144" s="270"/>
    </row>
    <row r="145" spans="1:12" s="69" customFormat="1" ht="13.5">
      <c r="A145" s="196" t="s">
        <v>305</v>
      </c>
      <c r="B145" s="275">
        <f>Volume!J146</f>
        <v>54.15</v>
      </c>
      <c r="C145" s="70">
        <v>54.5</v>
      </c>
      <c r="D145" s="267">
        <f t="shared" si="8"/>
        <v>0.3500000000000014</v>
      </c>
      <c r="E145" s="337">
        <f t="shared" si="6"/>
        <v>0.006463527239150535</v>
      </c>
      <c r="F145" s="267">
        <v>0.5</v>
      </c>
      <c r="G145" s="160">
        <f t="shared" si="7"/>
        <v>-0.14999999999999858</v>
      </c>
      <c r="L145" s="270"/>
    </row>
    <row r="146" spans="1:12" s="69" customFormat="1" ht="13.5">
      <c r="A146" s="196" t="s">
        <v>306</v>
      </c>
      <c r="B146" s="275">
        <f>Volume!J147</f>
        <v>20.25</v>
      </c>
      <c r="C146" s="70">
        <v>20.5</v>
      </c>
      <c r="D146" s="267">
        <f t="shared" si="8"/>
        <v>0.25</v>
      </c>
      <c r="E146" s="337">
        <f t="shared" si="6"/>
        <v>0.012345679012345678</v>
      </c>
      <c r="F146" s="267">
        <v>0.14999999999999858</v>
      </c>
      <c r="G146" s="160">
        <f t="shared" si="7"/>
        <v>0.10000000000000142</v>
      </c>
      <c r="L146" s="270"/>
    </row>
    <row r="147" spans="1:12" s="69" customFormat="1" ht="13.5">
      <c r="A147" s="196" t="s">
        <v>173</v>
      </c>
      <c r="B147" s="275">
        <f>Volume!J148</f>
        <v>80</v>
      </c>
      <c r="C147" s="70">
        <v>80.65</v>
      </c>
      <c r="D147" s="267">
        <f t="shared" si="8"/>
        <v>0.6500000000000057</v>
      </c>
      <c r="E147" s="337">
        <f t="shared" si="6"/>
        <v>0.008125000000000071</v>
      </c>
      <c r="F147" s="267">
        <v>0.6999999999999886</v>
      </c>
      <c r="G147" s="160">
        <f t="shared" si="7"/>
        <v>-0.04999999999998295</v>
      </c>
      <c r="L147" s="270"/>
    </row>
    <row r="148" spans="1:12" s="69" customFormat="1" ht="13.5">
      <c r="A148" s="196" t="s">
        <v>307</v>
      </c>
      <c r="B148" s="275">
        <f>Volume!J149</f>
        <v>1077.9</v>
      </c>
      <c r="C148" s="70">
        <v>1086.75</v>
      </c>
      <c r="D148" s="267">
        <f t="shared" si="8"/>
        <v>8.849999999999909</v>
      </c>
      <c r="E148" s="337">
        <f t="shared" si="6"/>
        <v>0.00821040912886159</v>
      </c>
      <c r="F148" s="267">
        <v>3.2999999999999545</v>
      </c>
      <c r="G148" s="160">
        <f t="shared" si="7"/>
        <v>5.5499999999999545</v>
      </c>
      <c r="L148" s="270"/>
    </row>
    <row r="149" spans="1:12" s="69" customFormat="1" ht="13.5">
      <c r="A149" s="196" t="s">
        <v>82</v>
      </c>
      <c r="B149" s="275">
        <f>Volume!J150</f>
        <v>121.05</v>
      </c>
      <c r="C149" s="70">
        <v>120.4</v>
      </c>
      <c r="D149" s="267">
        <f t="shared" si="8"/>
        <v>-0.6499999999999915</v>
      </c>
      <c r="E149" s="337">
        <f t="shared" si="6"/>
        <v>-0.00536968194960753</v>
      </c>
      <c r="F149" s="267">
        <v>-0.8499999999999943</v>
      </c>
      <c r="G149" s="160">
        <f t="shared" si="7"/>
        <v>0.20000000000000284</v>
      </c>
      <c r="L149" s="270"/>
    </row>
    <row r="150" spans="1:12" s="69" customFormat="1" ht="13.5">
      <c r="A150" s="196" t="s">
        <v>153</v>
      </c>
      <c r="B150" s="275">
        <f>Volume!J151</f>
        <v>467.25</v>
      </c>
      <c r="C150" s="70">
        <v>469.4</v>
      </c>
      <c r="D150" s="267">
        <f t="shared" si="8"/>
        <v>2.1499999999999773</v>
      </c>
      <c r="E150" s="337">
        <f t="shared" si="6"/>
        <v>0.004601391118245002</v>
      </c>
      <c r="F150" s="267">
        <v>3.099999999999966</v>
      </c>
      <c r="G150" s="160">
        <f t="shared" si="7"/>
        <v>-0.9499999999999886</v>
      </c>
      <c r="L150" s="270"/>
    </row>
    <row r="151" spans="1:12" s="69" customFormat="1" ht="13.5">
      <c r="A151" s="196" t="s">
        <v>154</v>
      </c>
      <c r="B151" s="275">
        <f>Volume!J152</f>
        <v>48.45</v>
      </c>
      <c r="C151" s="70">
        <v>48.65</v>
      </c>
      <c r="D151" s="267">
        <f t="shared" si="8"/>
        <v>0.19999999999999574</v>
      </c>
      <c r="E151" s="337">
        <f t="shared" si="6"/>
        <v>0.004127966976264102</v>
      </c>
      <c r="F151" s="267">
        <v>0.3999999999999986</v>
      </c>
      <c r="G151" s="160">
        <f t="shared" si="7"/>
        <v>-0.20000000000000284</v>
      </c>
      <c r="L151" s="270"/>
    </row>
    <row r="152" spans="1:12" s="69" customFormat="1" ht="13.5">
      <c r="A152" s="196" t="s">
        <v>308</v>
      </c>
      <c r="B152" s="275">
        <f>Volume!J153</f>
        <v>110.5</v>
      </c>
      <c r="C152" s="70">
        <v>111.35</v>
      </c>
      <c r="D152" s="267">
        <f t="shared" si="8"/>
        <v>0.8499999999999943</v>
      </c>
      <c r="E152" s="337">
        <f t="shared" si="6"/>
        <v>0.007692307692307641</v>
      </c>
      <c r="F152" s="267">
        <v>0.8499999999999943</v>
      </c>
      <c r="G152" s="160">
        <f t="shared" si="7"/>
        <v>0</v>
      </c>
      <c r="L152" s="270"/>
    </row>
    <row r="153" spans="1:12" s="69" customFormat="1" ht="13.5">
      <c r="A153" s="196" t="s">
        <v>155</v>
      </c>
      <c r="B153" s="275">
        <f>Volume!J154</f>
        <v>434.25</v>
      </c>
      <c r="C153" s="70">
        <v>435.65</v>
      </c>
      <c r="D153" s="267">
        <f t="shared" si="8"/>
        <v>1.3999999999999773</v>
      </c>
      <c r="E153" s="337">
        <f t="shared" si="6"/>
        <v>0.0032239493379389228</v>
      </c>
      <c r="F153" s="267">
        <v>1.5500000000000114</v>
      </c>
      <c r="G153" s="160">
        <f t="shared" si="7"/>
        <v>-0.1500000000000341</v>
      </c>
      <c r="L153" s="270"/>
    </row>
    <row r="154" spans="1:12" s="69" customFormat="1" ht="13.5">
      <c r="A154" s="196" t="s">
        <v>38</v>
      </c>
      <c r="B154" s="275">
        <f>Volume!J155</f>
        <v>579.9</v>
      </c>
      <c r="C154" s="70">
        <v>578.4</v>
      </c>
      <c r="D154" s="267">
        <f t="shared" si="8"/>
        <v>-1.5</v>
      </c>
      <c r="E154" s="337">
        <f t="shared" si="6"/>
        <v>-0.002586652871184687</v>
      </c>
      <c r="F154" s="267">
        <v>-1.1000000000000227</v>
      </c>
      <c r="G154" s="160">
        <f t="shared" si="7"/>
        <v>-0.39999999999997726</v>
      </c>
      <c r="L154" s="270"/>
    </row>
    <row r="155" spans="1:7" ht="13.5">
      <c r="A155" s="196" t="s">
        <v>156</v>
      </c>
      <c r="B155" s="275">
        <f>Volume!J156</f>
        <v>341.15</v>
      </c>
      <c r="C155" s="70">
        <v>343.25</v>
      </c>
      <c r="D155" s="267">
        <f t="shared" si="8"/>
        <v>2.1000000000000227</v>
      </c>
      <c r="E155" s="337">
        <f t="shared" si="6"/>
        <v>0.006155650007328222</v>
      </c>
      <c r="F155" s="267">
        <v>1.5500000000000114</v>
      </c>
      <c r="G155" s="160">
        <f t="shared" si="7"/>
        <v>0.5500000000000114</v>
      </c>
    </row>
    <row r="156" spans="1:7" ht="14.25" thickBot="1">
      <c r="A156" s="197" t="s">
        <v>211</v>
      </c>
      <c r="B156" s="275">
        <f>Volume!J157</f>
        <v>275.8</v>
      </c>
      <c r="C156" s="70">
        <v>277.8</v>
      </c>
      <c r="D156" s="267">
        <f t="shared" si="8"/>
        <v>2</v>
      </c>
      <c r="E156" s="337">
        <f t="shared" si="6"/>
        <v>0.00725163161711385</v>
      </c>
      <c r="F156" s="267">
        <v>2.1000000000000227</v>
      </c>
      <c r="G156" s="160">
        <f t="shared" si="7"/>
        <v>-0.10000000000002274</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B94" sqref="B94"/>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7" t="s">
        <v>209</v>
      </c>
      <c r="B1" s="418"/>
      <c r="C1" s="418"/>
      <c r="D1" s="418"/>
      <c r="E1" s="418"/>
    </row>
    <row r="2" spans="1:5" s="69" customFormat="1" ht="14.25" thickBot="1">
      <c r="A2" s="135" t="s">
        <v>113</v>
      </c>
      <c r="B2" s="271" t="s">
        <v>214</v>
      </c>
      <c r="C2" s="33" t="s">
        <v>99</v>
      </c>
      <c r="D2" s="271" t="s">
        <v>123</v>
      </c>
      <c r="E2" s="208" t="s">
        <v>216</v>
      </c>
    </row>
    <row r="3" spans="1:5" s="69" customFormat="1" ht="13.5">
      <c r="A3" s="274" t="s">
        <v>213</v>
      </c>
      <c r="B3" s="182">
        <f>VLOOKUP(A3,Margins!$A$2:$M$157,2,FALSE)</f>
        <v>100</v>
      </c>
      <c r="C3" s="273">
        <f>VLOOKUP(A3,Basis!$A$3:$G$156,2,FALSE)</f>
        <v>3911.4</v>
      </c>
      <c r="D3" s="273">
        <f>VLOOKUP(A3,Basis!$A$3:$G$156,3,FALSE)</f>
        <v>3908.85</v>
      </c>
      <c r="E3" s="182">
        <f>VLOOKUP(A3,Margins!$A$2:$M$157,7,FALSE)</f>
        <v>39597.2</v>
      </c>
    </row>
    <row r="4" spans="1:5" s="69" customFormat="1" ht="13.5">
      <c r="A4" s="204" t="s">
        <v>134</v>
      </c>
      <c r="B4" s="182">
        <f>VLOOKUP(A4,Margins!$A$2:$M$157,2,FALSE)</f>
        <v>100</v>
      </c>
      <c r="C4" s="275">
        <f>VLOOKUP(A4,Basis!$A$3:$G$156,2,FALSE)</f>
        <v>3532.75</v>
      </c>
      <c r="D4" s="276">
        <f>VLOOKUP(A4,Basis!$A$3:$G$156,3,FALSE)</f>
        <v>3556.55</v>
      </c>
      <c r="E4" s="381">
        <f>VLOOKUP(A4,Margins!$A$2:$M$157,7,FALSE)</f>
        <v>59841.75</v>
      </c>
    </row>
    <row r="5" spans="1:5" s="69" customFormat="1" ht="13.5">
      <c r="A5" s="204" t="s">
        <v>0</v>
      </c>
      <c r="B5" s="182">
        <f>VLOOKUP(A5,Margins!$A$2:$M$157,2,FALSE)</f>
        <v>375</v>
      </c>
      <c r="C5" s="275">
        <f>VLOOKUP(A5,Basis!$A$3:$G$156,2,FALSE)</f>
        <v>1025.5</v>
      </c>
      <c r="D5" s="276">
        <f>VLOOKUP(A5,Basis!$A$3:$G$156,3,FALSE)</f>
        <v>1028.6</v>
      </c>
      <c r="E5" s="381">
        <f>VLOOKUP(A5,Margins!$A$2:$M$157,7,FALSE)</f>
        <v>63575.625</v>
      </c>
    </row>
    <row r="6" spans="1:5" s="69" customFormat="1" ht="13.5">
      <c r="A6" s="196" t="s">
        <v>193</v>
      </c>
      <c r="B6" s="182">
        <f>VLOOKUP(A6,Margins!$A$2:$M$157,2,FALSE)</f>
        <v>100</v>
      </c>
      <c r="C6" s="275">
        <f>VLOOKUP(A6,Basis!$A$3:$G$156,2,FALSE)</f>
        <v>2712.75</v>
      </c>
      <c r="D6" s="276">
        <f>VLOOKUP(A6,Basis!$A$3:$G$156,3,FALSE)</f>
        <v>2728</v>
      </c>
      <c r="E6" s="381">
        <f>VLOOKUP(A6,Margins!$A$2:$M$157,7,FALSE)</f>
        <v>43166.28</v>
      </c>
    </row>
    <row r="7" spans="1:5" s="14" customFormat="1" ht="13.5">
      <c r="A7" s="204" t="s">
        <v>233</v>
      </c>
      <c r="B7" s="182">
        <f>VLOOKUP(A7,Margins!$A$2:$M$157,2,FALSE)</f>
        <v>1000</v>
      </c>
      <c r="C7" s="275">
        <f>VLOOKUP(A7,Basis!$A$3:$G$156,2,FALSE)</f>
        <v>623.2</v>
      </c>
      <c r="D7" s="276">
        <f>VLOOKUP(A7,Basis!$A$3:$G$156,3,FALSE)</f>
        <v>619.2</v>
      </c>
      <c r="E7" s="381">
        <f>VLOOKUP(A7,Margins!$A$2:$M$157,7,FALSE)</f>
        <v>98030</v>
      </c>
    </row>
    <row r="8" spans="1:5" s="69" customFormat="1" ht="13.5">
      <c r="A8" s="204" t="s">
        <v>1</v>
      </c>
      <c r="B8" s="182">
        <f>VLOOKUP(A8,Margins!$A$2:$M$157,2,FALSE)</f>
        <v>150</v>
      </c>
      <c r="C8" s="275">
        <f>VLOOKUP(A8,Basis!$A$3:$G$156,2,FALSE)</f>
        <v>2250.85</v>
      </c>
      <c r="D8" s="276">
        <f>VLOOKUP(A8,Basis!$A$3:$G$156,3,FALSE)</f>
        <v>2256.4</v>
      </c>
      <c r="E8" s="381">
        <f>VLOOKUP(A8,Margins!$A$2:$M$157,7,FALSE)</f>
        <v>53430.375</v>
      </c>
    </row>
    <row r="9" spans="1:5" s="69" customFormat="1" ht="13.5">
      <c r="A9" s="204" t="s">
        <v>2</v>
      </c>
      <c r="B9" s="182">
        <f>VLOOKUP(A9,Margins!$A$2:$M$157,2,FALSE)</f>
        <v>1100</v>
      </c>
      <c r="C9" s="275">
        <f>VLOOKUP(A9,Basis!$A$3:$G$156,2,FALSE)</f>
        <v>345.25</v>
      </c>
      <c r="D9" s="276">
        <f>VLOOKUP(A9,Basis!$A$3:$G$156,3,FALSE)</f>
        <v>340.95</v>
      </c>
      <c r="E9" s="381">
        <f>VLOOKUP(A9,Margins!$A$2:$M$157,7,FALSE)</f>
        <v>60700.75</v>
      </c>
    </row>
    <row r="10" spans="1:5" s="69" customFormat="1" ht="13.5">
      <c r="A10" s="204" t="s">
        <v>3</v>
      </c>
      <c r="B10" s="182">
        <f>VLOOKUP(A10,Margins!$A$2:$M$157,2,FALSE)</f>
        <v>1250</v>
      </c>
      <c r="C10" s="275">
        <f>VLOOKUP(A10,Basis!$A$3:$G$156,2,FALSE)</f>
        <v>244.1</v>
      </c>
      <c r="D10" s="276">
        <f>VLOOKUP(A10,Basis!$A$3:$G$156,3,FALSE)</f>
        <v>243.35</v>
      </c>
      <c r="E10" s="381">
        <f>VLOOKUP(A10,Margins!$A$2:$M$157,7,FALSE)</f>
        <v>48543.75</v>
      </c>
    </row>
    <row r="11" spans="1:5" s="69" customFormat="1" ht="13.5">
      <c r="A11" s="204" t="s">
        <v>139</v>
      </c>
      <c r="B11" s="182">
        <f>VLOOKUP(A11,Margins!$A$2:$M$157,2,FALSE)</f>
        <v>1800</v>
      </c>
      <c r="C11" s="275">
        <f>VLOOKUP(A11,Basis!$A$3:$G$156,2,FALSE)</f>
        <v>151.65</v>
      </c>
      <c r="D11" s="276">
        <f>VLOOKUP(A11,Basis!$A$3:$G$156,3,FALSE)</f>
        <v>148.1</v>
      </c>
      <c r="E11" s="381">
        <f>VLOOKUP(A11,Margins!$A$2:$M$157,7,FALSE)</f>
        <v>43060.5</v>
      </c>
    </row>
    <row r="12" spans="1:5" s="69" customFormat="1" ht="13.5">
      <c r="A12" s="204" t="s">
        <v>309</v>
      </c>
      <c r="B12" s="182">
        <f>VLOOKUP(A12,Margins!$A$2:$M$157,2,FALSE)</f>
        <v>400</v>
      </c>
      <c r="C12" s="275">
        <f>VLOOKUP(A12,Basis!$A$3:$G$156,2,FALSE)</f>
        <v>798.15</v>
      </c>
      <c r="D12" s="276">
        <f>VLOOKUP(A12,Basis!$A$3:$G$156,3,FALSE)</f>
        <v>800.5</v>
      </c>
      <c r="E12" s="381">
        <f>VLOOKUP(A12,Margins!$A$2:$M$157,7,FALSE)</f>
        <v>51505.594</v>
      </c>
    </row>
    <row r="13" spans="1:5" s="69" customFormat="1" ht="13.5">
      <c r="A13" s="204" t="s">
        <v>89</v>
      </c>
      <c r="B13" s="182">
        <f>VLOOKUP(A13,Margins!$A$2:$M$157,2,FALSE)</f>
        <v>1500</v>
      </c>
      <c r="C13" s="275">
        <f>VLOOKUP(A13,Basis!$A$3:$G$156,2,FALSE)</f>
        <v>284.95</v>
      </c>
      <c r="D13" s="276">
        <f>VLOOKUP(A13,Basis!$A$3:$G$156,3,FALSE)</f>
        <v>275.65</v>
      </c>
      <c r="E13" s="381">
        <f>VLOOKUP(A13,Margins!$A$2:$M$157,7,FALSE)</f>
        <v>71859.64499999999</v>
      </c>
    </row>
    <row r="14" spans="1:5" s="69" customFormat="1" ht="13.5">
      <c r="A14" s="204" t="s">
        <v>140</v>
      </c>
      <c r="B14" s="182">
        <f>VLOOKUP(A14,Margins!$A$2:$M$157,2,FALSE)</f>
        <v>300</v>
      </c>
      <c r="C14" s="275">
        <f>VLOOKUP(A14,Basis!$A$3:$G$156,2,FALSE)</f>
        <v>1156.7</v>
      </c>
      <c r="D14" s="276">
        <f>VLOOKUP(A14,Basis!$A$3:$G$156,3,FALSE)</f>
        <v>1163.3</v>
      </c>
      <c r="E14" s="381">
        <f>VLOOKUP(A14,Margins!$A$2:$M$157,7,FALSE)</f>
        <v>54475.5</v>
      </c>
    </row>
    <row r="15" spans="1:5" s="69" customFormat="1" ht="13.5">
      <c r="A15" s="204" t="s">
        <v>24</v>
      </c>
      <c r="B15" s="182">
        <f>VLOOKUP(A15,Margins!$A$2:$M$157,2,FALSE)</f>
        <v>175</v>
      </c>
      <c r="C15" s="275">
        <f>VLOOKUP(A15,Basis!$A$3:$G$156,2,FALSE)</f>
        <v>2821.9</v>
      </c>
      <c r="D15" s="276">
        <f>VLOOKUP(A15,Basis!$A$3:$G$156,3,FALSE)</f>
        <v>2797.35</v>
      </c>
      <c r="E15" s="381">
        <f>VLOOKUP(A15,Margins!$A$2:$M$157,7,FALSE)</f>
        <v>77709.625</v>
      </c>
    </row>
    <row r="16" spans="1:5" s="69" customFormat="1" ht="13.5">
      <c r="A16" s="196" t="s">
        <v>195</v>
      </c>
      <c r="B16" s="182">
        <f>VLOOKUP(A16,Margins!$A$2:$M$157,2,FALSE)</f>
        <v>2062</v>
      </c>
      <c r="C16" s="275">
        <f>VLOOKUP(A16,Basis!$A$3:$G$156,2,FALSE)</f>
        <v>139.1</v>
      </c>
      <c r="D16" s="276">
        <f>VLOOKUP(A16,Basis!$A$3:$G$156,3,FALSE)</f>
        <v>138.85</v>
      </c>
      <c r="E16" s="381">
        <f>VLOOKUP(A16,Margins!$A$2:$M$157,7,FALSE)</f>
        <v>44693.850000000006</v>
      </c>
    </row>
    <row r="17" spans="1:5" s="69" customFormat="1" ht="13.5">
      <c r="A17" s="204" t="s">
        <v>197</v>
      </c>
      <c r="B17" s="182">
        <f>VLOOKUP(A17,Margins!$A$2:$M$157,2,FALSE)</f>
        <v>650</v>
      </c>
      <c r="C17" s="275">
        <f>VLOOKUP(A17,Basis!$A$3:$G$156,2,FALSE)</f>
        <v>600.05</v>
      </c>
      <c r="D17" s="276">
        <f>VLOOKUP(A17,Basis!$A$3:$G$156,3,FALSE)</f>
        <v>591.25</v>
      </c>
      <c r="E17" s="381">
        <f>VLOOKUP(A17,Margins!$A$2:$M$157,7,FALSE)</f>
        <v>61524.125</v>
      </c>
    </row>
    <row r="18" spans="1:5" s="69" customFormat="1" ht="13.5">
      <c r="A18" s="204" t="s">
        <v>4</v>
      </c>
      <c r="B18" s="182">
        <f>VLOOKUP(A18,Margins!$A$2:$M$157,2,FALSE)</f>
        <v>300</v>
      </c>
      <c r="C18" s="275">
        <f>VLOOKUP(A18,Basis!$A$3:$G$156,2,FALSE)</f>
        <v>1562.4</v>
      </c>
      <c r="D18" s="276">
        <f>VLOOKUP(A18,Basis!$A$3:$G$156,3,FALSE)</f>
        <v>1564.4</v>
      </c>
      <c r="E18" s="381">
        <f>VLOOKUP(A18,Margins!$A$2:$M$157,7,FALSE)</f>
        <v>74871</v>
      </c>
    </row>
    <row r="19" spans="1:5" s="69" customFormat="1" ht="13.5">
      <c r="A19" s="204" t="s">
        <v>79</v>
      </c>
      <c r="B19" s="182">
        <f>VLOOKUP(A19,Margins!$A$2:$M$157,2,FALSE)</f>
        <v>400</v>
      </c>
      <c r="C19" s="275">
        <f>VLOOKUP(A19,Basis!$A$3:$G$156,2,FALSE)</f>
        <v>1013.9</v>
      </c>
      <c r="D19" s="276">
        <f>VLOOKUP(A19,Basis!$A$3:$G$156,3,FALSE)</f>
        <v>1020.75</v>
      </c>
      <c r="E19" s="381">
        <f>VLOOKUP(A19,Margins!$A$2:$M$157,7,FALSE)</f>
        <v>64370</v>
      </c>
    </row>
    <row r="20" spans="1:5" s="69" customFormat="1" ht="13.5">
      <c r="A20" s="204" t="s">
        <v>196</v>
      </c>
      <c r="B20" s="182">
        <f>VLOOKUP(A20,Margins!$A$2:$M$157,2,FALSE)</f>
        <v>400</v>
      </c>
      <c r="C20" s="275">
        <f>VLOOKUP(A20,Basis!$A$3:$G$156,2,FALSE)</f>
        <v>730.3</v>
      </c>
      <c r="D20" s="276">
        <f>VLOOKUP(A20,Basis!$A$3:$G$156,3,FALSE)</f>
        <v>731.85</v>
      </c>
      <c r="E20" s="381">
        <f>VLOOKUP(A20,Margins!$A$2:$M$157,7,FALSE)</f>
        <v>46194</v>
      </c>
    </row>
    <row r="21" spans="1:5" s="69" customFormat="1" ht="13.5">
      <c r="A21" s="204" t="s">
        <v>5</v>
      </c>
      <c r="B21" s="182">
        <f>VLOOKUP(A21,Margins!$A$2:$M$157,2,FALSE)</f>
        <v>1595</v>
      </c>
      <c r="C21" s="275">
        <f>VLOOKUP(A21,Basis!$A$3:$G$156,2,FALSE)</f>
        <v>165.45</v>
      </c>
      <c r="D21" s="276">
        <f>VLOOKUP(A21,Basis!$A$3:$G$156,3,FALSE)</f>
        <v>166.15</v>
      </c>
      <c r="E21" s="381">
        <f>VLOOKUP(A21,Margins!$A$2:$M$157,7,FALSE)</f>
        <v>41824.8875</v>
      </c>
    </row>
    <row r="22" spans="1:5" s="69" customFormat="1" ht="13.5">
      <c r="A22" s="204" t="s">
        <v>198</v>
      </c>
      <c r="B22" s="182">
        <f>VLOOKUP(A22,Margins!$A$2:$M$157,2,FALSE)</f>
        <v>1000</v>
      </c>
      <c r="C22" s="275">
        <f>VLOOKUP(A22,Basis!$A$3:$G$156,2,FALSE)</f>
        <v>209.85</v>
      </c>
      <c r="D22" s="276">
        <f>VLOOKUP(A22,Basis!$A$3:$G$156,3,FALSE)</f>
        <v>211.1</v>
      </c>
      <c r="E22" s="381">
        <f>VLOOKUP(A22,Margins!$A$2:$M$157,7,FALSE)</f>
        <v>55872.5</v>
      </c>
    </row>
    <row r="23" spans="1:5" s="69" customFormat="1" ht="13.5">
      <c r="A23" s="204" t="s">
        <v>199</v>
      </c>
      <c r="B23" s="182">
        <f>VLOOKUP(A23,Margins!$A$2:$M$157,2,FALSE)</f>
        <v>1300</v>
      </c>
      <c r="C23" s="275">
        <f>VLOOKUP(A23,Basis!$A$3:$G$156,2,FALSE)</f>
        <v>288.75</v>
      </c>
      <c r="D23" s="276">
        <f>VLOOKUP(A23,Basis!$A$3:$G$156,3,FALSE)</f>
        <v>290.65</v>
      </c>
      <c r="E23" s="381">
        <f>VLOOKUP(A23,Margins!$A$2:$M$157,7,FALSE)</f>
        <v>64242.74999999999</v>
      </c>
    </row>
    <row r="24" spans="1:5" s="69" customFormat="1" ht="13.5">
      <c r="A24" s="204" t="s">
        <v>310</v>
      </c>
      <c r="B24" s="182">
        <f>VLOOKUP(A24,Margins!$A$2:$M$157,2,FALSE)</f>
        <v>700</v>
      </c>
      <c r="C24" s="275">
        <f>VLOOKUP(A24,Basis!$A$3:$G$156,2,FALSE)</f>
        <v>912.35</v>
      </c>
      <c r="D24" s="276">
        <f>VLOOKUP(A24,Basis!$A$3:$G$156,3,FALSE)</f>
        <v>901.1</v>
      </c>
      <c r="E24" s="381">
        <f>VLOOKUP(A24,Margins!$A$2:$M$157,7,FALSE)</f>
        <v>100126.25</v>
      </c>
    </row>
    <row r="25" spans="1:5" s="69" customFormat="1" ht="13.5">
      <c r="A25" s="196" t="s">
        <v>201</v>
      </c>
      <c r="B25" s="182">
        <f>VLOOKUP(A25,Margins!$A$2:$M$157,2,FALSE)</f>
        <v>200</v>
      </c>
      <c r="C25" s="275">
        <f>VLOOKUP(A25,Basis!$A$3:$G$156,2,FALSE)</f>
        <v>2190.1</v>
      </c>
      <c r="D25" s="276">
        <f>VLOOKUP(A25,Basis!$A$3:$G$156,3,FALSE)</f>
        <v>2203.85</v>
      </c>
      <c r="E25" s="381">
        <f>VLOOKUP(A25,Margins!$A$2:$M$157,7,FALSE)</f>
        <v>69423</v>
      </c>
    </row>
    <row r="26" spans="1:5" s="69" customFormat="1" ht="13.5">
      <c r="A26" s="204" t="s">
        <v>35</v>
      </c>
      <c r="B26" s="182">
        <f>VLOOKUP(A26,Margins!$A$2:$M$157,2,FALSE)</f>
        <v>1100</v>
      </c>
      <c r="C26" s="275">
        <f>VLOOKUP(A26,Basis!$A$3:$G$156,2,FALSE)</f>
        <v>284.9</v>
      </c>
      <c r="D26" s="276">
        <f>VLOOKUP(A26,Basis!$A$3:$G$156,3,FALSE)</f>
        <v>285.15</v>
      </c>
      <c r="E26" s="381">
        <f>VLOOKUP(A26,Margins!$A$2:$M$157,7,FALSE)</f>
        <v>49835.5</v>
      </c>
    </row>
    <row r="27" spans="1:5" s="69" customFormat="1" ht="13.5">
      <c r="A27" s="204" t="s">
        <v>6</v>
      </c>
      <c r="B27" s="182">
        <f>VLOOKUP(A27,Margins!$A$2:$M$157,2,FALSE)</f>
        <v>1125</v>
      </c>
      <c r="C27" s="275">
        <f>VLOOKUP(A27,Basis!$A$3:$G$156,2,FALSE)</f>
        <v>162.05</v>
      </c>
      <c r="D27" s="276">
        <f>VLOOKUP(A27,Basis!$A$3:$G$156,3,FALSE)</f>
        <v>163.1</v>
      </c>
      <c r="E27" s="381">
        <f>VLOOKUP(A27,Margins!$A$2:$M$157,7,FALSE)</f>
        <v>28859.0625</v>
      </c>
    </row>
    <row r="28" spans="1:5" s="69" customFormat="1" ht="13.5">
      <c r="A28" s="204" t="s">
        <v>132</v>
      </c>
      <c r="B28" s="182">
        <f>VLOOKUP(A28,Margins!$A$2:$M$157,2,FALSE)</f>
        <v>400</v>
      </c>
      <c r="C28" s="275">
        <f>VLOOKUP(A28,Basis!$A$3:$G$156,2,FALSE)</f>
        <v>629.05</v>
      </c>
      <c r="D28" s="276">
        <f>VLOOKUP(A28,Basis!$A$3:$G$156,3,FALSE)</f>
        <v>630.65</v>
      </c>
      <c r="E28" s="381">
        <f>VLOOKUP(A28,Margins!$A$2:$M$157,7,FALSE)</f>
        <v>41413</v>
      </c>
    </row>
    <row r="29" spans="1:5" s="69" customFormat="1" ht="13.5">
      <c r="A29" s="204" t="s">
        <v>210</v>
      </c>
      <c r="B29" s="182">
        <f>VLOOKUP(A29,Margins!$A$2:$M$157,2,FALSE)</f>
        <v>200</v>
      </c>
      <c r="C29" s="275">
        <f>VLOOKUP(A29,Basis!$A$3:$G$156,2,FALSE)</f>
        <v>1430.95</v>
      </c>
      <c r="D29" s="276">
        <f>VLOOKUP(A29,Basis!$A$3:$G$156,3,FALSE)</f>
        <v>1433.75</v>
      </c>
      <c r="E29" s="381">
        <f>VLOOKUP(A29,Margins!$A$2:$M$157,7,FALSE)</f>
        <v>45735.5</v>
      </c>
    </row>
    <row r="30" spans="1:5" s="69" customFormat="1" ht="13.5">
      <c r="A30" s="204" t="s">
        <v>7</v>
      </c>
      <c r="B30" s="182">
        <f>VLOOKUP(A30,Margins!$A$2:$M$157,2,FALSE)</f>
        <v>650</v>
      </c>
      <c r="C30" s="275">
        <f>VLOOKUP(A30,Basis!$A$3:$G$156,2,FALSE)</f>
        <v>891.8</v>
      </c>
      <c r="D30" s="276">
        <f>VLOOKUP(A30,Basis!$A$3:$G$156,3,FALSE)</f>
        <v>894.55</v>
      </c>
      <c r="E30" s="381">
        <f>VLOOKUP(A30,Margins!$A$2:$M$157,7,FALSE)</f>
        <v>97916</v>
      </c>
    </row>
    <row r="31" spans="1:5" s="69" customFormat="1" ht="13.5">
      <c r="A31" s="204" t="s">
        <v>44</v>
      </c>
      <c r="B31" s="182">
        <f>VLOOKUP(A31,Margins!$A$2:$M$157,2,FALSE)</f>
        <v>400</v>
      </c>
      <c r="C31" s="275">
        <f>VLOOKUP(A31,Basis!$A$3:$G$156,2,FALSE)</f>
        <v>886.45</v>
      </c>
      <c r="D31" s="276">
        <f>VLOOKUP(A31,Basis!$A$3:$G$156,3,FALSE)</f>
        <v>887.8</v>
      </c>
      <c r="E31" s="381">
        <f>VLOOKUP(A31,Margins!$A$2:$M$157,7,FALSE)</f>
        <v>56457</v>
      </c>
    </row>
    <row r="32" spans="1:5" s="69" customFormat="1" ht="13.5">
      <c r="A32" s="204" t="s">
        <v>8</v>
      </c>
      <c r="B32" s="182">
        <f>VLOOKUP(A32,Margins!$A$2:$M$157,2,FALSE)</f>
        <v>1600</v>
      </c>
      <c r="C32" s="275">
        <f>VLOOKUP(A32,Basis!$A$3:$G$156,2,FALSE)</f>
        <v>154.6</v>
      </c>
      <c r="D32" s="276">
        <f>VLOOKUP(A32,Basis!$A$3:$G$156,3,FALSE)</f>
        <v>155.35</v>
      </c>
      <c r="E32" s="381">
        <f>VLOOKUP(A32,Margins!$A$2:$M$157,7,FALSE)</f>
        <v>45104</v>
      </c>
    </row>
    <row r="33" spans="1:5" s="69" customFormat="1" ht="13.5">
      <c r="A33" s="196" t="s">
        <v>202</v>
      </c>
      <c r="B33" s="182">
        <f>VLOOKUP(A33,Margins!$A$2:$M$157,2,FALSE)</f>
        <v>1150</v>
      </c>
      <c r="C33" s="275">
        <f>VLOOKUP(A33,Basis!$A$3:$G$156,2,FALSE)</f>
        <v>207.35</v>
      </c>
      <c r="D33" s="276">
        <f>VLOOKUP(A33,Basis!$A$3:$G$156,3,FALSE)</f>
        <v>204.8</v>
      </c>
      <c r="E33" s="381">
        <f>VLOOKUP(A33,Margins!$A$2:$M$157,7,FALSE)</f>
        <v>37901.125</v>
      </c>
    </row>
    <row r="34" spans="1:5" s="69" customFormat="1" ht="13.5">
      <c r="A34" s="204" t="s">
        <v>36</v>
      </c>
      <c r="B34" s="182">
        <f>VLOOKUP(A34,Margins!$A$2:$M$157,2,FALSE)</f>
        <v>450</v>
      </c>
      <c r="C34" s="275">
        <f>VLOOKUP(A34,Basis!$A$3:$G$156,2,FALSE)</f>
        <v>916.45</v>
      </c>
      <c r="D34" s="276">
        <f>VLOOKUP(A34,Basis!$A$3:$G$156,3,FALSE)</f>
        <v>918.45</v>
      </c>
      <c r="E34" s="381">
        <f>VLOOKUP(A34,Margins!$A$2:$M$157,7,FALSE)</f>
        <v>64688.625</v>
      </c>
    </row>
    <row r="35" spans="1:5" s="69" customFormat="1" ht="13.5">
      <c r="A35" s="204" t="s">
        <v>80</v>
      </c>
      <c r="B35" s="182">
        <f>VLOOKUP(A35,Margins!$A$2:$M$157,2,FALSE)</f>
        <v>1200</v>
      </c>
      <c r="C35" s="275">
        <f>VLOOKUP(A35,Basis!$A$3:$G$156,2,FALSE)</f>
        <v>222.6</v>
      </c>
      <c r="D35" s="276">
        <f>VLOOKUP(A35,Basis!$A$3:$G$156,3,FALSE)</f>
        <v>222.7</v>
      </c>
      <c r="E35" s="381">
        <f>VLOOKUP(A35,Margins!$A$2:$M$157,7,FALSE)</f>
        <v>48665.304000000004</v>
      </c>
    </row>
    <row r="36" spans="1:5" s="69" customFormat="1" ht="13.5">
      <c r="A36" s="204" t="s">
        <v>81</v>
      </c>
      <c r="B36" s="182">
        <f>VLOOKUP(A36,Margins!$A$2:$M$157,2,FALSE)</f>
        <v>1200</v>
      </c>
      <c r="C36" s="275">
        <f>VLOOKUP(A36,Basis!$A$3:$G$156,2,FALSE)</f>
        <v>496.15</v>
      </c>
      <c r="D36" s="276">
        <f>VLOOKUP(A36,Basis!$A$3:$G$156,3,FALSE)</f>
        <v>500.35</v>
      </c>
      <c r="E36" s="381">
        <f>VLOOKUP(A36,Margins!$A$2:$M$157,7,FALSE)</f>
        <v>95853</v>
      </c>
    </row>
    <row r="37" spans="1:5" s="69" customFormat="1" ht="13.5">
      <c r="A37" s="204" t="s">
        <v>23</v>
      </c>
      <c r="B37" s="182">
        <f>VLOOKUP(A37,Margins!$A$2:$M$157,2,FALSE)</f>
        <v>800</v>
      </c>
      <c r="C37" s="275">
        <f>VLOOKUP(A37,Basis!$A$3:$G$156,2,FALSE)</f>
        <v>416.8</v>
      </c>
      <c r="D37" s="276">
        <f>VLOOKUP(A37,Basis!$A$3:$G$156,3,FALSE)</f>
        <v>417.5</v>
      </c>
      <c r="E37" s="381">
        <f>VLOOKUP(A37,Margins!$A$2:$M$157,7,FALSE)</f>
        <v>52736</v>
      </c>
    </row>
    <row r="38" spans="1:5" s="69" customFormat="1" ht="13.5">
      <c r="A38" s="204" t="s">
        <v>235</v>
      </c>
      <c r="B38" s="182">
        <f>VLOOKUP(A38,Margins!$A$2:$M$157,2,FALSE)</f>
        <v>700</v>
      </c>
      <c r="C38" s="275">
        <f>VLOOKUP(A38,Basis!$A$3:$G$156,2,FALSE)</f>
        <v>422.8</v>
      </c>
      <c r="D38" s="276">
        <f>VLOOKUP(A38,Basis!$A$3:$G$156,3,FALSE)</f>
        <v>425.4</v>
      </c>
      <c r="E38" s="381">
        <f>VLOOKUP(A38,Margins!$A$2:$M$157,7,FALSE)</f>
        <v>55706</v>
      </c>
    </row>
    <row r="39" spans="1:5" s="69" customFormat="1" ht="13.5">
      <c r="A39" s="204" t="s">
        <v>98</v>
      </c>
      <c r="B39" s="182">
        <f>VLOOKUP(A39,Margins!$A$2:$M$157,2,FALSE)</f>
        <v>550</v>
      </c>
      <c r="C39" s="275">
        <f>VLOOKUP(A39,Basis!$A$3:$G$156,2,FALSE)</f>
        <v>515.45</v>
      </c>
      <c r="D39" s="276">
        <f>VLOOKUP(A39,Basis!$A$3:$G$156,3,FALSE)</f>
        <v>517.1</v>
      </c>
      <c r="E39" s="381">
        <f>VLOOKUP(A39,Margins!$A$2:$M$157,7,FALSE)</f>
        <v>45073.875</v>
      </c>
    </row>
    <row r="40" spans="1:5" s="69" customFormat="1" ht="13.5">
      <c r="A40" s="196" t="s">
        <v>203</v>
      </c>
      <c r="B40" s="182">
        <f>VLOOKUP(A40,Margins!$A$2:$M$157,2,FALSE)</f>
        <v>300</v>
      </c>
      <c r="C40" s="275">
        <f>VLOOKUP(A40,Basis!$A$3:$G$156,2,FALSE)</f>
        <v>1278.3</v>
      </c>
      <c r="D40" s="276">
        <f>VLOOKUP(A40,Basis!$A$3:$G$156,3,FALSE)</f>
        <v>1286.05</v>
      </c>
      <c r="E40" s="381">
        <f>VLOOKUP(A40,Margins!$A$2:$M$157,7,FALSE)</f>
        <v>60502.5</v>
      </c>
    </row>
    <row r="41" spans="1:5" s="69" customFormat="1" ht="13.5">
      <c r="A41" s="204" t="s">
        <v>212</v>
      </c>
      <c r="B41" s="182">
        <f>VLOOKUP(A41,Margins!$A$2:$M$157,2,FALSE)</f>
        <v>2700</v>
      </c>
      <c r="C41" s="275">
        <f>VLOOKUP(A41,Basis!$A$3:$G$156,2,FALSE)</f>
        <v>84.8</v>
      </c>
      <c r="D41" s="276">
        <f>VLOOKUP(A41,Basis!$A$3:$G$156,3,FALSE)</f>
        <v>85</v>
      </c>
      <c r="E41" s="381">
        <f>VLOOKUP(A41,Margins!$A$2:$M$157,7,FALSE)</f>
        <v>36504</v>
      </c>
    </row>
    <row r="42" spans="1:5" s="69" customFormat="1" ht="13.5">
      <c r="A42" s="204" t="s">
        <v>204</v>
      </c>
      <c r="B42" s="182">
        <f>VLOOKUP(A42,Margins!$A$2:$M$157,2,FALSE)</f>
        <v>600</v>
      </c>
      <c r="C42" s="275">
        <f>VLOOKUP(A42,Basis!$A$3:$G$156,2,FALSE)</f>
        <v>467.7</v>
      </c>
      <c r="D42" s="276">
        <f>VLOOKUP(A42,Basis!$A$3:$G$156,3,FALSE)</f>
        <v>470.75</v>
      </c>
      <c r="E42" s="381">
        <f>VLOOKUP(A42,Margins!$A$2:$M$157,7,FALSE)</f>
        <v>47967</v>
      </c>
    </row>
    <row r="43" spans="1:5" s="69" customFormat="1" ht="13.5">
      <c r="A43" s="196" t="s">
        <v>205</v>
      </c>
      <c r="B43" s="182">
        <f>VLOOKUP(A43,Margins!$A$2:$M$157,2,FALSE)</f>
        <v>500</v>
      </c>
      <c r="C43" s="275">
        <f>VLOOKUP(A43,Basis!$A$3:$G$156,2,FALSE)</f>
        <v>1174.9</v>
      </c>
      <c r="D43" s="276">
        <f>VLOOKUP(A43,Basis!$A$3:$G$156,3,FALSE)</f>
        <v>1182.25</v>
      </c>
      <c r="E43" s="381">
        <f>VLOOKUP(A43,Margins!$A$2:$M$157,7,FALSE)</f>
        <v>94622.5</v>
      </c>
    </row>
    <row r="44" spans="1:5" s="69" customFormat="1" ht="13.5">
      <c r="A44" s="204" t="s">
        <v>229</v>
      </c>
      <c r="B44" s="182">
        <f>VLOOKUP(A44,Margins!$A$2:$M$157,2,FALSE)</f>
        <v>375</v>
      </c>
      <c r="C44" s="275">
        <f>VLOOKUP(A44,Basis!$A$3:$G$156,2,FALSE)</f>
        <v>1068</v>
      </c>
      <c r="D44" s="276">
        <f>VLOOKUP(A44,Basis!$A$3:$G$156,3,FALSE)</f>
        <v>1073.8</v>
      </c>
      <c r="E44" s="381">
        <f>VLOOKUP(A44,Margins!$A$2:$M$157,7,FALSE)</f>
        <v>86985.45</v>
      </c>
    </row>
    <row r="45" spans="1:5" s="69" customFormat="1" ht="13.5">
      <c r="A45" s="204" t="s">
        <v>151</v>
      </c>
      <c r="B45" s="182">
        <f>VLOOKUP(A45,Margins!$A$2:$M$157,2,FALSE)</f>
        <v>450</v>
      </c>
      <c r="C45" s="275">
        <f>VLOOKUP(A45,Basis!$A$3:$G$156,2,FALSE)</f>
        <v>985.65</v>
      </c>
      <c r="D45" s="276">
        <f>VLOOKUP(A45,Basis!$A$3:$G$156,3,FALSE)</f>
        <v>979.9</v>
      </c>
      <c r="E45" s="381">
        <f>VLOOKUP(A45,Margins!$A$2:$M$157,7,FALSE)</f>
        <v>70012.125</v>
      </c>
    </row>
    <row r="46" spans="1:5" s="69" customFormat="1" ht="13.5">
      <c r="A46" s="204" t="s">
        <v>230</v>
      </c>
      <c r="B46" s="182">
        <f>VLOOKUP(A46,Margins!$A$2:$M$157,2,FALSE)</f>
        <v>200</v>
      </c>
      <c r="C46" s="275">
        <f>VLOOKUP(A46,Basis!$A$3:$G$156,2,FALSE)</f>
        <v>1250.35</v>
      </c>
      <c r="D46" s="276">
        <f>VLOOKUP(A46,Basis!$A$3:$G$156,3,FALSE)</f>
        <v>1256</v>
      </c>
      <c r="E46" s="381">
        <f>VLOOKUP(A46,Margins!$A$2:$M$157,7,FALSE)</f>
        <v>40197.5</v>
      </c>
    </row>
    <row r="47" spans="1:5" s="69" customFormat="1" ht="13.5">
      <c r="A47" s="204" t="s">
        <v>311</v>
      </c>
      <c r="B47" s="182">
        <f>VLOOKUP(A47,Margins!$A$2:$M$157,2,FALSE)</f>
        <v>412</v>
      </c>
      <c r="C47" s="275">
        <f>VLOOKUP(A47,Basis!$A$3:$G$156,2,FALSE)</f>
        <v>911.1</v>
      </c>
      <c r="D47" s="276">
        <f>VLOOKUP(A47,Basis!$A$3:$G$156,3,FALSE)</f>
        <v>911.1</v>
      </c>
      <c r="E47" s="381">
        <f>VLOOKUP(A47,Margins!$A$2:$M$157,7,FALSE)</f>
        <v>60112.86</v>
      </c>
    </row>
    <row r="48" spans="1:5" s="69" customFormat="1" ht="13.5">
      <c r="A48" s="204" t="s">
        <v>312</v>
      </c>
      <c r="B48" s="182">
        <f>VLOOKUP(A48,Margins!$A$2:$M$157,2,FALSE)</f>
        <v>800</v>
      </c>
      <c r="C48" s="275">
        <f>VLOOKUP(A48,Basis!$A$3:$G$156,2,FALSE)</f>
        <v>560.2</v>
      </c>
      <c r="D48" s="276">
        <f>VLOOKUP(A48,Basis!$A$3:$G$156,3,FALSE)</f>
        <v>558.5</v>
      </c>
      <c r="E48" s="381">
        <f>VLOOKUP(A48,Margins!$A$2:$M$157,7,FALSE)</f>
        <v>70736</v>
      </c>
    </row>
    <row r="49" spans="1:5" s="69" customFormat="1" ht="13.5">
      <c r="A49" s="204" t="s">
        <v>185</v>
      </c>
      <c r="B49" s="182">
        <f>VLOOKUP(A49,Margins!$A$2:$M$157,2,FALSE)</f>
        <v>675</v>
      </c>
      <c r="C49" s="275">
        <f>VLOOKUP(A49,Basis!$A$3:$G$156,2,FALSE)</f>
        <v>454.95</v>
      </c>
      <c r="D49" s="276">
        <f>VLOOKUP(A49,Basis!$A$3:$G$156,3,FALSE)</f>
        <v>457.8</v>
      </c>
      <c r="E49" s="381">
        <f>VLOOKUP(A49,Margins!$A$2:$M$157,7,FALSE)</f>
        <v>49185.5625</v>
      </c>
    </row>
    <row r="50" spans="1:5" ht="13.5">
      <c r="A50" s="204" t="s">
        <v>118</v>
      </c>
      <c r="B50" s="182">
        <f>VLOOKUP(A50,Margins!$A$2:$M$157,2,FALSE)</f>
        <v>250</v>
      </c>
      <c r="C50" s="275">
        <f>VLOOKUP(A50,Basis!$A$3:$G$156,2,FALSE)</f>
        <v>1256.4</v>
      </c>
      <c r="D50" s="276">
        <f>VLOOKUP(A50,Basis!$A$3:$G$156,3,FALSE)</f>
        <v>1250.05</v>
      </c>
      <c r="E50" s="381">
        <f>VLOOKUP(A50,Margins!$A$2:$M$157,7,FALSE)</f>
        <v>49137.5</v>
      </c>
    </row>
    <row r="51" spans="1:5" ht="13.5">
      <c r="A51" s="204" t="s">
        <v>155</v>
      </c>
      <c r="B51" s="182">
        <f>VLOOKUP(A51,Margins!$A$2:$M$157,2,FALSE)</f>
        <v>525</v>
      </c>
      <c r="C51" s="275">
        <f>VLOOKUP(A51,Basis!$A$3:$G$156,2,FALSE)</f>
        <v>434.25</v>
      </c>
      <c r="D51" s="276">
        <f>VLOOKUP(A51,Basis!$A$3:$G$156,3,FALSE)</f>
        <v>435.65</v>
      </c>
      <c r="E51" s="381">
        <f>VLOOKUP(A51,Margins!$A$2:$M$157,7,FALSE)</f>
        <v>39707.0625</v>
      </c>
    </row>
    <row r="52" spans="1:5" ht="13.5">
      <c r="A52" s="204" t="s">
        <v>38</v>
      </c>
      <c r="B52" s="182">
        <f>VLOOKUP(A52,Margins!$A$2:$M$157,2,FALSE)</f>
        <v>600</v>
      </c>
      <c r="C52" s="275">
        <f>VLOOKUP(A52,Basis!$A$3:$G$156,2,FALSE)</f>
        <v>579.9</v>
      </c>
      <c r="D52" s="276">
        <f>VLOOKUP(A52,Basis!$A$3:$G$156,3,FALSE)</f>
        <v>578.4</v>
      </c>
      <c r="E52" s="381">
        <f>VLOOKUP(A52,Margins!$A$2:$M$157,7,FALSE)</f>
        <v>54735</v>
      </c>
    </row>
    <row r="53" spans="1:5" ht="14.25" thickBot="1">
      <c r="A53" s="204" t="s">
        <v>211</v>
      </c>
      <c r="B53" s="182">
        <f>VLOOKUP(A53,Margins!$A$2:$M$157,2,FALSE)</f>
        <v>700</v>
      </c>
      <c r="C53" s="167">
        <f>VLOOKUP(A53,Basis!$A$3:$G$156,2,FALSE)</f>
        <v>275.8</v>
      </c>
      <c r="D53" s="276">
        <f>VLOOKUP(A53,Basis!$A$3:$G$156,3,FALSE)</f>
        <v>277.8</v>
      </c>
      <c r="E53" s="381">
        <f>VLOOKUP(A53,Margins!$A$2:$M$157,7,FALSE)</f>
        <v>37786</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3"/>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I175" sqref="I175"/>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hidden="1" customWidth="1"/>
    <col min="6" max="6" width="11.00390625" style="0" hidden="1" customWidth="1"/>
    <col min="7" max="7" width="10.421875" style="0" hidden="1"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9" t="s">
        <v>26</v>
      </c>
      <c r="B1" s="420"/>
      <c r="C1" s="420"/>
      <c r="D1" s="420"/>
      <c r="E1" s="420"/>
      <c r="F1" s="420"/>
      <c r="G1" s="420"/>
      <c r="H1" s="420"/>
      <c r="I1" s="420"/>
      <c r="J1" s="420"/>
      <c r="K1" s="421"/>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283</v>
      </c>
      <c r="B3" s="237">
        <f>'Open Int.'!K7</f>
        <v>353400</v>
      </c>
      <c r="C3" s="239">
        <f>'Open Int.'!R7</f>
        <v>60.468507</v>
      </c>
      <c r="D3" s="242">
        <f>B3/H3</f>
        <v>0.12747197888885123</v>
      </c>
      <c r="E3" s="243">
        <f>'Open Int.'!B7/'Open Int.'!K7</f>
        <v>0.9705715902659876</v>
      </c>
      <c r="F3" s="244">
        <f>'Open Int.'!E7/'Open Int.'!K7</f>
        <v>0.022071307300509338</v>
      </c>
      <c r="G3" s="245">
        <f>'Open Int.'!H7/'Open Int.'!K7</f>
        <v>0.007357102433503113</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304000</v>
      </c>
      <c r="C4" s="240">
        <f>'Open Int.'!R8</f>
        <v>107.3956</v>
      </c>
      <c r="D4" s="162">
        <f aca="true" t="shared" si="0" ref="D4:D67">B4/H4</f>
        <v>0.07488564543174162</v>
      </c>
      <c r="E4" s="246">
        <f>'Open Int.'!B8/'Open Int.'!K8</f>
        <v>0.9963815789473685</v>
      </c>
      <c r="F4" s="231">
        <f>'Open Int.'!E8/'Open Int.'!K8</f>
        <v>0.003618421052631579</v>
      </c>
      <c r="G4" s="247">
        <f>'Open Int.'!H8/'Open Int.'!K8</f>
        <v>0</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3457875</v>
      </c>
      <c r="C5" s="240">
        <f>'Open Int.'!R9</f>
        <v>354.60508125</v>
      </c>
      <c r="D5" s="162">
        <f t="shared" si="0"/>
        <v>0.14288878425059087</v>
      </c>
      <c r="E5" s="246">
        <f>'Open Int.'!B9/'Open Int.'!K9</f>
        <v>0.9765752087626071</v>
      </c>
      <c r="F5" s="231">
        <f>'Open Int.'!E9/'Open Int.'!K9</f>
        <v>0.021472725300943497</v>
      </c>
      <c r="G5" s="247">
        <f>'Open Int.'!H9/'Open Int.'!K9</f>
        <v>0.001952065936449409</v>
      </c>
      <c r="H5" s="166">
        <v>24199765</v>
      </c>
      <c r="I5" s="233">
        <v>2760750</v>
      </c>
      <c r="J5" s="361">
        <v>1380375</v>
      </c>
      <c r="K5" s="118" t="str">
        <f t="shared" si="1"/>
        <v>Gross Exposure is less then 30%</v>
      </c>
      <c r="M5"/>
      <c r="N5"/>
    </row>
    <row r="6" spans="1:14" s="7" customFormat="1" ht="15">
      <c r="A6" s="204" t="s">
        <v>135</v>
      </c>
      <c r="B6" s="238">
        <f>'Open Int.'!K10</f>
        <v>3537800</v>
      </c>
      <c r="C6" s="240">
        <f>'Open Int.'!R10</f>
        <v>31.946334</v>
      </c>
      <c r="D6" s="162">
        <f t="shared" si="0"/>
        <v>0.088445</v>
      </c>
      <c r="E6" s="246">
        <f>'Open Int.'!B10/'Open Int.'!K10</f>
        <v>0.9307479224376731</v>
      </c>
      <c r="F6" s="231">
        <f>'Open Int.'!E10/'Open Int.'!K10</f>
        <v>0.06925207756232687</v>
      </c>
      <c r="G6" s="247">
        <f>'Open Int.'!H10/'Open Int.'!K10</f>
        <v>0</v>
      </c>
      <c r="H6" s="191">
        <v>40000000</v>
      </c>
      <c r="I6" s="169">
        <v>7996800</v>
      </c>
      <c r="J6" s="362">
        <v>5615400</v>
      </c>
      <c r="K6" s="373" t="str">
        <f t="shared" si="1"/>
        <v>Gross Exposure is less then 30%</v>
      </c>
      <c r="M6"/>
      <c r="N6"/>
    </row>
    <row r="7" spans="1:14" s="7" customFormat="1" ht="15">
      <c r="A7" s="204" t="s">
        <v>174</v>
      </c>
      <c r="B7" s="238">
        <f>'Open Int.'!K11</f>
        <v>8006500</v>
      </c>
      <c r="C7" s="240">
        <f>'Open Int.'!R11</f>
        <v>54.0038425</v>
      </c>
      <c r="D7" s="162">
        <f t="shared" si="0"/>
        <v>0.32960585537093495</v>
      </c>
      <c r="E7" s="246">
        <f>'Open Int.'!B11/'Open Int.'!K11</f>
        <v>0.9573221757322176</v>
      </c>
      <c r="F7" s="231">
        <f>'Open Int.'!E11/'Open Int.'!K11</f>
        <v>0.042677824267782424</v>
      </c>
      <c r="G7" s="247">
        <f>'Open Int.'!H11/'Open Int.'!K11</f>
        <v>0</v>
      </c>
      <c r="H7" s="250">
        <v>24291134</v>
      </c>
      <c r="I7" s="234">
        <v>4857500</v>
      </c>
      <c r="J7" s="360">
        <v>4857500</v>
      </c>
      <c r="K7" s="118" t="str">
        <f t="shared" si="1"/>
        <v>Some sign of build up Gross exposure crosses 30%</v>
      </c>
      <c r="M7"/>
      <c r="N7"/>
    </row>
    <row r="8" spans="1:14" s="7" customFormat="1" ht="15">
      <c r="A8" s="204" t="s">
        <v>284</v>
      </c>
      <c r="B8" s="238">
        <f>'Open Int.'!K12</f>
        <v>47400</v>
      </c>
      <c r="C8" s="240">
        <f>'Open Int.'!R12</f>
        <v>1.6431209999999998</v>
      </c>
      <c r="D8" s="162">
        <f t="shared" si="0"/>
        <v>0.0029399542260291392</v>
      </c>
      <c r="E8" s="246">
        <f>'Open Int.'!B12/'Open Int.'!K12</f>
        <v>1</v>
      </c>
      <c r="F8" s="231">
        <f>'Open Int.'!E12/'Open Int.'!K12</f>
        <v>0</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3822600</v>
      </c>
      <c r="C9" s="240">
        <f>'Open Int.'!R13</f>
        <v>32.797908</v>
      </c>
      <c r="D9" s="162">
        <f t="shared" si="0"/>
        <v>0.08133191489361702</v>
      </c>
      <c r="E9" s="246">
        <f>'Open Int.'!B13/'Open Int.'!K13</f>
        <v>0.9482551143200962</v>
      </c>
      <c r="F9" s="231">
        <f>'Open Int.'!E13/'Open Int.'!K13</f>
        <v>0.05174488567990373</v>
      </c>
      <c r="G9" s="247">
        <f>'Open Int.'!H13/'Open Int.'!K13</f>
        <v>0</v>
      </c>
      <c r="H9" s="166">
        <v>47000000</v>
      </c>
      <c r="I9" s="233">
        <v>9397800</v>
      </c>
      <c r="J9" s="361">
        <v>5759200</v>
      </c>
      <c r="K9" s="118" t="str">
        <f t="shared" si="1"/>
        <v>Gross Exposure is less then 30%</v>
      </c>
      <c r="M9"/>
      <c r="N9"/>
    </row>
    <row r="10" spans="1:14" s="7" customFormat="1" ht="15">
      <c r="A10" s="204" t="s">
        <v>88</v>
      </c>
      <c r="B10" s="238">
        <f>'Open Int.'!K14</f>
        <v>19715500</v>
      </c>
      <c r="C10" s="240">
        <f>'Open Int.'!R14</f>
        <v>103.506375</v>
      </c>
      <c r="D10" s="162">
        <f t="shared" si="0"/>
        <v>0.7198191395767118</v>
      </c>
      <c r="E10" s="246">
        <f>'Open Int.'!B14/'Open Int.'!K14</f>
        <v>0.8820065430752454</v>
      </c>
      <c r="F10" s="231">
        <f>'Open Int.'!E14/'Open Int.'!K14</f>
        <v>0.10708833151581243</v>
      </c>
      <c r="G10" s="247">
        <f>'Open Int.'!H14/'Open Int.'!K14</f>
        <v>0.010905125408942203</v>
      </c>
      <c r="H10" s="166">
        <v>27389519</v>
      </c>
      <c r="I10" s="233">
        <v>5473900</v>
      </c>
      <c r="J10" s="361">
        <v>5473900</v>
      </c>
      <c r="K10" s="373" t="str">
        <f t="shared" si="1"/>
        <v>Gross exposure is Substantial as Open interest has crossed 60%</v>
      </c>
      <c r="M10"/>
      <c r="N10"/>
    </row>
    <row r="11" spans="1:14" s="7" customFormat="1" ht="15">
      <c r="A11" s="204" t="s">
        <v>136</v>
      </c>
      <c r="B11" s="238">
        <f>'Open Int.'!K15</f>
        <v>49182500</v>
      </c>
      <c r="C11" s="240">
        <f>'Open Int.'!R15</f>
        <v>216.6489125</v>
      </c>
      <c r="D11" s="162">
        <f t="shared" si="0"/>
        <v>0.39855881392203274</v>
      </c>
      <c r="E11" s="246">
        <f>'Open Int.'!B15/'Open Int.'!K15</f>
        <v>0.7924271844660195</v>
      </c>
      <c r="F11" s="231">
        <f>'Open Int.'!E15/'Open Int.'!K15</f>
        <v>0.17631067961165048</v>
      </c>
      <c r="G11" s="247">
        <f>'Open Int.'!H15/'Open Int.'!K15</f>
        <v>0.0312621359223301</v>
      </c>
      <c r="H11" s="250">
        <v>123400859</v>
      </c>
      <c r="I11" s="234">
        <v>24677200</v>
      </c>
      <c r="J11" s="360">
        <v>12338600</v>
      </c>
      <c r="K11" s="118" t="str">
        <f t="shared" si="1"/>
        <v>Some sign of build up Gross exposure crosses 30%</v>
      </c>
      <c r="M11"/>
      <c r="N11"/>
    </row>
    <row r="12" spans="1:14" s="7" customFormat="1" ht="15">
      <c r="A12" s="204" t="s">
        <v>157</v>
      </c>
      <c r="B12" s="238">
        <f>'Open Int.'!K16</f>
        <v>744450</v>
      </c>
      <c r="C12" s="240">
        <f>'Open Int.'!R16</f>
        <v>53.6525115</v>
      </c>
      <c r="D12" s="162">
        <f t="shared" si="0"/>
        <v>0.1567185623448103</v>
      </c>
      <c r="E12" s="246">
        <f>'Open Int.'!B16/'Open Int.'!K16</f>
        <v>0.999529854254819</v>
      </c>
      <c r="F12" s="231">
        <f>'Open Int.'!E16/'Open Int.'!K16</f>
        <v>0.0004701457451810061</v>
      </c>
      <c r="G12" s="247">
        <f>'Open Int.'!H16/'Open Int.'!K16</f>
        <v>0</v>
      </c>
      <c r="H12" s="250">
        <v>4750235</v>
      </c>
      <c r="I12" s="234">
        <v>949900</v>
      </c>
      <c r="J12" s="360">
        <v>708050</v>
      </c>
      <c r="K12" s="118" t="str">
        <f t="shared" si="1"/>
        <v>Gross Exposure is less then 30%</v>
      </c>
      <c r="M12"/>
      <c r="N12"/>
    </row>
    <row r="13" spans="1:14" s="7" customFormat="1" ht="15">
      <c r="A13" s="204" t="s">
        <v>193</v>
      </c>
      <c r="B13" s="238">
        <f>'Open Int.'!K17</f>
        <v>1267200</v>
      </c>
      <c r="C13" s="240">
        <f>'Open Int.'!R17</f>
        <v>343.75968</v>
      </c>
      <c r="D13" s="162">
        <f t="shared" si="0"/>
        <v>0.09177657415981016</v>
      </c>
      <c r="E13" s="246">
        <f>'Open Int.'!B17/'Open Int.'!K17</f>
        <v>0.9948705808080808</v>
      </c>
      <c r="F13" s="231">
        <f>'Open Int.'!E17/'Open Int.'!K17</f>
        <v>0.004971590909090909</v>
      </c>
      <c r="G13" s="247">
        <f>'Open Int.'!H17/'Open Int.'!K17</f>
        <v>0.00015782828282828284</v>
      </c>
      <c r="H13" s="250">
        <v>13807445</v>
      </c>
      <c r="I13" s="234">
        <v>1145400</v>
      </c>
      <c r="J13" s="360">
        <v>572700</v>
      </c>
      <c r="K13" s="118" t="str">
        <f t="shared" si="1"/>
        <v>Gross Exposure is less then 30%</v>
      </c>
      <c r="M13"/>
      <c r="N13"/>
    </row>
    <row r="14" spans="1:14" s="7" customFormat="1" ht="15">
      <c r="A14" s="204" t="s">
        <v>285</v>
      </c>
      <c r="B14" s="238">
        <f>'Open Int.'!K18</f>
        <v>2560250</v>
      </c>
      <c r="C14" s="240">
        <f>'Open Int.'!R18</f>
        <v>49.73285625</v>
      </c>
      <c r="D14" s="162">
        <f t="shared" si="0"/>
        <v>0.15256532614566565</v>
      </c>
      <c r="E14" s="246">
        <f>'Open Int.'!B18/'Open Int.'!K18</f>
        <v>0.9142857142857143</v>
      </c>
      <c r="F14" s="231">
        <f>'Open Int.'!E18/'Open Int.'!K18</f>
        <v>0.08200371057513915</v>
      </c>
      <c r="G14" s="247">
        <f>'Open Int.'!H18/'Open Int.'!K18</f>
        <v>0.0037105751391465678</v>
      </c>
      <c r="H14" s="250">
        <v>16781336</v>
      </c>
      <c r="I14" s="234">
        <v>3355400</v>
      </c>
      <c r="J14" s="360">
        <v>2272400</v>
      </c>
      <c r="K14" s="118" t="str">
        <f t="shared" si="1"/>
        <v>Gross Exposure is less then 30%</v>
      </c>
      <c r="M14"/>
      <c r="N14"/>
    </row>
    <row r="15" spans="1:14" s="8" customFormat="1" ht="15">
      <c r="A15" s="204" t="s">
        <v>286</v>
      </c>
      <c r="B15" s="238">
        <f>'Open Int.'!K19</f>
        <v>3967200</v>
      </c>
      <c r="C15" s="240">
        <f>'Open Int.'!R19</f>
        <v>31.400388</v>
      </c>
      <c r="D15" s="162">
        <f t="shared" si="0"/>
        <v>0.11770592016095732</v>
      </c>
      <c r="E15" s="246">
        <f>'Open Int.'!B19/'Open Int.'!K19</f>
        <v>0.8348457350272233</v>
      </c>
      <c r="F15" s="231">
        <f>'Open Int.'!E19/'Open Int.'!K19</f>
        <v>0.14882032667876588</v>
      </c>
      <c r="G15" s="247">
        <f>'Open Int.'!H19/'Open Int.'!K19</f>
        <v>0.016333938294010888</v>
      </c>
      <c r="H15" s="251">
        <v>33704337</v>
      </c>
      <c r="I15" s="235">
        <v>6739200</v>
      </c>
      <c r="J15" s="361">
        <v>5925600</v>
      </c>
      <c r="K15" s="118" t="str">
        <f t="shared" si="1"/>
        <v>Gross Exposure is less then 30%</v>
      </c>
      <c r="M15"/>
      <c r="N15"/>
    </row>
    <row r="16" spans="1:14" s="8" customFormat="1" ht="15">
      <c r="A16" s="204" t="s">
        <v>76</v>
      </c>
      <c r="B16" s="238">
        <f>'Open Int.'!K20</f>
        <v>7028000</v>
      </c>
      <c r="C16" s="240">
        <f>'Open Int.'!R20</f>
        <v>160.5898</v>
      </c>
      <c r="D16" s="162">
        <f t="shared" si="0"/>
        <v>0.2088365060951258</v>
      </c>
      <c r="E16" s="246">
        <f>'Open Int.'!B20/'Open Int.'!K20</f>
        <v>0.9894422310756972</v>
      </c>
      <c r="F16" s="231">
        <f>'Open Int.'!E20/'Open Int.'!K20</f>
        <v>0.0099601593625498</v>
      </c>
      <c r="G16" s="247">
        <f>'Open Int.'!H20/'Open Int.'!K20</f>
        <v>0.000597609561752988</v>
      </c>
      <c r="H16" s="251">
        <v>33653120</v>
      </c>
      <c r="I16" s="235">
        <v>6729800</v>
      </c>
      <c r="J16" s="361">
        <v>3364200</v>
      </c>
      <c r="K16" s="118" t="str">
        <f t="shared" si="1"/>
        <v>Gross Exposure is less then 30%</v>
      </c>
      <c r="M16"/>
      <c r="N16"/>
    </row>
    <row r="17" spans="1:14" s="7" customFormat="1" ht="15">
      <c r="A17" s="204" t="s">
        <v>77</v>
      </c>
      <c r="B17" s="238">
        <f>'Open Int.'!K21</f>
        <v>6300400</v>
      </c>
      <c r="C17" s="240">
        <f>'Open Int.'!R21</f>
        <v>120.526652</v>
      </c>
      <c r="D17" s="162">
        <f t="shared" si="0"/>
        <v>0.2116762620479823</v>
      </c>
      <c r="E17" s="246">
        <f>'Open Int.'!B21/'Open Int.'!K21</f>
        <v>0.873341375150784</v>
      </c>
      <c r="F17" s="231">
        <f>'Open Int.'!E21/'Open Int.'!K21</f>
        <v>0.09831121833534379</v>
      </c>
      <c r="G17" s="247">
        <f>'Open Int.'!H21/'Open Int.'!K21</f>
        <v>0.028347406513872134</v>
      </c>
      <c r="H17" s="250">
        <v>29764320</v>
      </c>
      <c r="I17" s="234">
        <v>5950800</v>
      </c>
      <c r="J17" s="360">
        <v>2975400</v>
      </c>
      <c r="K17" s="118" t="str">
        <f t="shared" si="1"/>
        <v>Gross Exposure is less then 30%</v>
      </c>
      <c r="M17"/>
      <c r="N17"/>
    </row>
    <row r="18" spans="1:14" s="7" customFormat="1" ht="15">
      <c r="A18" s="204" t="s">
        <v>287</v>
      </c>
      <c r="B18" s="238">
        <f>'Open Int.'!K22</f>
        <v>1421700</v>
      </c>
      <c r="C18" s="240">
        <f>'Open Int.'!R22</f>
        <v>31.6114995</v>
      </c>
      <c r="D18" s="162">
        <f t="shared" si="0"/>
        <v>0.22581886141040453</v>
      </c>
      <c r="E18" s="246">
        <f>'Open Int.'!B22/'Open Int.'!K22</f>
        <v>0.9940915805022157</v>
      </c>
      <c r="F18" s="231">
        <f>'Open Int.'!E22/'Open Int.'!K22</f>
        <v>0.0051698670605613</v>
      </c>
      <c r="G18" s="247">
        <f>'Open Int.'!H22/'Open Int.'!K22</f>
        <v>0.0007385524372230429</v>
      </c>
      <c r="H18" s="166">
        <v>6295754</v>
      </c>
      <c r="I18" s="232">
        <v>1258950</v>
      </c>
      <c r="J18" s="361">
        <v>1258950</v>
      </c>
      <c r="K18" s="373" t="str">
        <f t="shared" si="1"/>
        <v>Gross Exposure is less then 30%</v>
      </c>
      <c r="M18"/>
      <c r="N18"/>
    </row>
    <row r="19" spans="1:14" s="7" customFormat="1" ht="15">
      <c r="A19" s="204" t="s">
        <v>34</v>
      </c>
      <c r="B19" s="238">
        <f>'Open Int.'!K23</f>
        <v>662200</v>
      </c>
      <c r="C19" s="240">
        <f>'Open Int.'!R23</f>
        <v>84.526519</v>
      </c>
      <c r="D19" s="162">
        <f t="shared" si="0"/>
        <v>0.17146201010854253</v>
      </c>
      <c r="E19" s="246">
        <f>'Open Int.'!B23/'Open Int.'!K23</f>
        <v>0.9983388704318937</v>
      </c>
      <c r="F19" s="231">
        <f>'Open Int.'!E23/'Open Int.'!K23</f>
        <v>0.0008305647840531562</v>
      </c>
      <c r="G19" s="247">
        <f>'Open Int.'!H23/'Open Int.'!K23</f>
        <v>0.0008305647840531562</v>
      </c>
      <c r="H19" s="166">
        <v>3862080</v>
      </c>
      <c r="I19" s="232">
        <v>772200</v>
      </c>
      <c r="J19" s="361">
        <v>386100</v>
      </c>
      <c r="K19" s="373" t="str">
        <f t="shared" si="1"/>
        <v>Gross Exposure is less then 30%</v>
      </c>
      <c r="M19"/>
      <c r="N19"/>
    </row>
    <row r="20" spans="1:14" s="7" customFormat="1" ht="15">
      <c r="A20" s="204" t="s">
        <v>288</v>
      </c>
      <c r="B20" s="238">
        <f>'Open Int.'!K24</f>
        <v>221750</v>
      </c>
      <c r="C20" s="240">
        <f>'Open Int.'!R24</f>
        <v>25.348242499999998</v>
      </c>
      <c r="D20" s="162">
        <f t="shared" si="0"/>
        <v>0.07783705991786304</v>
      </c>
      <c r="E20" s="246">
        <f>'Open Int.'!B24/'Open Int.'!K24</f>
        <v>0.9954904171364148</v>
      </c>
      <c r="F20" s="231">
        <f>'Open Int.'!E24/'Open Int.'!K24</f>
        <v>0.004509582863585118</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4347000</v>
      </c>
      <c r="C21" s="240">
        <f>'Open Int.'!R25</f>
        <v>155.687805</v>
      </c>
      <c r="D21" s="162">
        <f t="shared" si="0"/>
        <v>0.15305200916410788</v>
      </c>
      <c r="E21" s="246">
        <f>'Open Int.'!B25/'Open Int.'!K25</f>
        <v>0.998389694041868</v>
      </c>
      <c r="F21" s="231">
        <f>'Open Int.'!E25/'Open Int.'!K25</f>
        <v>0.0009201748332183115</v>
      </c>
      <c r="G21" s="247">
        <f>'Open Int.'!H25/'Open Int.'!K25</f>
        <v>0.0006901311249137336</v>
      </c>
      <c r="H21" s="250">
        <v>28402110</v>
      </c>
      <c r="I21" s="234">
        <v>5680000</v>
      </c>
      <c r="J21" s="360">
        <v>2840000</v>
      </c>
      <c r="K21" s="118" t="str">
        <f t="shared" si="1"/>
        <v>Gross Exposure is less then 30%</v>
      </c>
      <c r="M21"/>
      <c r="N21"/>
    </row>
    <row r="22" spans="1:14" s="7" customFormat="1" ht="15">
      <c r="A22" s="204" t="s">
        <v>233</v>
      </c>
      <c r="B22" s="238">
        <f>'Open Int.'!K26</f>
        <v>9453000</v>
      </c>
      <c r="C22" s="240">
        <f>'Open Int.'!R26</f>
        <v>589.11096</v>
      </c>
      <c r="D22" s="162">
        <f t="shared" si="0"/>
        <v>0.06388547829553219</v>
      </c>
      <c r="E22" s="246">
        <f>'Open Int.'!B26/'Open Int.'!K26</f>
        <v>0.9906907859938644</v>
      </c>
      <c r="F22" s="231">
        <f>'Open Int.'!E26/'Open Int.'!K26</f>
        <v>0.008886067914947636</v>
      </c>
      <c r="G22" s="247">
        <f>'Open Int.'!H26/'Open Int.'!K26</f>
        <v>0.0004231460911879826</v>
      </c>
      <c r="H22" s="166">
        <v>147967899</v>
      </c>
      <c r="I22" s="233">
        <v>4762000</v>
      </c>
      <c r="J22" s="361">
        <v>2381000</v>
      </c>
      <c r="K22" s="118" t="str">
        <f t="shared" si="1"/>
        <v>Gross Exposure is less then 30%</v>
      </c>
      <c r="M22"/>
      <c r="N22"/>
    </row>
    <row r="23" spans="1:14" s="7" customFormat="1" ht="15">
      <c r="A23" s="204" t="s">
        <v>1</v>
      </c>
      <c r="B23" s="238">
        <f>'Open Int.'!K27</f>
        <v>1768050</v>
      </c>
      <c r="C23" s="240">
        <f>'Open Int.'!R27</f>
        <v>397.96153425</v>
      </c>
      <c r="D23" s="162">
        <f t="shared" si="0"/>
        <v>0.11189695543829772</v>
      </c>
      <c r="E23" s="246">
        <f>'Open Int.'!B27/'Open Int.'!K27</f>
        <v>0.9873589547806906</v>
      </c>
      <c r="F23" s="231">
        <f>'Open Int.'!E27/'Open Int.'!K27</f>
        <v>0.0111987783150929</v>
      </c>
      <c r="G23" s="247">
        <f>'Open Int.'!H27/'Open Int.'!K27</f>
        <v>0.0014422669042165098</v>
      </c>
      <c r="H23" s="252">
        <v>15800698</v>
      </c>
      <c r="I23" s="236">
        <v>1304700</v>
      </c>
      <c r="J23" s="361">
        <v>652350</v>
      </c>
      <c r="K23" s="373" t="str">
        <f t="shared" si="1"/>
        <v>Gross Exposure is less then 30%</v>
      </c>
      <c r="M23"/>
      <c r="N23"/>
    </row>
    <row r="24" spans="1:14" s="7" customFormat="1" ht="15">
      <c r="A24" s="204" t="s">
        <v>158</v>
      </c>
      <c r="B24" s="238">
        <f>'Open Int.'!K28</f>
        <v>4085000</v>
      </c>
      <c r="C24" s="240">
        <f>'Open Int.'!R28</f>
        <v>45.0984</v>
      </c>
      <c r="D24" s="162">
        <f t="shared" si="0"/>
        <v>0.2211026902649541</v>
      </c>
      <c r="E24" s="246">
        <f>'Open Int.'!B28/'Open Int.'!K28</f>
        <v>0.9609302325581396</v>
      </c>
      <c r="F24" s="231">
        <f>'Open Int.'!E28/'Open Int.'!K28</f>
        <v>0.03906976744186046</v>
      </c>
      <c r="G24" s="247">
        <f>'Open Int.'!H28/'Open Int.'!K28</f>
        <v>0</v>
      </c>
      <c r="H24" s="252">
        <v>18475578</v>
      </c>
      <c r="I24" s="236">
        <v>3693600</v>
      </c>
      <c r="J24" s="361">
        <v>3693600</v>
      </c>
      <c r="K24" s="373" t="str">
        <f t="shared" si="1"/>
        <v>Gross Exposure is less then 30%</v>
      </c>
      <c r="M24"/>
      <c r="N24"/>
    </row>
    <row r="25" spans="1:14" s="7" customFormat="1" ht="15">
      <c r="A25" s="204" t="s">
        <v>289</v>
      </c>
      <c r="B25" s="238">
        <f>'Open Int.'!K29</f>
        <v>525600</v>
      </c>
      <c r="C25" s="240">
        <f>'Open Int.'!R29</f>
        <v>38.694672</v>
      </c>
      <c r="D25" s="162">
        <f t="shared" si="0"/>
        <v>0.12280755453382079</v>
      </c>
      <c r="E25" s="246">
        <f>'Open Int.'!B29/'Open Int.'!K29</f>
        <v>0.9840182648401826</v>
      </c>
      <c r="F25" s="231">
        <f>'Open Int.'!E29/'Open Int.'!K29</f>
        <v>0.01598173515981735</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3451500</v>
      </c>
      <c r="C26" s="240">
        <f>'Open Int.'!R30</f>
        <v>16.49817</v>
      </c>
      <c r="D26" s="162">
        <f t="shared" si="0"/>
        <v>0.33822272507857565</v>
      </c>
      <c r="E26" s="246">
        <f>'Open Int.'!B30/'Open Int.'!K30</f>
        <v>0.9439374185136897</v>
      </c>
      <c r="F26" s="231">
        <f>'Open Int.'!E30/'Open Int.'!K30</f>
        <v>0.0560625814863103</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3142700</v>
      </c>
      <c r="C27" s="240">
        <f>'Open Int.'!R31</f>
        <v>108.5017175</v>
      </c>
      <c r="D27" s="162">
        <f t="shared" si="0"/>
        <v>0.15496557493032048</v>
      </c>
      <c r="E27" s="246">
        <f>'Open Int.'!B31/'Open Int.'!K31</f>
        <v>0.9719985999299965</v>
      </c>
      <c r="F27" s="231">
        <f>'Open Int.'!E31/'Open Int.'!K31</f>
        <v>0.027301365068253414</v>
      </c>
      <c r="G27" s="247">
        <f>'Open Int.'!H31/'Open Int.'!K31</f>
        <v>0.0007000350017500875</v>
      </c>
      <c r="H27" s="252">
        <v>20279988</v>
      </c>
      <c r="I27" s="236">
        <v>4055700</v>
      </c>
      <c r="J27" s="361">
        <v>2027300</v>
      </c>
      <c r="K27" s="373" t="str">
        <f t="shared" si="1"/>
        <v>Gross Exposure is less then 30%</v>
      </c>
      <c r="M27"/>
      <c r="N27"/>
    </row>
    <row r="28" spans="1:14" s="7" customFormat="1" ht="15">
      <c r="A28" s="204" t="s">
        <v>401</v>
      </c>
      <c r="B28" s="238">
        <f>'Open Int.'!K32</f>
        <v>4567500</v>
      </c>
      <c r="C28" s="240">
        <f>'Open Int.'!R32</f>
        <v>62.75745</v>
      </c>
      <c r="D28" s="162">
        <f t="shared" si="0"/>
        <v>0.03996268679340687</v>
      </c>
      <c r="E28" s="246">
        <f>'Open Int.'!B32/'Open Int.'!K32</f>
        <v>0.7345374931581828</v>
      </c>
      <c r="F28" s="231">
        <f>'Open Int.'!E32/'Open Int.'!K32</f>
        <v>0.21784345922276957</v>
      </c>
      <c r="G28" s="247">
        <f>'Open Int.'!H32/'Open Int.'!K32</f>
        <v>0.047619047619047616</v>
      </c>
      <c r="H28" s="252">
        <v>114294117</v>
      </c>
      <c r="I28" s="236">
        <v>18750000</v>
      </c>
      <c r="J28" s="361">
        <v>9375000</v>
      </c>
      <c r="K28" s="373" t="str">
        <f t="shared" si="1"/>
        <v>Gross Exposure is less then 30%</v>
      </c>
      <c r="M28"/>
      <c r="N28"/>
    </row>
    <row r="29" spans="1:14" s="7" customFormat="1" ht="15">
      <c r="A29" s="204" t="s">
        <v>78</v>
      </c>
      <c r="B29" s="238">
        <f>'Open Int.'!K33</f>
        <v>976000</v>
      </c>
      <c r="C29" s="240">
        <f>'Open Int.'!R33</f>
        <v>27.084</v>
      </c>
      <c r="D29" s="162">
        <f t="shared" si="0"/>
        <v>0.04436363636363636</v>
      </c>
      <c r="E29" s="246">
        <f>'Open Int.'!B33/'Open Int.'!K33</f>
        <v>0.9442622950819672</v>
      </c>
      <c r="F29" s="231">
        <f>'Open Int.'!E33/'Open Int.'!K33</f>
        <v>0.013114754098360656</v>
      </c>
      <c r="G29" s="247">
        <f>'Open Int.'!H33/'Open Int.'!K33</f>
        <v>0.04262295081967213</v>
      </c>
      <c r="H29" s="166">
        <v>22000000</v>
      </c>
      <c r="I29" s="233">
        <v>4400000</v>
      </c>
      <c r="J29" s="361">
        <v>2200000</v>
      </c>
      <c r="K29" s="118" t="str">
        <f t="shared" si="1"/>
        <v>Gross Exposure is less then 30%</v>
      </c>
      <c r="M29"/>
      <c r="N29"/>
    </row>
    <row r="30" spans="1:14" s="7" customFormat="1" ht="15">
      <c r="A30" s="204" t="s">
        <v>138</v>
      </c>
      <c r="B30" s="238">
        <f>'Open Int.'!K34</f>
        <v>9006600</v>
      </c>
      <c r="C30" s="240">
        <f>'Open Int.'!R34</f>
        <v>651.222213</v>
      </c>
      <c r="D30" s="162">
        <f t="shared" si="0"/>
        <v>0.8447502075155813</v>
      </c>
      <c r="E30" s="246">
        <f>'Open Int.'!B34/'Open Int.'!K34</f>
        <v>0.9593242733106833</v>
      </c>
      <c r="F30" s="231">
        <f>'Open Int.'!E34/'Open Int.'!K34</f>
        <v>0.03199320498301246</v>
      </c>
      <c r="G30" s="247">
        <f>'Open Int.'!H34/'Open Int.'!K34</f>
        <v>0.008682521706304265</v>
      </c>
      <c r="H30" s="166">
        <v>10661850</v>
      </c>
      <c r="I30" s="233">
        <v>2131800</v>
      </c>
      <c r="J30" s="361">
        <v>1065900</v>
      </c>
      <c r="K30" s="118" t="str">
        <f t="shared" si="1"/>
        <v>Gross exposure has crossed 80%,Margin double</v>
      </c>
      <c r="M30"/>
      <c r="N30"/>
    </row>
    <row r="31" spans="1:14" s="7" customFormat="1" ht="15">
      <c r="A31" s="204" t="s">
        <v>160</v>
      </c>
      <c r="B31" s="238">
        <f>'Open Int.'!K35</f>
        <v>948200</v>
      </c>
      <c r="C31" s="240">
        <f>'Open Int.'!R35</f>
        <v>29.541171</v>
      </c>
      <c r="D31" s="162">
        <f t="shared" si="0"/>
        <v>0.09548366878827982</v>
      </c>
      <c r="E31" s="246">
        <f>'Open Int.'!B35/'Open Int.'!K35</f>
        <v>0.9953596287703016</v>
      </c>
      <c r="F31" s="231">
        <f>'Open Int.'!E35/'Open Int.'!K35</f>
        <v>0.004640371229698376</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4905900</v>
      </c>
      <c r="C32" s="240">
        <f>'Open Int.'!R36</f>
        <v>17.9801235</v>
      </c>
      <c r="D32" s="162">
        <f t="shared" si="0"/>
        <v>0.11067795827446161</v>
      </c>
      <c r="E32" s="246">
        <f>'Open Int.'!B36/'Open Int.'!K36</f>
        <v>0.8649789029535865</v>
      </c>
      <c r="F32" s="231">
        <f>'Open Int.'!E36/'Open Int.'!K36</f>
        <v>0.1279887482419128</v>
      </c>
      <c r="G32" s="247">
        <f>'Open Int.'!H36/'Open Int.'!K36</f>
        <v>0.007032348804500703</v>
      </c>
      <c r="H32" s="250">
        <v>44325899</v>
      </c>
      <c r="I32" s="234">
        <v>8859600</v>
      </c>
      <c r="J32" s="360">
        <v>8859600</v>
      </c>
      <c r="K32" s="118" t="str">
        <f t="shared" si="1"/>
        <v>Gross Exposure is less then 30%</v>
      </c>
      <c r="M32"/>
      <c r="N32"/>
    </row>
    <row r="33" spans="1:14" s="7" customFormat="1" ht="15">
      <c r="A33" s="204" t="s">
        <v>3</v>
      </c>
      <c r="B33" s="238">
        <f>'Open Int.'!K37</f>
        <v>3095000</v>
      </c>
      <c r="C33" s="240">
        <f>'Open Int.'!R37</f>
        <v>75.54895</v>
      </c>
      <c r="D33" s="162">
        <f t="shared" si="0"/>
        <v>0.03351574380678056</v>
      </c>
      <c r="E33" s="246">
        <f>'Open Int.'!B37/'Open Int.'!K37</f>
        <v>0.9802100161550888</v>
      </c>
      <c r="F33" s="231">
        <f>'Open Int.'!E37/'Open Int.'!K37</f>
        <v>0.018174474959612278</v>
      </c>
      <c r="G33" s="247">
        <f>'Open Int.'!H37/'Open Int.'!K37</f>
        <v>0.0016155088852988692</v>
      </c>
      <c r="H33" s="191">
        <v>92344661</v>
      </c>
      <c r="I33" s="169">
        <v>11935000</v>
      </c>
      <c r="J33" s="362">
        <v>5967500</v>
      </c>
      <c r="K33" s="373" t="str">
        <f t="shared" si="1"/>
        <v>Gross Exposure is less then 30%</v>
      </c>
      <c r="M33"/>
      <c r="N33"/>
    </row>
    <row r="34" spans="1:14" s="7" customFormat="1" ht="15">
      <c r="A34" s="204" t="s">
        <v>219</v>
      </c>
      <c r="B34" s="238">
        <f>'Open Int.'!K38</f>
        <v>1027425</v>
      </c>
      <c r="C34" s="240">
        <f>'Open Int.'!R38</f>
        <v>38.80584225</v>
      </c>
      <c r="D34" s="162">
        <f t="shared" si="0"/>
        <v>0.07709178215896158</v>
      </c>
      <c r="E34" s="246">
        <f>'Open Int.'!B38/'Open Int.'!K38</f>
        <v>0.9902912621359223</v>
      </c>
      <c r="F34" s="231">
        <f>'Open Int.'!E38/'Open Int.'!K38</f>
        <v>0.009197751660705161</v>
      </c>
      <c r="G34" s="247">
        <f>'Open Int.'!H38/'Open Int.'!K38</f>
        <v>0.000510986203372509</v>
      </c>
      <c r="H34" s="252">
        <v>13327296</v>
      </c>
      <c r="I34" s="236">
        <v>2665425</v>
      </c>
      <c r="J34" s="361">
        <v>1332450</v>
      </c>
      <c r="K34" s="373" t="str">
        <f t="shared" si="1"/>
        <v>Gross Exposure is less then 30%</v>
      </c>
      <c r="M34"/>
      <c r="N34"/>
    </row>
    <row r="35" spans="1:14" s="7" customFormat="1" ht="15">
      <c r="A35" s="204" t="s">
        <v>162</v>
      </c>
      <c r="B35" s="238">
        <f>'Open Int.'!K39</f>
        <v>525600</v>
      </c>
      <c r="C35" s="240">
        <f>'Open Int.'!R39</f>
        <v>17.037324</v>
      </c>
      <c r="D35" s="162">
        <f t="shared" si="0"/>
        <v>0.0427734375</v>
      </c>
      <c r="E35" s="246">
        <f>'Open Int.'!B39/'Open Int.'!K39</f>
        <v>0.9611872146118722</v>
      </c>
      <c r="F35" s="231">
        <f>'Open Int.'!E39/'Open Int.'!K39</f>
        <v>0</v>
      </c>
      <c r="G35" s="247">
        <f>'Open Int.'!H39/'Open Int.'!K39</f>
        <v>0.03881278538812785</v>
      </c>
      <c r="H35" s="252">
        <v>12288000</v>
      </c>
      <c r="I35" s="236">
        <v>2457600</v>
      </c>
      <c r="J35" s="361">
        <v>1440000</v>
      </c>
      <c r="K35" s="373" t="str">
        <f t="shared" si="1"/>
        <v>Gross Exposure is less then 30%</v>
      </c>
      <c r="M35"/>
      <c r="N35"/>
    </row>
    <row r="36" spans="1:14" s="7" customFormat="1" ht="15">
      <c r="A36" s="204" t="s">
        <v>290</v>
      </c>
      <c r="B36" s="238">
        <f>'Open Int.'!K40</f>
        <v>714000</v>
      </c>
      <c r="C36" s="240">
        <f>'Open Int.'!R40</f>
        <v>15.19749</v>
      </c>
      <c r="D36" s="162">
        <f t="shared" si="0"/>
        <v>0.022658659887517207</v>
      </c>
      <c r="E36" s="246">
        <f>'Open Int.'!B40/'Open Int.'!K40</f>
        <v>0.9971988795518207</v>
      </c>
      <c r="F36" s="231">
        <f>'Open Int.'!E40/'Open Int.'!K40</f>
        <v>0.0028011204481792717</v>
      </c>
      <c r="G36" s="247">
        <f>'Open Int.'!H40/'Open Int.'!K40</f>
        <v>0</v>
      </c>
      <c r="H36" s="250">
        <v>31511131</v>
      </c>
      <c r="I36" s="234">
        <v>6302000</v>
      </c>
      <c r="J36" s="360">
        <v>3151000</v>
      </c>
      <c r="K36" s="118" t="str">
        <f t="shared" si="1"/>
        <v>Gross Exposure is less then 30%</v>
      </c>
      <c r="M36"/>
      <c r="N36"/>
    </row>
    <row r="37" spans="1:14" s="7" customFormat="1" ht="15">
      <c r="A37" s="204" t="s">
        <v>183</v>
      </c>
      <c r="B37" s="238">
        <f>'Open Int.'!K41</f>
        <v>2701800</v>
      </c>
      <c r="C37" s="240">
        <f>'Open Int.'!R41</f>
        <v>70.94926800000002</v>
      </c>
      <c r="D37" s="162">
        <f t="shared" si="0"/>
        <v>0.13923933209647496</v>
      </c>
      <c r="E37" s="246">
        <f>'Open Int.'!B41/'Open Int.'!K41</f>
        <v>0.9957805907172996</v>
      </c>
      <c r="F37" s="231">
        <f>'Open Int.'!E41/'Open Int.'!K41</f>
        <v>0.004219409282700422</v>
      </c>
      <c r="G37" s="247">
        <f>'Open Int.'!H41/'Open Int.'!K41</f>
        <v>0</v>
      </c>
      <c r="H37" s="250">
        <v>19404000</v>
      </c>
      <c r="I37" s="234">
        <v>3879800</v>
      </c>
      <c r="J37" s="360">
        <v>1939900</v>
      </c>
      <c r="K37" s="118" t="str">
        <f t="shared" si="1"/>
        <v>Gross Exposure is less then 30%</v>
      </c>
      <c r="M37"/>
      <c r="N37"/>
    </row>
    <row r="38" spans="1:14" s="7" customFormat="1" ht="15">
      <c r="A38" s="204" t="s">
        <v>220</v>
      </c>
      <c r="B38" s="238">
        <f>'Open Int.'!K42</f>
        <v>4224600</v>
      </c>
      <c r="C38" s="240">
        <f>'Open Int.'!R42</f>
        <v>64.066059</v>
      </c>
      <c r="D38" s="162">
        <f t="shared" si="0"/>
        <v>0.14157527578123774</v>
      </c>
      <c r="E38" s="246">
        <f>'Open Int.'!B42/'Open Int.'!K42</f>
        <v>0.927993182786536</v>
      </c>
      <c r="F38" s="231">
        <f>'Open Int.'!E42/'Open Int.'!K42</f>
        <v>0.07030251384746485</v>
      </c>
      <c r="G38" s="247">
        <f>'Open Int.'!H42/'Open Int.'!K42</f>
        <v>0.0017043033659991478</v>
      </c>
      <c r="H38" s="250">
        <v>29839956</v>
      </c>
      <c r="I38" s="234">
        <v>5967000</v>
      </c>
      <c r="J38" s="360">
        <v>3402000</v>
      </c>
      <c r="K38" s="118" t="str">
        <f t="shared" si="1"/>
        <v>Gross Exposure is less then 30%</v>
      </c>
      <c r="M38"/>
      <c r="N38"/>
    </row>
    <row r="39" spans="1:14" s="7" customFormat="1" ht="15">
      <c r="A39" s="204" t="s">
        <v>163</v>
      </c>
      <c r="B39" s="238">
        <f>'Open Int.'!K43</f>
        <v>867750</v>
      </c>
      <c r="C39" s="240">
        <f>'Open Int.'!R43</f>
        <v>257.96038125</v>
      </c>
      <c r="D39" s="162">
        <f t="shared" si="0"/>
        <v>0.7346715884653809</v>
      </c>
      <c r="E39" s="246">
        <f>'Open Int.'!B43/'Open Int.'!K43</f>
        <v>0.9951022760011524</v>
      </c>
      <c r="F39" s="231">
        <f>'Open Int.'!E43/'Open Int.'!K43</f>
        <v>0.004897723998847595</v>
      </c>
      <c r="G39" s="247">
        <f>'Open Int.'!H43/'Open Int.'!K43</f>
        <v>0</v>
      </c>
      <c r="H39" s="250">
        <v>1181140</v>
      </c>
      <c r="I39" s="234">
        <v>236000</v>
      </c>
      <c r="J39" s="360">
        <v>163500</v>
      </c>
      <c r="K39" s="118" t="str">
        <f t="shared" si="1"/>
        <v>Gross exposure is Substantial as Open interest has crossed 60%</v>
      </c>
      <c r="M39"/>
      <c r="N39"/>
    </row>
    <row r="40" spans="1:14" s="7" customFormat="1" ht="15">
      <c r="A40" s="204" t="s">
        <v>194</v>
      </c>
      <c r="B40" s="238">
        <f>'Open Int.'!K44</f>
        <v>2746000</v>
      </c>
      <c r="C40" s="240">
        <f>'Open Int.'!R44</f>
        <v>219.17199</v>
      </c>
      <c r="D40" s="162">
        <f t="shared" si="0"/>
        <v>0.15517678455845196</v>
      </c>
      <c r="E40" s="246">
        <f>'Open Int.'!B44/'Open Int.'!K44</f>
        <v>0.981646030589949</v>
      </c>
      <c r="F40" s="231">
        <f>'Open Int.'!E44/'Open Int.'!K44</f>
        <v>0.01777130371449381</v>
      </c>
      <c r="G40" s="247">
        <f>'Open Int.'!H44/'Open Int.'!K44</f>
        <v>0.000582665695557174</v>
      </c>
      <c r="H40" s="250">
        <v>17695946</v>
      </c>
      <c r="I40" s="234">
        <v>3538800</v>
      </c>
      <c r="J40" s="360">
        <v>1769200</v>
      </c>
      <c r="K40" s="118" t="str">
        <f t="shared" si="1"/>
        <v>Gross Exposure is less then 30%</v>
      </c>
      <c r="M40"/>
      <c r="N40"/>
    </row>
    <row r="41" spans="1:14" s="7" customFormat="1" ht="15">
      <c r="A41" s="204" t="s">
        <v>221</v>
      </c>
      <c r="B41" s="238">
        <f>'Open Int.'!K45</f>
        <v>7276800</v>
      </c>
      <c r="C41" s="240">
        <f>'Open Int.'!R45</f>
        <v>80.481408</v>
      </c>
      <c r="D41" s="162">
        <f t="shared" si="0"/>
        <v>0.7180274847201584</v>
      </c>
      <c r="E41" s="246">
        <f>'Open Int.'!B45/'Open Int.'!K45</f>
        <v>0.9947229551451188</v>
      </c>
      <c r="F41" s="231">
        <f>'Open Int.'!E45/'Open Int.'!K45</f>
        <v>0.005277044854881266</v>
      </c>
      <c r="G41" s="247">
        <f>'Open Int.'!H45/'Open Int.'!K45</f>
        <v>0</v>
      </c>
      <c r="H41" s="250">
        <v>10134431</v>
      </c>
      <c r="I41" s="234">
        <v>2025600</v>
      </c>
      <c r="J41" s="360">
        <v>2025600</v>
      </c>
      <c r="K41" s="118" t="str">
        <f t="shared" si="1"/>
        <v>Gross exposure is Substantial as Open interest has crossed 60%</v>
      </c>
      <c r="M41"/>
      <c r="N41"/>
    </row>
    <row r="42" spans="1:14" s="7" customFormat="1" ht="15">
      <c r="A42" s="204" t="s">
        <v>164</v>
      </c>
      <c r="B42" s="238">
        <f>'Open Int.'!K46</f>
        <v>22464400</v>
      </c>
      <c r="C42" s="240">
        <f>'Open Int.'!R46</f>
        <v>124.789742</v>
      </c>
      <c r="D42" s="162">
        <f t="shared" si="0"/>
        <v>0.81889287537973</v>
      </c>
      <c r="E42" s="246">
        <f>'Open Int.'!B46/'Open Int.'!K46</f>
        <v>0.931841046277666</v>
      </c>
      <c r="F42" s="231">
        <f>'Open Int.'!E46/'Open Int.'!K46</f>
        <v>0.068158953722334</v>
      </c>
      <c r="G42" s="247">
        <f>'Open Int.'!H46/'Open Int.'!K46</f>
        <v>0</v>
      </c>
      <c r="H42" s="250">
        <v>27432648</v>
      </c>
      <c r="I42" s="234">
        <v>5486150</v>
      </c>
      <c r="J42" s="360">
        <v>5486150</v>
      </c>
      <c r="K42" s="118" t="str">
        <f t="shared" si="1"/>
        <v>Gross exposure has crossed 80%,Margin double</v>
      </c>
      <c r="M42"/>
      <c r="N42"/>
    </row>
    <row r="43" spans="1:14" s="7" customFormat="1" ht="15">
      <c r="A43" s="204" t="s">
        <v>165</v>
      </c>
      <c r="B43" s="238">
        <f>'Open Int.'!K47</f>
        <v>696800</v>
      </c>
      <c r="C43" s="240">
        <f>'Open Int.'!R47</f>
        <v>15.803424</v>
      </c>
      <c r="D43" s="162">
        <f t="shared" si="0"/>
        <v>0.045897707920634905</v>
      </c>
      <c r="E43" s="246">
        <f>'Open Int.'!B47/'Open Int.'!K47</f>
        <v>0.9888059701492538</v>
      </c>
      <c r="F43" s="231">
        <f>'Open Int.'!E47/'Open Int.'!K47</f>
        <v>0.009328358208955223</v>
      </c>
      <c r="G43" s="247">
        <f>'Open Int.'!H47/'Open Int.'!K47</f>
        <v>0.0018656716417910447</v>
      </c>
      <c r="H43" s="250">
        <v>15181586</v>
      </c>
      <c r="I43" s="234">
        <v>3035500</v>
      </c>
      <c r="J43" s="360">
        <v>2281500</v>
      </c>
      <c r="K43" s="118" t="str">
        <f t="shared" si="1"/>
        <v>Gross Exposure is less then 30%</v>
      </c>
      <c r="M43"/>
      <c r="N43"/>
    </row>
    <row r="44" spans="1:14" s="7" customFormat="1" ht="15">
      <c r="A44" s="204" t="s">
        <v>89</v>
      </c>
      <c r="B44" s="238">
        <f>'Open Int.'!K48</f>
        <v>4942500</v>
      </c>
      <c r="C44" s="240">
        <f>'Open Int.'!R48</f>
        <v>140.8365375</v>
      </c>
      <c r="D44" s="162">
        <f t="shared" si="0"/>
        <v>0.07974214174469417</v>
      </c>
      <c r="E44" s="246">
        <f>'Open Int.'!B48/'Open Int.'!K48</f>
        <v>0.9453717754172989</v>
      </c>
      <c r="F44" s="231">
        <f>'Open Int.'!E48/'Open Int.'!K48</f>
        <v>0.04795144157814871</v>
      </c>
      <c r="G44" s="247">
        <f>'Open Int.'!H48/'Open Int.'!K48</f>
        <v>0.006676783004552352</v>
      </c>
      <c r="H44" s="250">
        <v>61981029</v>
      </c>
      <c r="I44" s="234">
        <v>11472000</v>
      </c>
      <c r="J44" s="360">
        <v>5736000</v>
      </c>
      <c r="K44" s="118" t="str">
        <f t="shared" si="1"/>
        <v>Gross Exposure is less then 30%</v>
      </c>
      <c r="M44"/>
      <c r="N44"/>
    </row>
    <row r="45" spans="1:14" s="7" customFormat="1" ht="15">
      <c r="A45" s="204" t="s">
        <v>291</v>
      </c>
      <c r="B45" s="238">
        <f>'Open Int.'!K49</f>
        <v>1917000</v>
      </c>
      <c r="C45" s="240">
        <f>'Open Int.'!R49</f>
        <v>37.22814</v>
      </c>
      <c r="D45" s="162">
        <f t="shared" si="0"/>
        <v>0.17444320586027254</v>
      </c>
      <c r="E45" s="246">
        <f>'Open Int.'!B49/'Open Int.'!K49</f>
        <v>0.98226395409494</v>
      </c>
      <c r="F45" s="231">
        <f>'Open Int.'!E49/'Open Int.'!K49</f>
        <v>0.01773604590505999</v>
      </c>
      <c r="G45" s="247">
        <f>'Open Int.'!H49/'Open Int.'!K49</f>
        <v>0</v>
      </c>
      <c r="H45" s="250">
        <v>10989250</v>
      </c>
      <c r="I45" s="234">
        <v>2197000</v>
      </c>
      <c r="J45" s="360">
        <v>2197000</v>
      </c>
      <c r="K45" s="118" t="str">
        <f t="shared" si="1"/>
        <v>Gross Exposure is less then 30%</v>
      </c>
      <c r="M45"/>
      <c r="N45"/>
    </row>
    <row r="46" spans="1:14" s="7" customFormat="1" ht="15">
      <c r="A46" s="204" t="s">
        <v>273</v>
      </c>
      <c r="B46" s="238">
        <f>'Open Int.'!K50</f>
        <v>2475600</v>
      </c>
      <c r="C46" s="240">
        <f>'Open Int.'!R50</f>
        <v>56.456058</v>
      </c>
      <c r="D46" s="162">
        <f t="shared" si="0"/>
        <v>0.11201927549646674</v>
      </c>
      <c r="E46" s="246">
        <f>'Open Int.'!B50/'Open Int.'!K50</f>
        <v>0.9311682016480853</v>
      </c>
      <c r="F46" s="231">
        <f>'Open Int.'!E50/'Open Int.'!K50</f>
        <v>0.06083373727581193</v>
      </c>
      <c r="G46" s="247">
        <f>'Open Int.'!H50/'Open Int.'!K50</f>
        <v>0.007998061076102764</v>
      </c>
      <c r="H46" s="250">
        <v>22099768</v>
      </c>
      <c r="I46" s="234">
        <v>4419600</v>
      </c>
      <c r="J46" s="360">
        <v>2487600</v>
      </c>
      <c r="K46" s="118" t="str">
        <f t="shared" si="1"/>
        <v>Gross Exposure is less then 30%</v>
      </c>
      <c r="M46"/>
      <c r="N46"/>
    </row>
    <row r="47" spans="1:14" s="7" customFormat="1" ht="15">
      <c r="A47" s="204" t="s">
        <v>222</v>
      </c>
      <c r="B47" s="238">
        <f>'Open Int.'!K51</f>
        <v>650700</v>
      </c>
      <c r="C47" s="240">
        <f>'Open Int.'!R51</f>
        <v>75.266469</v>
      </c>
      <c r="D47" s="162">
        <f t="shared" si="0"/>
        <v>0.0778618911692506</v>
      </c>
      <c r="E47" s="246">
        <f>'Open Int.'!B51/'Open Int.'!K51</f>
        <v>0.9990779160903642</v>
      </c>
      <c r="F47" s="231">
        <f>'Open Int.'!E51/'Open Int.'!K51</f>
        <v>0.0009220839096357768</v>
      </c>
      <c r="G47" s="247">
        <f>'Open Int.'!H51/'Open Int.'!K51</f>
        <v>0</v>
      </c>
      <c r="H47" s="250">
        <v>8357105</v>
      </c>
      <c r="I47" s="234">
        <v>1671300</v>
      </c>
      <c r="J47" s="360">
        <v>835500</v>
      </c>
      <c r="K47" s="118" t="str">
        <f t="shared" si="1"/>
        <v>Gross Exposure is less then 30%</v>
      </c>
      <c r="M47"/>
      <c r="N47"/>
    </row>
    <row r="48" spans="1:14" s="7" customFormat="1" ht="15">
      <c r="A48" s="204" t="s">
        <v>234</v>
      </c>
      <c r="B48" s="238">
        <f>'Open Int.'!K52</f>
        <v>7709000</v>
      </c>
      <c r="C48" s="240">
        <f>'Open Int.'!R52</f>
        <v>272.628785</v>
      </c>
      <c r="D48" s="162">
        <f t="shared" si="0"/>
        <v>0.5586459795424987</v>
      </c>
      <c r="E48" s="246">
        <f>'Open Int.'!B52/'Open Int.'!K52</f>
        <v>0.9558957063172915</v>
      </c>
      <c r="F48" s="231">
        <f>'Open Int.'!E52/'Open Int.'!K52</f>
        <v>0.04086133091192113</v>
      </c>
      <c r="G48" s="247">
        <f>'Open Int.'!H52/'Open Int.'!K52</f>
        <v>0.0032429627707873912</v>
      </c>
      <c r="H48" s="250">
        <v>13799437</v>
      </c>
      <c r="I48" s="234">
        <v>2759000</v>
      </c>
      <c r="J48" s="360">
        <v>1404000</v>
      </c>
      <c r="K48" s="118" t="str">
        <f t="shared" si="1"/>
        <v>Gross exposure is building up andcrpsses 40% mark</v>
      </c>
      <c r="M48"/>
      <c r="N48"/>
    </row>
    <row r="49" spans="1:14" s="7" customFormat="1" ht="15">
      <c r="A49" s="204" t="s">
        <v>166</v>
      </c>
      <c r="B49" s="238">
        <f>'Open Int.'!K53</f>
        <v>4985500</v>
      </c>
      <c r="C49" s="240">
        <f>'Open Int.'!R53</f>
        <v>52.34775</v>
      </c>
      <c r="D49" s="162">
        <f t="shared" si="0"/>
        <v>0.3045900445884879</v>
      </c>
      <c r="E49" s="246">
        <f>'Open Int.'!B53/'Open Int.'!K53</f>
        <v>0.9443786982248521</v>
      </c>
      <c r="F49" s="231">
        <f>'Open Int.'!E53/'Open Int.'!K53</f>
        <v>0.05325443786982249</v>
      </c>
      <c r="G49" s="247">
        <f>'Open Int.'!H53/'Open Int.'!K53</f>
        <v>0.002366863905325444</v>
      </c>
      <c r="H49" s="250">
        <v>16367902</v>
      </c>
      <c r="I49" s="234">
        <v>3271550</v>
      </c>
      <c r="J49" s="360">
        <v>3271550</v>
      </c>
      <c r="K49" s="118" t="str">
        <f t="shared" si="1"/>
        <v>Some sign of build up Gross exposure crosses 30%</v>
      </c>
      <c r="M49"/>
      <c r="N49"/>
    </row>
    <row r="50" spans="1:14" s="7" customFormat="1" ht="15">
      <c r="A50" s="204" t="s">
        <v>223</v>
      </c>
      <c r="B50" s="238">
        <f>'Open Int.'!K54</f>
        <v>710325</v>
      </c>
      <c r="C50" s="240">
        <f>'Open Int.'!R54</f>
        <v>200.44661175</v>
      </c>
      <c r="D50" s="162">
        <f t="shared" si="0"/>
        <v>0.06065937140213263</v>
      </c>
      <c r="E50" s="246">
        <f>'Open Int.'!B54/'Open Int.'!K54</f>
        <v>0.9985218033998522</v>
      </c>
      <c r="F50" s="231">
        <f>'Open Int.'!E54/'Open Int.'!K54</f>
        <v>0.0014781966001478197</v>
      </c>
      <c r="G50" s="247">
        <f>'Open Int.'!H54/'Open Int.'!K54</f>
        <v>0</v>
      </c>
      <c r="H50" s="250">
        <v>11710062</v>
      </c>
      <c r="I50" s="234">
        <v>1070825</v>
      </c>
      <c r="J50" s="360">
        <v>535325</v>
      </c>
      <c r="K50" s="118" t="str">
        <f t="shared" si="1"/>
        <v>Gross Exposure is less then 30%</v>
      </c>
      <c r="M50"/>
      <c r="N50"/>
    </row>
    <row r="51" spans="1:14" s="7" customFormat="1" ht="15">
      <c r="A51" s="204" t="s">
        <v>292</v>
      </c>
      <c r="B51" s="238">
        <f>'Open Int.'!K55</f>
        <v>6831000</v>
      </c>
      <c r="C51" s="240">
        <f>'Open Int.'!R55</f>
        <v>102.12345</v>
      </c>
      <c r="D51" s="162">
        <f t="shared" si="0"/>
        <v>0.5468838190119585</v>
      </c>
      <c r="E51" s="246">
        <f>'Open Int.'!B55/'Open Int.'!K55</f>
        <v>0.9244620114185331</v>
      </c>
      <c r="F51" s="231">
        <f>'Open Int.'!E55/'Open Int.'!K55</f>
        <v>0.06982872200263504</v>
      </c>
      <c r="G51" s="247">
        <f>'Open Int.'!H55/'Open Int.'!K55</f>
        <v>0.005709266578831796</v>
      </c>
      <c r="H51" s="250">
        <v>12490770</v>
      </c>
      <c r="I51" s="234">
        <v>2497500</v>
      </c>
      <c r="J51" s="360">
        <v>2497500</v>
      </c>
      <c r="K51" s="118" t="str">
        <f t="shared" si="1"/>
        <v>Gross exposure is building up andcrpsses 40% mark</v>
      </c>
      <c r="M51"/>
      <c r="N51"/>
    </row>
    <row r="52" spans="1:14" s="7" customFormat="1" ht="15">
      <c r="A52" s="204" t="s">
        <v>293</v>
      </c>
      <c r="B52" s="238">
        <f>'Open Int.'!K56</f>
        <v>772800</v>
      </c>
      <c r="C52" s="240">
        <f>'Open Int.'!R56</f>
        <v>11.84316</v>
      </c>
      <c r="D52" s="162">
        <f t="shared" si="0"/>
        <v>0.08314706475690942</v>
      </c>
      <c r="E52" s="246">
        <f>'Open Int.'!B56/'Open Int.'!K56</f>
        <v>0.9891304347826086</v>
      </c>
      <c r="F52" s="231">
        <f>'Open Int.'!E56/'Open Int.'!K56</f>
        <v>0.005434782608695652</v>
      </c>
      <c r="G52" s="247">
        <f>'Open Int.'!H56/'Open Int.'!K56</f>
        <v>0.005434782608695652</v>
      </c>
      <c r="H52" s="250">
        <v>9294375</v>
      </c>
      <c r="I52" s="234">
        <v>1857800</v>
      </c>
      <c r="J52" s="360">
        <v>1857800</v>
      </c>
      <c r="K52" s="118" t="str">
        <f t="shared" si="1"/>
        <v>Gross Exposure is less then 30%</v>
      </c>
      <c r="M52"/>
      <c r="N52"/>
    </row>
    <row r="53" spans="1:14" s="7" customFormat="1" ht="15">
      <c r="A53" s="204" t="s">
        <v>195</v>
      </c>
      <c r="B53" s="238">
        <f>'Open Int.'!K57</f>
        <v>8592354</v>
      </c>
      <c r="C53" s="240">
        <f>'Open Int.'!R57</f>
        <v>119.51964413999998</v>
      </c>
      <c r="D53" s="162">
        <f t="shared" si="0"/>
        <v>0.044000482797324006</v>
      </c>
      <c r="E53" s="246">
        <f>'Open Int.'!B57/'Open Int.'!K57</f>
        <v>0.9016078713702904</v>
      </c>
      <c r="F53" s="231">
        <f>'Open Int.'!E57/'Open Int.'!K57</f>
        <v>0.07919366450683946</v>
      </c>
      <c r="G53" s="247">
        <f>'Open Int.'!H57/'Open Int.'!K57</f>
        <v>0.01919846412287017</v>
      </c>
      <c r="H53" s="250">
        <v>195278630</v>
      </c>
      <c r="I53" s="234">
        <v>21267468</v>
      </c>
      <c r="J53" s="360">
        <v>10633734</v>
      </c>
      <c r="K53" s="118" t="str">
        <f t="shared" si="1"/>
        <v>Gross Exposure is less then 30%</v>
      </c>
      <c r="M53"/>
      <c r="N53"/>
    </row>
    <row r="54" spans="1:14" s="7" customFormat="1" ht="15">
      <c r="A54" s="204" t="s">
        <v>294</v>
      </c>
      <c r="B54" s="238">
        <f>'Open Int.'!K58</f>
        <v>6777400</v>
      </c>
      <c r="C54" s="240">
        <f>'Open Int.'!R58</f>
        <v>105.42245700000001</v>
      </c>
      <c r="D54" s="162">
        <f t="shared" si="0"/>
        <v>0.26752266762580207</v>
      </c>
      <c r="E54" s="246">
        <f>'Open Int.'!B58/'Open Int.'!K58</f>
        <v>0.9493906217723611</v>
      </c>
      <c r="F54" s="231">
        <f>'Open Int.'!E58/'Open Int.'!K58</f>
        <v>0.04854368932038835</v>
      </c>
      <c r="G54" s="247">
        <f>'Open Int.'!H58/'Open Int.'!K58</f>
        <v>0.002065688907250568</v>
      </c>
      <c r="H54" s="250">
        <v>25333928</v>
      </c>
      <c r="I54" s="234">
        <v>5066600</v>
      </c>
      <c r="J54" s="360">
        <v>3399200</v>
      </c>
      <c r="K54" s="118" t="str">
        <f t="shared" si="1"/>
        <v>Gross Exposure is less then 30%</v>
      </c>
      <c r="M54"/>
      <c r="N54"/>
    </row>
    <row r="55" spans="1:14" s="7" customFormat="1" ht="15">
      <c r="A55" s="204" t="s">
        <v>197</v>
      </c>
      <c r="B55" s="238">
        <f>'Open Int.'!K59</f>
        <v>2592850</v>
      </c>
      <c r="C55" s="240">
        <f>'Open Int.'!R59</f>
        <v>155.58396425</v>
      </c>
      <c r="D55" s="162">
        <f t="shared" si="0"/>
        <v>0.12963389879081522</v>
      </c>
      <c r="E55" s="246">
        <f>'Open Int.'!B59/'Open Int.'!K59</f>
        <v>0.9974931060416145</v>
      </c>
      <c r="F55" s="231">
        <f>'Open Int.'!E59/'Open Int.'!K59</f>
        <v>0.00250689395838556</v>
      </c>
      <c r="G55" s="247">
        <f>'Open Int.'!H59/'Open Int.'!K59</f>
        <v>0</v>
      </c>
      <c r="H55" s="250">
        <v>20001327</v>
      </c>
      <c r="I55" s="234">
        <v>4000100</v>
      </c>
      <c r="J55" s="360">
        <v>2000050</v>
      </c>
      <c r="K55" s="118" t="str">
        <f t="shared" si="1"/>
        <v>Gross Exposure is less then 30%</v>
      </c>
      <c r="M55"/>
      <c r="N55"/>
    </row>
    <row r="56" spans="1:14" s="7" customFormat="1" ht="15">
      <c r="A56" s="204" t="s">
        <v>4</v>
      </c>
      <c r="B56" s="238">
        <f>'Open Int.'!K60</f>
        <v>1050900</v>
      </c>
      <c r="C56" s="240">
        <f>'Open Int.'!R60</f>
        <v>164.192616</v>
      </c>
      <c r="D56" s="162">
        <f t="shared" si="0"/>
        <v>0.021053487337185813</v>
      </c>
      <c r="E56" s="246">
        <f>'Open Int.'!B60/'Open Int.'!K60</f>
        <v>0.9994290608050242</v>
      </c>
      <c r="F56" s="231">
        <f>'Open Int.'!E60/'Open Int.'!K60</f>
        <v>0.0005709391949757351</v>
      </c>
      <c r="G56" s="247">
        <f>'Open Int.'!H60/'Open Int.'!K60</f>
        <v>0</v>
      </c>
      <c r="H56" s="250">
        <v>49915721</v>
      </c>
      <c r="I56" s="234">
        <v>1843800</v>
      </c>
      <c r="J56" s="360">
        <v>921900</v>
      </c>
      <c r="K56" s="118" t="str">
        <f t="shared" si="1"/>
        <v>Gross Exposure is less then 30%</v>
      </c>
      <c r="M56"/>
      <c r="N56"/>
    </row>
    <row r="57" spans="1:14" s="7" customFormat="1" ht="15">
      <c r="A57" s="204" t="s">
        <v>79</v>
      </c>
      <c r="B57" s="238">
        <f>'Open Int.'!K61</f>
        <v>1364000</v>
      </c>
      <c r="C57" s="240">
        <f>'Open Int.'!R61</f>
        <v>138.29596</v>
      </c>
      <c r="D57" s="162">
        <f t="shared" si="0"/>
        <v>0.03682991427162418</v>
      </c>
      <c r="E57" s="246">
        <f>'Open Int.'!B61/'Open Int.'!K61</f>
        <v>1</v>
      </c>
      <c r="F57" s="231">
        <f>'Open Int.'!E61/'Open Int.'!K61</f>
        <v>0</v>
      </c>
      <c r="G57" s="247">
        <f>'Open Int.'!H61/'Open Int.'!K61</f>
        <v>0</v>
      </c>
      <c r="H57" s="250">
        <v>37035112</v>
      </c>
      <c r="I57" s="234">
        <v>2808800</v>
      </c>
      <c r="J57" s="360">
        <v>1404400</v>
      </c>
      <c r="K57" s="118" t="str">
        <f t="shared" si="1"/>
        <v>Gross Exposure is less then 30%</v>
      </c>
      <c r="M57"/>
      <c r="N57"/>
    </row>
    <row r="58" spans="1:14" s="7" customFormat="1" ht="15">
      <c r="A58" s="204" t="s">
        <v>196</v>
      </c>
      <c r="B58" s="238">
        <f>'Open Int.'!K62</f>
        <v>1463200</v>
      </c>
      <c r="C58" s="240">
        <f>'Open Int.'!R62</f>
        <v>106.85749599999998</v>
      </c>
      <c r="D58" s="162">
        <f t="shared" si="0"/>
        <v>0.08132768219329509</v>
      </c>
      <c r="E58" s="246">
        <f>'Open Int.'!B62/'Open Int.'!K62</f>
        <v>0.994805904866047</v>
      </c>
      <c r="F58" s="231">
        <f>'Open Int.'!E62/'Open Int.'!K62</f>
        <v>0.004920721705850191</v>
      </c>
      <c r="G58" s="247">
        <f>'Open Int.'!H62/'Open Int.'!K62</f>
        <v>0.0002733734281027884</v>
      </c>
      <c r="H58" s="250">
        <v>17991414</v>
      </c>
      <c r="I58" s="234">
        <v>3598000</v>
      </c>
      <c r="J58" s="360">
        <v>1798800</v>
      </c>
      <c r="K58" s="118" t="str">
        <f t="shared" si="1"/>
        <v>Gross Exposure is less then 30%</v>
      </c>
      <c r="M58"/>
      <c r="N58"/>
    </row>
    <row r="59" spans="1:14" s="7" customFormat="1" ht="15">
      <c r="A59" s="204" t="s">
        <v>5</v>
      </c>
      <c r="B59" s="238">
        <f>'Open Int.'!K63</f>
        <v>53655800</v>
      </c>
      <c r="C59" s="240">
        <f>'Open Int.'!R63</f>
        <v>887.735211</v>
      </c>
      <c r="D59" s="162">
        <f t="shared" si="0"/>
        <v>0.37670033470050596</v>
      </c>
      <c r="E59" s="246">
        <f>'Open Int.'!B63/'Open Int.'!K63</f>
        <v>0.9129310344827586</v>
      </c>
      <c r="F59" s="231">
        <f>'Open Int.'!E63/'Open Int.'!K63</f>
        <v>0.07517835909631392</v>
      </c>
      <c r="G59" s="247">
        <f>'Open Int.'!H63/'Open Int.'!K63</f>
        <v>0.011890606420927468</v>
      </c>
      <c r="H59" s="250">
        <v>142436295</v>
      </c>
      <c r="I59" s="234">
        <v>17221215</v>
      </c>
      <c r="J59" s="360">
        <v>8609810</v>
      </c>
      <c r="K59" s="118" t="str">
        <f t="shared" si="1"/>
        <v>Some sign of build up Gross exposure crosses 30%</v>
      </c>
      <c r="M59"/>
      <c r="N59"/>
    </row>
    <row r="60" spans="1:14" s="7" customFormat="1" ht="15">
      <c r="A60" s="204" t="s">
        <v>198</v>
      </c>
      <c r="B60" s="238">
        <f>'Open Int.'!K64</f>
        <v>23270000</v>
      </c>
      <c r="C60" s="240">
        <f>'Open Int.'!R64</f>
        <v>488.32095</v>
      </c>
      <c r="D60" s="162">
        <f t="shared" si="0"/>
        <v>0.10858045496750449</v>
      </c>
      <c r="E60" s="246">
        <f>'Open Int.'!B64/'Open Int.'!K64</f>
        <v>0.8351525569402665</v>
      </c>
      <c r="F60" s="231">
        <f>'Open Int.'!E64/'Open Int.'!K64</f>
        <v>0.14030941125913193</v>
      </c>
      <c r="G60" s="247">
        <f>'Open Int.'!H64/'Open Int.'!K64</f>
        <v>0.024538031800601632</v>
      </c>
      <c r="H60" s="250">
        <v>214311130</v>
      </c>
      <c r="I60" s="234">
        <v>13863000</v>
      </c>
      <c r="J60" s="360">
        <v>6931000</v>
      </c>
      <c r="K60" s="118" t="str">
        <f t="shared" si="1"/>
        <v>Gross Exposure is less then 30%</v>
      </c>
      <c r="M60"/>
      <c r="N60"/>
    </row>
    <row r="61" spans="1:14" s="7" customFormat="1" ht="15">
      <c r="A61" s="204" t="s">
        <v>199</v>
      </c>
      <c r="B61" s="238">
        <f>'Open Int.'!K65</f>
        <v>3885700</v>
      </c>
      <c r="C61" s="240">
        <f>'Open Int.'!R65</f>
        <v>112.1995875</v>
      </c>
      <c r="D61" s="162">
        <f t="shared" si="0"/>
        <v>0.11686087339645992</v>
      </c>
      <c r="E61" s="246">
        <f>'Open Int.'!B65/'Open Int.'!K65</f>
        <v>0.9531615925058547</v>
      </c>
      <c r="F61" s="231">
        <f>'Open Int.'!E65/'Open Int.'!K65</f>
        <v>0.04349280695884911</v>
      </c>
      <c r="G61" s="247">
        <f>'Open Int.'!H65/'Open Int.'!K65</f>
        <v>0.0033456005352960855</v>
      </c>
      <c r="H61" s="250">
        <v>33250650</v>
      </c>
      <c r="I61" s="234">
        <v>6649500</v>
      </c>
      <c r="J61" s="360">
        <v>3324100</v>
      </c>
      <c r="K61" s="118" t="str">
        <f t="shared" si="1"/>
        <v>Gross Exposure is less then 30%</v>
      </c>
      <c r="M61"/>
      <c r="N61"/>
    </row>
    <row r="62" spans="1:14" s="7" customFormat="1" ht="15">
      <c r="A62" s="204" t="s">
        <v>295</v>
      </c>
      <c r="B62" s="238">
        <f>'Open Int.'!K66</f>
        <v>570600</v>
      </c>
      <c r="C62" s="240">
        <f>'Open Int.'!R66</f>
        <v>41.979042</v>
      </c>
      <c r="D62" s="162">
        <f t="shared" si="0"/>
        <v>0.2060353257062469</v>
      </c>
      <c r="E62" s="246">
        <f>'Open Int.'!B66/'Open Int.'!K66</f>
        <v>0.9989484752891693</v>
      </c>
      <c r="F62" s="231">
        <f>'Open Int.'!E66/'Open Int.'!K66</f>
        <v>0.0010515247108307045</v>
      </c>
      <c r="G62" s="247">
        <f>'Open Int.'!H66/'Open Int.'!K66</f>
        <v>0</v>
      </c>
      <c r="H62" s="250">
        <v>2769428</v>
      </c>
      <c r="I62" s="234">
        <v>553800</v>
      </c>
      <c r="J62" s="360">
        <v>553800</v>
      </c>
      <c r="K62" s="118" t="str">
        <f t="shared" si="1"/>
        <v>Gross Exposure is less then 30%</v>
      </c>
      <c r="M62"/>
      <c r="N62"/>
    </row>
    <row r="63" spans="1:14" s="7" customFormat="1" ht="15">
      <c r="A63" s="204" t="s">
        <v>43</v>
      </c>
      <c r="B63" s="238">
        <f>'Open Int.'!K67</f>
        <v>401700</v>
      </c>
      <c r="C63" s="240">
        <f>'Open Int.'!R67</f>
        <v>78.3656445</v>
      </c>
      <c r="D63" s="162">
        <f t="shared" si="0"/>
        <v>0.055197519038472136</v>
      </c>
      <c r="E63" s="246">
        <f>'Open Int.'!B67/'Open Int.'!K67</f>
        <v>0.9477221807318895</v>
      </c>
      <c r="F63" s="231">
        <f>'Open Int.'!E67/'Open Int.'!K67</f>
        <v>0.028379387602688575</v>
      </c>
      <c r="G63" s="247">
        <f>'Open Int.'!H67/'Open Int.'!K67</f>
        <v>0.02389843166542196</v>
      </c>
      <c r="H63" s="250">
        <v>7277501</v>
      </c>
      <c r="I63" s="234">
        <v>1455300</v>
      </c>
      <c r="J63" s="360">
        <v>727500</v>
      </c>
      <c r="K63" s="118" t="str">
        <f t="shared" si="1"/>
        <v>Gross Exposure is less then 30%</v>
      </c>
      <c r="M63"/>
      <c r="N63"/>
    </row>
    <row r="64" spans="1:14" s="7" customFormat="1" ht="15">
      <c r="A64" s="204" t="s">
        <v>200</v>
      </c>
      <c r="B64" s="238">
        <f>'Open Int.'!K68</f>
        <v>6611500</v>
      </c>
      <c r="C64" s="240">
        <f>'Open Int.'!R68</f>
        <v>603.2002025</v>
      </c>
      <c r="D64" s="162">
        <f t="shared" si="0"/>
        <v>0.050524125810735884</v>
      </c>
      <c r="E64" s="246">
        <f>'Open Int.'!B68/'Open Int.'!K68</f>
        <v>0.9712016940179989</v>
      </c>
      <c r="F64" s="231">
        <f>'Open Int.'!E68/'Open Int.'!K68</f>
        <v>0.023610375860243515</v>
      </c>
      <c r="G64" s="247">
        <f>'Open Int.'!H68/'Open Int.'!K68</f>
        <v>0.005187930121757544</v>
      </c>
      <c r="H64" s="250">
        <v>130858276</v>
      </c>
      <c r="I64" s="234">
        <v>3364900</v>
      </c>
      <c r="J64" s="360">
        <v>1682100</v>
      </c>
      <c r="K64" s="118" t="str">
        <f t="shared" si="1"/>
        <v>Gross Exposure is less then 30%</v>
      </c>
      <c r="M64"/>
      <c r="N64"/>
    </row>
    <row r="65" spans="1:14" s="7" customFormat="1" ht="15">
      <c r="A65" s="204" t="s">
        <v>141</v>
      </c>
      <c r="B65" s="238">
        <f>'Open Int.'!K69</f>
        <v>15168000</v>
      </c>
      <c r="C65" s="240">
        <f>'Open Int.'!R69</f>
        <v>114.1392</v>
      </c>
      <c r="D65" s="162">
        <f t="shared" si="0"/>
        <v>0.2215588926338139</v>
      </c>
      <c r="E65" s="246">
        <f>'Open Int.'!B69/'Open Int.'!K69</f>
        <v>0.8468354430379746</v>
      </c>
      <c r="F65" s="231">
        <f>'Open Int.'!E69/'Open Int.'!K69</f>
        <v>0.1300632911392405</v>
      </c>
      <c r="G65" s="247">
        <f>'Open Int.'!H69/'Open Int.'!K69</f>
        <v>0.023101265822784812</v>
      </c>
      <c r="H65" s="250">
        <v>68460353</v>
      </c>
      <c r="I65" s="234">
        <v>13689600</v>
      </c>
      <c r="J65" s="360">
        <v>6844800</v>
      </c>
      <c r="K65" s="118" t="str">
        <f t="shared" si="1"/>
        <v>Gross Exposure is less then 30%</v>
      </c>
      <c r="M65"/>
      <c r="N65"/>
    </row>
    <row r="66" spans="1:14" s="7" customFormat="1" ht="15">
      <c r="A66" s="204" t="s">
        <v>184</v>
      </c>
      <c r="B66" s="238">
        <f>'Open Int.'!K70</f>
        <v>14165900</v>
      </c>
      <c r="C66" s="240">
        <f>'Open Int.'!R70</f>
        <v>106.952545</v>
      </c>
      <c r="D66" s="162">
        <f t="shared" si="0"/>
        <v>0.06293713846571652</v>
      </c>
      <c r="E66" s="246">
        <f>'Open Int.'!B70/'Open Int.'!K70</f>
        <v>0.8867138692211578</v>
      </c>
      <c r="F66" s="231">
        <f>'Open Int.'!E70/'Open Int.'!K70</f>
        <v>0.10578925447730113</v>
      </c>
      <c r="G66" s="247">
        <f>'Open Int.'!H70/'Open Int.'!K70</f>
        <v>0.007496876301541024</v>
      </c>
      <c r="H66" s="250">
        <v>225080141</v>
      </c>
      <c r="I66" s="234">
        <v>38509300</v>
      </c>
      <c r="J66" s="360">
        <v>19251700</v>
      </c>
      <c r="K66" s="118" t="str">
        <f t="shared" si="1"/>
        <v>Gross Exposure is less then 30%</v>
      </c>
      <c r="M66"/>
      <c r="N66"/>
    </row>
    <row r="67" spans="1:14" s="7" customFormat="1" ht="15">
      <c r="A67" s="204" t="s">
        <v>175</v>
      </c>
      <c r="B67" s="238">
        <f>'Open Int.'!K71</f>
        <v>114219000</v>
      </c>
      <c r="C67" s="240">
        <f>'Open Int.'!R71</f>
        <v>154.19565</v>
      </c>
      <c r="D67" s="162">
        <f t="shared" si="0"/>
        <v>0.8941861203562822</v>
      </c>
      <c r="E67" s="246">
        <f>'Open Int.'!B71/'Open Int.'!K71</f>
        <v>0.8201875344732488</v>
      </c>
      <c r="F67" s="231">
        <f>'Open Int.'!E71/'Open Int.'!K71</f>
        <v>0.1442360728075014</v>
      </c>
      <c r="G67" s="247">
        <f>'Open Int.'!H71/'Open Int.'!K71</f>
        <v>0.03557639271924986</v>
      </c>
      <c r="H67" s="250">
        <v>127735152</v>
      </c>
      <c r="I67" s="234">
        <v>25546500</v>
      </c>
      <c r="J67" s="360">
        <v>25546500</v>
      </c>
      <c r="K67" s="118" t="str">
        <f t="shared" si="1"/>
        <v>Gross exposure has crossed 80%,Margin double</v>
      </c>
      <c r="M67"/>
      <c r="N67"/>
    </row>
    <row r="68" spans="1:14" s="7" customFormat="1" ht="15">
      <c r="A68" s="204" t="s">
        <v>142</v>
      </c>
      <c r="B68" s="238">
        <f>'Open Int.'!K72</f>
        <v>10498250</v>
      </c>
      <c r="C68" s="240">
        <f>'Open Int.'!R72</f>
        <v>161.1481375</v>
      </c>
      <c r="D68" s="162">
        <f aca="true" t="shared" si="2" ref="D68:D131">B68/H68</f>
        <v>0.12663336626993016</v>
      </c>
      <c r="E68" s="246">
        <f>'Open Int.'!B72/'Open Int.'!K72</f>
        <v>0.9803300550091681</v>
      </c>
      <c r="F68" s="231">
        <f>'Open Int.'!E72/'Open Int.'!K72</f>
        <v>0.01866977829638273</v>
      </c>
      <c r="G68" s="247">
        <f>'Open Int.'!H72/'Open Int.'!K72</f>
        <v>0.0010001666944490749</v>
      </c>
      <c r="H68" s="250">
        <v>82902716</v>
      </c>
      <c r="I68" s="234">
        <v>16579500</v>
      </c>
      <c r="J68" s="360">
        <v>8289750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4" t="s">
        <v>176</v>
      </c>
      <c r="B69" s="238">
        <f>'Open Int.'!K73</f>
        <v>18022050</v>
      </c>
      <c r="C69" s="240">
        <f>'Open Int.'!R73</f>
        <v>412.61483475</v>
      </c>
      <c r="D69" s="162">
        <f t="shared" si="2"/>
        <v>0.5843800149593346</v>
      </c>
      <c r="E69" s="246">
        <f>'Open Int.'!B73/'Open Int.'!K73</f>
        <v>0.9127846166224153</v>
      </c>
      <c r="F69" s="231">
        <f>'Open Int.'!E73/'Open Int.'!K73</f>
        <v>0.07788237187223429</v>
      </c>
      <c r="G69" s="247">
        <f>'Open Int.'!H73/'Open Int.'!K73</f>
        <v>0.00933301150535039</v>
      </c>
      <c r="H69" s="250">
        <v>30839607</v>
      </c>
      <c r="I69" s="234">
        <v>6166850</v>
      </c>
      <c r="J69" s="360">
        <v>3082700</v>
      </c>
      <c r="K69" s="118" t="str">
        <f t="shared" si="3"/>
        <v>Gross exposure is building up andcrpsses 40% mark</v>
      </c>
      <c r="M69"/>
      <c r="N69"/>
    </row>
    <row r="70" spans="1:14" s="7" customFormat="1" ht="15">
      <c r="A70" s="204" t="s">
        <v>167</v>
      </c>
      <c r="B70" s="238">
        <f>'Open Int.'!K74</f>
        <v>21136500</v>
      </c>
      <c r="C70" s="240">
        <f>'Open Int.'!R74</f>
        <v>110.33253</v>
      </c>
      <c r="D70" s="162">
        <f t="shared" si="2"/>
        <v>0.5302214831451204</v>
      </c>
      <c r="E70" s="246">
        <f>'Open Int.'!B74/'Open Int.'!K74</f>
        <v>0.912568306010929</v>
      </c>
      <c r="F70" s="231">
        <f>'Open Int.'!E74/'Open Int.'!K74</f>
        <v>0.06994535519125683</v>
      </c>
      <c r="G70" s="247">
        <f>'Open Int.'!H74/'Open Int.'!K74</f>
        <v>0.017486338797814208</v>
      </c>
      <c r="H70" s="250">
        <v>39863530</v>
      </c>
      <c r="I70" s="234">
        <v>7969500</v>
      </c>
      <c r="J70" s="360">
        <v>7969500</v>
      </c>
      <c r="K70" s="118" t="str">
        <f t="shared" si="3"/>
        <v>Gross exposure is building up andcrpsses 40% mark</v>
      </c>
      <c r="M70"/>
      <c r="N70"/>
    </row>
    <row r="71" spans="1:14" s="7" customFormat="1" ht="15">
      <c r="A71" s="204" t="s">
        <v>201</v>
      </c>
      <c r="B71" s="238">
        <f>'Open Int.'!K75</f>
        <v>6235800</v>
      </c>
      <c r="C71" s="240">
        <f>'Open Int.'!R75</f>
        <v>1365.702558</v>
      </c>
      <c r="D71" s="162">
        <f t="shared" si="2"/>
        <v>0.08408155417251914</v>
      </c>
      <c r="E71" s="246">
        <f>'Open Int.'!B75/'Open Int.'!K75</f>
        <v>0.8093909362070625</v>
      </c>
      <c r="F71" s="231">
        <f>'Open Int.'!E75/'Open Int.'!K75</f>
        <v>0.170018281535649</v>
      </c>
      <c r="G71" s="247">
        <f>'Open Int.'!H75/'Open Int.'!K75</f>
        <v>0.02059078225728856</v>
      </c>
      <c r="H71" s="250">
        <v>74163710</v>
      </c>
      <c r="I71" s="234">
        <v>1338200</v>
      </c>
      <c r="J71" s="360">
        <v>669000</v>
      </c>
      <c r="K71" s="118" t="str">
        <f t="shared" si="3"/>
        <v>Gross Exposure is less then 30%</v>
      </c>
      <c r="M71"/>
      <c r="N71"/>
    </row>
    <row r="72" spans="1:14" s="7" customFormat="1" ht="15">
      <c r="A72" s="204" t="s">
        <v>143</v>
      </c>
      <c r="B72" s="238">
        <f>'Open Int.'!K76</f>
        <v>1150500</v>
      </c>
      <c r="C72" s="240">
        <f>'Open Int.'!R76</f>
        <v>12.6382425</v>
      </c>
      <c r="D72" s="162">
        <f t="shared" si="2"/>
        <v>0.02723721590909091</v>
      </c>
      <c r="E72" s="246">
        <f>'Open Int.'!B76/'Open Int.'!K76</f>
        <v>1</v>
      </c>
      <c r="F72" s="231">
        <f>'Open Int.'!E76/'Open Int.'!K76</f>
        <v>0</v>
      </c>
      <c r="G72" s="247">
        <f>'Open Int.'!H76/'Open Int.'!K76</f>
        <v>0</v>
      </c>
      <c r="H72" s="250">
        <v>42240000</v>
      </c>
      <c r="I72" s="234">
        <v>8445850</v>
      </c>
      <c r="J72" s="360">
        <v>4472200</v>
      </c>
      <c r="K72" s="118" t="str">
        <f t="shared" si="3"/>
        <v>Gross Exposure is less then 30%</v>
      </c>
      <c r="M72"/>
      <c r="N72"/>
    </row>
    <row r="73" spans="1:14" s="7" customFormat="1" ht="15">
      <c r="A73" s="204" t="s">
        <v>90</v>
      </c>
      <c r="B73" s="238">
        <f>'Open Int.'!K77</f>
        <v>1340400</v>
      </c>
      <c r="C73" s="240">
        <f>'Open Int.'!R77</f>
        <v>62.610084</v>
      </c>
      <c r="D73" s="162">
        <f t="shared" si="2"/>
        <v>0.031924266608210294</v>
      </c>
      <c r="E73" s="246">
        <f>'Open Int.'!B77/'Open Int.'!K77</f>
        <v>0.9982094897045658</v>
      </c>
      <c r="F73" s="231">
        <f>'Open Int.'!E77/'Open Int.'!K77</f>
        <v>0.0017905102954341987</v>
      </c>
      <c r="G73" s="247">
        <f>'Open Int.'!H77/'Open Int.'!K77</f>
        <v>0</v>
      </c>
      <c r="H73" s="250">
        <v>41986869</v>
      </c>
      <c r="I73" s="234">
        <v>6664800</v>
      </c>
      <c r="J73" s="360">
        <v>3332400</v>
      </c>
      <c r="K73" s="118" t="str">
        <f t="shared" si="3"/>
        <v>Gross Exposure is less then 30%</v>
      </c>
      <c r="M73"/>
      <c r="N73"/>
    </row>
    <row r="74" spans="1:14" s="7" customFormat="1" ht="15">
      <c r="A74" s="204" t="s">
        <v>35</v>
      </c>
      <c r="B74" s="238">
        <f>'Open Int.'!K78</f>
        <v>12010900</v>
      </c>
      <c r="C74" s="240">
        <f>'Open Int.'!R78</f>
        <v>342.19054099999994</v>
      </c>
      <c r="D74" s="162">
        <f t="shared" si="2"/>
        <v>0.4531075947667089</v>
      </c>
      <c r="E74" s="246">
        <f>'Open Int.'!B78/'Open Int.'!K78</f>
        <v>0.9695942851909516</v>
      </c>
      <c r="F74" s="231">
        <f>'Open Int.'!E78/'Open Int.'!K78</f>
        <v>0.028665628720578807</v>
      </c>
      <c r="G74" s="247">
        <f>'Open Int.'!H78/'Open Int.'!K78</f>
        <v>0.00174008608846964</v>
      </c>
      <c r="H74" s="250">
        <v>26507832</v>
      </c>
      <c r="I74" s="234">
        <v>5300900</v>
      </c>
      <c r="J74" s="360">
        <v>2649900</v>
      </c>
      <c r="K74" s="118" t="str">
        <f t="shared" si="3"/>
        <v>Gross exposure is building up andcrpsses 40% mark</v>
      </c>
      <c r="M74"/>
      <c r="N74"/>
    </row>
    <row r="75" spans="1:14" s="7" customFormat="1" ht="15">
      <c r="A75" s="204" t="s">
        <v>6</v>
      </c>
      <c r="B75" s="238">
        <f>'Open Int.'!K79</f>
        <v>24961500</v>
      </c>
      <c r="C75" s="240">
        <f>'Open Int.'!R79</f>
        <v>404.50110750000005</v>
      </c>
      <c r="D75" s="162">
        <f t="shared" si="2"/>
        <v>0.03376368109288221</v>
      </c>
      <c r="E75" s="246">
        <f>'Open Int.'!B79/'Open Int.'!K79</f>
        <v>0.845817559040923</v>
      </c>
      <c r="F75" s="231">
        <f>'Open Int.'!E79/'Open Int.'!K79</f>
        <v>0.1258788534342888</v>
      </c>
      <c r="G75" s="247">
        <f>'Open Int.'!H79/'Open Int.'!K79</f>
        <v>0.028303587524788173</v>
      </c>
      <c r="H75" s="250">
        <v>739300313</v>
      </c>
      <c r="I75" s="234">
        <v>17034750</v>
      </c>
      <c r="J75" s="360">
        <v>8517375</v>
      </c>
      <c r="K75" s="118" t="str">
        <f t="shared" si="3"/>
        <v>Gross Exposure is less then 30%</v>
      </c>
      <c r="M75"/>
      <c r="N75"/>
    </row>
    <row r="76" spans="1:14" s="7" customFormat="1" ht="15">
      <c r="A76" s="204" t="s">
        <v>177</v>
      </c>
      <c r="B76" s="238">
        <f>'Open Int.'!K80</f>
        <v>10789000</v>
      </c>
      <c r="C76" s="240">
        <f>'Open Int.'!R80</f>
        <v>428.269355</v>
      </c>
      <c r="D76" s="162">
        <f t="shared" si="2"/>
        <v>0.5648662708292147</v>
      </c>
      <c r="E76" s="246">
        <f>'Open Int.'!B80/'Open Int.'!K80</f>
        <v>0.9277968301047363</v>
      </c>
      <c r="F76" s="231">
        <f>'Open Int.'!E80/'Open Int.'!K80</f>
        <v>0.06552970618222263</v>
      </c>
      <c r="G76" s="247">
        <f>'Open Int.'!H80/'Open Int.'!K80</f>
        <v>0.00667346371304106</v>
      </c>
      <c r="H76" s="250">
        <v>19100096</v>
      </c>
      <c r="I76" s="234">
        <v>3820000</v>
      </c>
      <c r="J76" s="360">
        <v>1910000</v>
      </c>
      <c r="K76" s="118" t="str">
        <f t="shared" si="3"/>
        <v>Gross exposure is building up andcrpsses 40% mark</v>
      </c>
      <c r="M76"/>
      <c r="N76"/>
    </row>
    <row r="77" spans="1:14" s="7" customFormat="1" ht="15">
      <c r="A77" s="204" t="s">
        <v>168</v>
      </c>
      <c r="B77" s="238">
        <f>'Open Int.'!K81</f>
        <v>125400</v>
      </c>
      <c r="C77" s="240">
        <f>'Open Int.'!R81</f>
        <v>8.48958</v>
      </c>
      <c r="D77" s="162">
        <f t="shared" si="2"/>
        <v>0.027618182807262744</v>
      </c>
      <c r="E77" s="246">
        <f>'Open Int.'!B81/'Open Int.'!K81</f>
        <v>1</v>
      </c>
      <c r="F77" s="231">
        <f>'Open Int.'!E81/'Open Int.'!K81</f>
        <v>0</v>
      </c>
      <c r="G77" s="247">
        <f>'Open Int.'!H81/'Open Int.'!K81</f>
        <v>0</v>
      </c>
      <c r="H77" s="250">
        <v>4540487</v>
      </c>
      <c r="I77" s="234">
        <v>907800</v>
      </c>
      <c r="J77" s="360">
        <v>806400</v>
      </c>
      <c r="K77" s="118" t="str">
        <f t="shared" si="3"/>
        <v>Gross Exposure is less then 30%</v>
      </c>
      <c r="M77"/>
      <c r="N77"/>
    </row>
    <row r="78" spans="1:14" s="7" customFormat="1" ht="15">
      <c r="A78" s="204" t="s">
        <v>132</v>
      </c>
      <c r="B78" s="238">
        <f>'Open Int.'!K82</f>
        <v>2468800</v>
      </c>
      <c r="C78" s="240">
        <f>'Open Int.'!R82</f>
        <v>155.299864</v>
      </c>
      <c r="D78" s="162">
        <f t="shared" si="2"/>
        <v>0.7149207268515166</v>
      </c>
      <c r="E78" s="246">
        <f>'Open Int.'!B82/'Open Int.'!K82</f>
        <v>0.9875243033052495</v>
      </c>
      <c r="F78" s="231">
        <f>'Open Int.'!E82/'Open Int.'!K82</f>
        <v>0.011827608554763449</v>
      </c>
      <c r="G78" s="247">
        <f>'Open Int.'!H82/'Open Int.'!K82</f>
        <v>0.0006480881399870382</v>
      </c>
      <c r="H78" s="250">
        <v>3453250</v>
      </c>
      <c r="I78" s="234">
        <v>690400</v>
      </c>
      <c r="J78" s="360">
        <v>690400</v>
      </c>
      <c r="K78" s="118" t="str">
        <f t="shared" si="3"/>
        <v>Gross exposure is Substantial as Open interest has crossed 60%</v>
      </c>
      <c r="M78"/>
      <c r="N78"/>
    </row>
    <row r="79" spans="1:14" s="7" customFormat="1" ht="15">
      <c r="A79" s="204" t="s">
        <v>144</v>
      </c>
      <c r="B79" s="238">
        <f>'Open Int.'!K83</f>
        <v>248000</v>
      </c>
      <c r="C79" s="240">
        <f>'Open Int.'!R83</f>
        <v>53.7044</v>
      </c>
      <c r="D79" s="162">
        <f t="shared" si="2"/>
        <v>0.0985543115723029</v>
      </c>
      <c r="E79" s="246">
        <f>'Open Int.'!B83/'Open Int.'!K83</f>
        <v>1</v>
      </c>
      <c r="F79" s="231">
        <f>'Open Int.'!E83/'Open Int.'!K83</f>
        <v>0</v>
      </c>
      <c r="G79" s="247">
        <f>'Open Int.'!H83/'Open Int.'!K83</f>
        <v>0</v>
      </c>
      <c r="H79" s="250">
        <v>2516379</v>
      </c>
      <c r="I79" s="234">
        <v>503250</v>
      </c>
      <c r="J79" s="360">
        <v>251500</v>
      </c>
      <c r="K79" s="118" t="str">
        <f t="shared" si="3"/>
        <v>Gross Exposure is less then 30%</v>
      </c>
      <c r="M79"/>
      <c r="N79"/>
    </row>
    <row r="80" spans="1:14" s="7" customFormat="1" ht="15">
      <c r="A80" s="204" t="s">
        <v>296</v>
      </c>
      <c r="B80" s="238">
        <f>'Open Int.'!K84</f>
        <v>1326900</v>
      </c>
      <c r="C80" s="240">
        <f>'Open Int.'!R84</f>
        <v>91.675521</v>
      </c>
      <c r="D80" s="162">
        <f t="shared" si="2"/>
        <v>0.05923059682381337</v>
      </c>
      <c r="E80" s="246">
        <f>'Open Int.'!B84/'Open Int.'!K84</f>
        <v>0.9884693646846032</v>
      </c>
      <c r="F80" s="231">
        <f>'Open Int.'!E84/'Open Int.'!K84</f>
        <v>0.009495817318562062</v>
      </c>
      <c r="G80" s="247">
        <f>'Open Int.'!H84/'Open Int.'!K84</f>
        <v>0.0020348179968347276</v>
      </c>
      <c r="H80" s="250">
        <v>22402273</v>
      </c>
      <c r="I80" s="234">
        <v>4129200</v>
      </c>
      <c r="J80" s="360">
        <v>2064600</v>
      </c>
      <c r="K80" s="118" t="str">
        <f t="shared" si="3"/>
        <v>Gross Exposure is less then 30%</v>
      </c>
      <c r="M80"/>
      <c r="N80"/>
    </row>
    <row r="81" spans="1:14" s="7" customFormat="1" ht="15">
      <c r="A81" s="204" t="s">
        <v>133</v>
      </c>
      <c r="B81" s="238">
        <f>'Open Int.'!K85</f>
        <v>27150000</v>
      </c>
      <c r="C81" s="240">
        <f>'Open Int.'!R85</f>
        <v>85.38675</v>
      </c>
      <c r="D81" s="162">
        <f t="shared" si="2"/>
        <v>0.7541666666666667</v>
      </c>
      <c r="E81" s="246">
        <f>'Open Int.'!B85/'Open Int.'!K85</f>
        <v>0.8766114180478821</v>
      </c>
      <c r="F81" s="231">
        <f>'Open Int.'!E85/'Open Int.'!K85</f>
        <v>0.1141804788213628</v>
      </c>
      <c r="G81" s="247">
        <f>'Open Int.'!H85/'Open Int.'!K85</f>
        <v>0.009208103130755065</v>
      </c>
      <c r="H81" s="250">
        <v>36000000</v>
      </c>
      <c r="I81" s="234">
        <v>7200000</v>
      </c>
      <c r="J81" s="360">
        <v>7200000</v>
      </c>
      <c r="K81" s="118" t="str">
        <f t="shared" si="3"/>
        <v>Gross exposure is Substantial as Open interest has crossed 60%</v>
      </c>
      <c r="M81"/>
      <c r="N81"/>
    </row>
    <row r="82" spans="1:14" s="7" customFormat="1" ht="15">
      <c r="A82" s="204" t="s">
        <v>169</v>
      </c>
      <c r="B82" s="238">
        <f>'Open Int.'!K86</f>
        <v>7188000</v>
      </c>
      <c r="C82" s="240">
        <f>'Open Int.'!R86</f>
        <v>83.52456</v>
      </c>
      <c r="D82" s="162">
        <f t="shared" si="2"/>
        <v>0.5906543979059872</v>
      </c>
      <c r="E82" s="246">
        <f>'Open Int.'!B86/'Open Int.'!K86</f>
        <v>0.993322203672788</v>
      </c>
      <c r="F82" s="231">
        <f>'Open Int.'!E86/'Open Int.'!K86</f>
        <v>0.00667779632721202</v>
      </c>
      <c r="G82" s="247">
        <f>'Open Int.'!H86/'Open Int.'!K86</f>
        <v>0</v>
      </c>
      <c r="H82" s="250">
        <v>12169553</v>
      </c>
      <c r="I82" s="234">
        <v>2432000</v>
      </c>
      <c r="J82" s="360">
        <v>2432000</v>
      </c>
      <c r="K82" s="118" t="str">
        <f t="shared" si="3"/>
        <v>Gross exposure is building up andcrpsses 40% mark</v>
      </c>
      <c r="M82"/>
      <c r="N82"/>
    </row>
    <row r="83" spans="1:14" s="7" customFormat="1" ht="15">
      <c r="A83" s="204" t="s">
        <v>297</v>
      </c>
      <c r="B83" s="238">
        <f>'Open Int.'!K87</f>
        <v>2013000</v>
      </c>
      <c r="C83" s="240">
        <f>'Open Int.'!R87</f>
        <v>82.15053</v>
      </c>
      <c r="D83" s="162">
        <f t="shared" si="2"/>
        <v>0.11733180823354544</v>
      </c>
      <c r="E83" s="246">
        <f>'Open Int.'!B87/'Open Int.'!K87</f>
        <v>0.9814207650273225</v>
      </c>
      <c r="F83" s="231">
        <f>'Open Int.'!E87/'Open Int.'!K87</f>
        <v>0.018579234972677595</v>
      </c>
      <c r="G83" s="247">
        <f>'Open Int.'!H87/'Open Int.'!K87</f>
        <v>0</v>
      </c>
      <c r="H83" s="250">
        <v>17156473</v>
      </c>
      <c r="I83" s="234">
        <v>3430900</v>
      </c>
      <c r="J83" s="360">
        <v>1715450</v>
      </c>
      <c r="K83" s="118" t="str">
        <f t="shared" si="3"/>
        <v>Gross Exposure is less then 30%</v>
      </c>
      <c r="M83"/>
      <c r="N83"/>
    </row>
    <row r="84" spans="1:14" s="7" customFormat="1" ht="15">
      <c r="A84" s="204" t="s">
        <v>298</v>
      </c>
      <c r="B84" s="238">
        <f>'Open Int.'!K88</f>
        <v>666600</v>
      </c>
      <c r="C84" s="240">
        <f>'Open Int.'!R88</f>
        <v>27.093957</v>
      </c>
      <c r="D84" s="162">
        <f t="shared" si="2"/>
        <v>0.024017341774591878</v>
      </c>
      <c r="E84" s="246">
        <f>'Open Int.'!B88/'Open Int.'!K88</f>
        <v>0.9900990099009901</v>
      </c>
      <c r="F84" s="231">
        <f>'Open Int.'!E88/'Open Int.'!K88</f>
        <v>0.009900990099009901</v>
      </c>
      <c r="G84" s="247">
        <f>'Open Int.'!H88/'Open Int.'!K88</f>
        <v>0</v>
      </c>
      <c r="H84" s="250">
        <v>27754945</v>
      </c>
      <c r="I84" s="234">
        <v>5550600</v>
      </c>
      <c r="J84" s="360">
        <v>2775300</v>
      </c>
      <c r="K84" s="118" t="str">
        <f t="shared" si="3"/>
        <v>Gross Exposure is less then 30%</v>
      </c>
      <c r="M84"/>
      <c r="N84"/>
    </row>
    <row r="85" spans="1:14" s="7" customFormat="1" ht="15">
      <c r="A85" s="204" t="s">
        <v>178</v>
      </c>
      <c r="B85" s="238">
        <f>'Open Int.'!K89</f>
        <v>6800000</v>
      </c>
      <c r="C85" s="240">
        <f>'Open Int.'!R89</f>
        <v>98.97400000000002</v>
      </c>
      <c r="D85" s="162">
        <f t="shared" si="2"/>
        <v>0.28038844850721806</v>
      </c>
      <c r="E85" s="246">
        <f>'Open Int.'!B89/'Open Int.'!K89</f>
        <v>0.9922794117647059</v>
      </c>
      <c r="F85" s="231">
        <f>'Open Int.'!E89/'Open Int.'!K89</f>
        <v>0.00625</v>
      </c>
      <c r="G85" s="247">
        <f>'Open Int.'!H89/'Open Int.'!K89</f>
        <v>0.0014705882352941176</v>
      </c>
      <c r="H85" s="250">
        <v>24252069</v>
      </c>
      <c r="I85" s="234">
        <v>4850000</v>
      </c>
      <c r="J85" s="360">
        <v>3312500</v>
      </c>
      <c r="K85" s="118" t="str">
        <f t="shared" si="3"/>
        <v>Gross Exposure is less then 30%</v>
      </c>
      <c r="M85"/>
      <c r="N85"/>
    </row>
    <row r="86" spans="1:14" s="7" customFormat="1" ht="15">
      <c r="A86" s="204" t="s">
        <v>145</v>
      </c>
      <c r="B86" s="238">
        <f>'Open Int.'!K90</f>
        <v>2092700</v>
      </c>
      <c r="C86" s="240">
        <f>'Open Int.'!R90</f>
        <v>33.127441</v>
      </c>
      <c r="D86" s="162">
        <f t="shared" si="2"/>
        <v>0.20318320023395148</v>
      </c>
      <c r="E86" s="246">
        <f>'Open Int.'!B90/'Open Int.'!K90</f>
        <v>0.9788789601949635</v>
      </c>
      <c r="F86" s="231">
        <f>'Open Int.'!E90/'Open Int.'!K90</f>
        <v>0.021121039805036556</v>
      </c>
      <c r="G86" s="247">
        <f>'Open Int.'!H90/'Open Int.'!K90</f>
        <v>0</v>
      </c>
      <c r="H86" s="250">
        <v>10299572</v>
      </c>
      <c r="I86" s="234">
        <v>2058700</v>
      </c>
      <c r="J86" s="360">
        <v>2058700</v>
      </c>
      <c r="K86" s="118" t="str">
        <f t="shared" si="3"/>
        <v>Gross Exposure is less then 30%</v>
      </c>
      <c r="M86"/>
      <c r="N86"/>
    </row>
    <row r="87" spans="1:14" s="7" customFormat="1" ht="15">
      <c r="A87" s="204" t="s">
        <v>274</v>
      </c>
      <c r="B87" s="238">
        <f>'Open Int.'!K91</f>
        <v>7067750</v>
      </c>
      <c r="C87" s="240">
        <f>'Open Int.'!R91</f>
        <v>173.5132625</v>
      </c>
      <c r="D87" s="162">
        <f t="shared" si="2"/>
        <v>0.6356979320648006</v>
      </c>
      <c r="E87" s="246">
        <f>'Open Int.'!B91/'Open Int.'!K91</f>
        <v>0.9668069753457607</v>
      </c>
      <c r="F87" s="231">
        <f>'Open Int.'!E91/'Open Int.'!K91</f>
        <v>0.031389055923030665</v>
      </c>
      <c r="G87" s="247">
        <f>'Open Int.'!H91/'Open Int.'!K91</f>
        <v>0.0018039687312086591</v>
      </c>
      <c r="H87" s="250">
        <v>11118095</v>
      </c>
      <c r="I87" s="234">
        <v>2223600</v>
      </c>
      <c r="J87" s="360">
        <v>1970300</v>
      </c>
      <c r="K87" s="118" t="str">
        <f t="shared" si="3"/>
        <v>Gross exposure is Substantial as Open interest has crossed 60%</v>
      </c>
      <c r="M87"/>
      <c r="N87"/>
    </row>
    <row r="88" spans="1:14" s="7" customFormat="1" ht="15">
      <c r="A88" s="204" t="s">
        <v>210</v>
      </c>
      <c r="B88" s="238">
        <f>'Open Int.'!K92</f>
        <v>1425200</v>
      </c>
      <c r="C88" s="240">
        <f>'Open Int.'!R92</f>
        <v>203.938994</v>
      </c>
      <c r="D88" s="162">
        <f t="shared" si="2"/>
        <v>0.026244766998417192</v>
      </c>
      <c r="E88" s="246">
        <f>'Open Int.'!B92/'Open Int.'!K92</f>
        <v>0.9587426326129665</v>
      </c>
      <c r="F88" s="231">
        <f>'Open Int.'!E92/'Open Int.'!K92</f>
        <v>0.03718776312096548</v>
      </c>
      <c r="G88" s="247">
        <f>'Open Int.'!H92/'Open Int.'!K92</f>
        <v>0.00406960426606792</v>
      </c>
      <c r="H88" s="250">
        <v>54304159</v>
      </c>
      <c r="I88" s="234">
        <v>2074800</v>
      </c>
      <c r="J88" s="360">
        <v>1037400</v>
      </c>
      <c r="K88" s="118" t="str">
        <f t="shared" si="3"/>
        <v>Gross Exposure is less then 30%</v>
      </c>
      <c r="M88"/>
      <c r="N88"/>
    </row>
    <row r="89" spans="1:14" s="7" customFormat="1" ht="15">
      <c r="A89" s="204" t="s">
        <v>299</v>
      </c>
      <c r="B89" s="238">
        <f>'Open Int.'!K93</f>
        <v>295750</v>
      </c>
      <c r="C89" s="240">
        <f>'Open Int.'!R93</f>
        <v>17.0618175</v>
      </c>
      <c r="D89" s="162">
        <f t="shared" si="2"/>
        <v>0.038651945601062256</v>
      </c>
      <c r="E89" s="246">
        <f>'Open Int.'!B93/'Open Int.'!K93</f>
        <v>0.9988165680473373</v>
      </c>
      <c r="F89" s="231">
        <f>'Open Int.'!E93/'Open Int.'!K93</f>
        <v>0.001183431952662722</v>
      </c>
      <c r="G89" s="247">
        <f>'Open Int.'!H93/'Open Int.'!K93</f>
        <v>0</v>
      </c>
      <c r="H89" s="250">
        <v>7651620</v>
      </c>
      <c r="I89" s="234">
        <v>1530200</v>
      </c>
      <c r="J89" s="360">
        <v>814450</v>
      </c>
      <c r="K89" s="118" t="str">
        <f t="shared" si="3"/>
        <v>Gross Exposure is less then 30%</v>
      </c>
      <c r="M89"/>
      <c r="N89"/>
    </row>
    <row r="90" spans="1:14" s="7" customFormat="1" ht="15">
      <c r="A90" s="204" t="s">
        <v>7</v>
      </c>
      <c r="B90" s="238">
        <f>'Open Int.'!K94</f>
        <v>2653950</v>
      </c>
      <c r="C90" s="240">
        <f>'Open Int.'!R94</f>
        <v>236.679261</v>
      </c>
      <c r="D90" s="162">
        <f t="shared" si="2"/>
        <v>0.07721152116515602</v>
      </c>
      <c r="E90" s="246">
        <f>'Open Int.'!B94/'Open Int.'!K94</f>
        <v>0.9620377173646828</v>
      </c>
      <c r="F90" s="231">
        <f>'Open Int.'!E94/'Open Int.'!K94</f>
        <v>0.029635072250795983</v>
      </c>
      <c r="G90" s="247">
        <f>'Open Int.'!H94/'Open Int.'!K94</f>
        <v>0.008327210384521186</v>
      </c>
      <c r="H90" s="250">
        <v>34372461</v>
      </c>
      <c r="I90" s="234">
        <v>3301875</v>
      </c>
      <c r="J90" s="360">
        <v>1650625</v>
      </c>
      <c r="K90" s="118" t="str">
        <f t="shared" si="3"/>
        <v>Gross Exposure is less then 30%</v>
      </c>
      <c r="M90"/>
      <c r="N90"/>
    </row>
    <row r="91" spans="1:14" s="7" customFormat="1" ht="15">
      <c r="A91" s="204" t="s">
        <v>170</v>
      </c>
      <c r="B91" s="238">
        <f>'Open Int.'!K95</f>
        <v>2721600</v>
      </c>
      <c r="C91" s="240">
        <f>'Open Int.'!R95</f>
        <v>129.48012</v>
      </c>
      <c r="D91" s="162">
        <f t="shared" si="2"/>
        <v>0.4099767023086497</v>
      </c>
      <c r="E91" s="246">
        <f>'Open Int.'!B95/'Open Int.'!K95</f>
        <v>1</v>
      </c>
      <c r="F91" s="231">
        <f>'Open Int.'!E95/'Open Int.'!K95</f>
        <v>0</v>
      </c>
      <c r="G91" s="247">
        <f>'Open Int.'!H95/'Open Int.'!K95</f>
        <v>0</v>
      </c>
      <c r="H91" s="250">
        <v>6638426</v>
      </c>
      <c r="I91" s="234">
        <v>1327200</v>
      </c>
      <c r="J91" s="360">
        <v>1070400</v>
      </c>
      <c r="K91" s="118" t="str">
        <f t="shared" si="3"/>
        <v>Gross exposure is building up andcrpsses 40% mark</v>
      </c>
      <c r="M91"/>
      <c r="N91"/>
    </row>
    <row r="92" spans="1:14" s="7" customFormat="1" ht="15">
      <c r="A92" s="204" t="s">
        <v>224</v>
      </c>
      <c r="B92" s="238">
        <f>'Open Int.'!K96</f>
        <v>2509200</v>
      </c>
      <c r="C92" s="240">
        <f>'Open Int.'!R96</f>
        <v>222.428034</v>
      </c>
      <c r="D92" s="162">
        <f t="shared" si="2"/>
        <v>0.12226648499838176</v>
      </c>
      <c r="E92" s="246">
        <f>'Open Int.'!B96/'Open Int.'!K96</f>
        <v>0.9387852702056433</v>
      </c>
      <c r="F92" s="231">
        <f>'Open Int.'!E96/'Open Int.'!K96</f>
        <v>0.05196875498166746</v>
      </c>
      <c r="G92" s="247">
        <f>'Open Int.'!H96/'Open Int.'!K96</f>
        <v>0.009245974812689304</v>
      </c>
      <c r="H92" s="250">
        <v>20522386</v>
      </c>
      <c r="I92" s="234">
        <v>3228400</v>
      </c>
      <c r="J92" s="360">
        <v>1614000</v>
      </c>
      <c r="K92" s="118" t="str">
        <f t="shared" si="3"/>
        <v>Gross Exposure is less then 30%</v>
      </c>
      <c r="M92"/>
      <c r="N92"/>
    </row>
    <row r="93" spans="1:14" s="7" customFormat="1" ht="15">
      <c r="A93" s="204" t="s">
        <v>207</v>
      </c>
      <c r="B93" s="238">
        <f>'Open Int.'!K97</f>
        <v>5591250</v>
      </c>
      <c r="C93" s="240">
        <f>'Open Int.'!R97</f>
        <v>120.46348125</v>
      </c>
      <c r="D93" s="162">
        <f t="shared" si="2"/>
        <v>0.4045742413721943</v>
      </c>
      <c r="E93" s="246">
        <f>'Open Int.'!B97/'Open Int.'!K97</f>
        <v>0.9081153588195842</v>
      </c>
      <c r="F93" s="231">
        <f>'Open Int.'!E97/'Open Int.'!K97</f>
        <v>0.08696624189581936</v>
      </c>
      <c r="G93" s="247">
        <f>'Open Int.'!H97/'Open Int.'!K97</f>
        <v>0.0049183992845964674</v>
      </c>
      <c r="H93" s="250">
        <v>13820084</v>
      </c>
      <c r="I93" s="234">
        <v>2763750</v>
      </c>
      <c r="J93" s="360">
        <v>2393750</v>
      </c>
      <c r="K93" s="118" t="str">
        <f t="shared" si="3"/>
        <v>Gross exposure is building up andcrpsses 40% mark</v>
      </c>
      <c r="M93"/>
      <c r="N93"/>
    </row>
    <row r="94" spans="1:14" s="7" customFormat="1" ht="15">
      <c r="A94" s="204" t="s">
        <v>300</v>
      </c>
      <c r="B94" s="238">
        <f>'Open Int.'!K98</f>
        <v>438000</v>
      </c>
      <c r="C94" s="240">
        <f>'Open Int.'!R98</f>
        <v>36.30582</v>
      </c>
      <c r="D94" s="162">
        <f t="shared" si="2"/>
        <v>0.05882090672293419</v>
      </c>
      <c r="E94" s="246">
        <f>'Open Int.'!B98/'Open Int.'!K98</f>
        <v>0.985730593607306</v>
      </c>
      <c r="F94" s="231">
        <f>'Open Int.'!E98/'Open Int.'!K98</f>
        <v>0.014269406392694063</v>
      </c>
      <c r="G94" s="247">
        <f>'Open Int.'!H98/'Open Int.'!K98</f>
        <v>0</v>
      </c>
      <c r="H94" s="250">
        <v>7446332</v>
      </c>
      <c r="I94" s="234">
        <v>1489250</v>
      </c>
      <c r="J94" s="360">
        <v>744500</v>
      </c>
      <c r="K94" s="118" t="str">
        <f t="shared" si="3"/>
        <v>Gross Exposure is less then 30%</v>
      </c>
      <c r="M94"/>
      <c r="N94"/>
    </row>
    <row r="95" spans="1:14" s="7" customFormat="1" ht="15">
      <c r="A95" s="204" t="s">
        <v>280</v>
      </c>
      <c r="B95" s="238">
        <f>'Open Int.'!K99</f>
        <v>10812800</v>
      </c>
      <c r="C95" s="240">
        <f>'Open Int.'!R99</f>
        <v>305.407536</v>
      </c>
      <c r="D95" s="162">
        <f t="shared" si="2"/>
        <v>0.6840915314064114</v>
      </c>
      <c r="E95" s="246">
        <f>'Open Int.'!B99/'Open Int.'!K99</f>
        <v>0.9637466706126073</v>
      </c>
      <c r="F95" s="231">
        <f>'Open Int.'!E99/'Open Int.'!K99</f>
        <v>0.03299792838117786</v>
      </c>
      <c r="G95" s="247">
        <f>'Open Int.'!H99/'Open Int.'!K99</f>
        <v>0.0032554010062148565</v>
      </c>
      <c r="H95" s="250">
        <v>15806072</v>
      </c>
      <c r="I95" s="234">
        <v>3160000</v>
      </c>
      <c r="J95" s="360">
        <v>1644800</v>
      </c>
      <c r="K95" s="118" t="str">
        <f t="shared" si="3"/>
        <v>Gross exposure is Substantial as Open interest has crossed 60%</v>
      </c>
      <c r="M95"/>
      <c r="N95"/>
    </row>
    <row r="96" spans="1:14" s="8" customFormat="1" ht="15">
      <c r="A96" s="204" t="s">
        <v>146</v>
      </c>
      <c r="B96" s="238">
        <f>'Open Int.'!K100</f>
        <v>6701700</v>
      </c>
      <c r="C96" s="240">
        <f>'Open Int.'!R100</f>
        <v>27.0413595</v>
      </c>
      <c r="D96" s="162">
        <f t="shared" si="2"/>
        <v>0.16721249777501612</v>
      </c>
      <c r="E96" s="246">
        <f>'Open Int.'!B100/'Open Int.'!K100</f>
        <v>0.9442231075697212</v>
      </c>
      <c r="F96" s="231">
        <f>'Open Int.'!E100/'Open Int.'!K100</f>
        <v>0.055776892430278883</v>
      </c>
      <c r="G96" s="247">
        <f>'Open Int.'!H100/'Open Int.'!K100</f>
        <v>0</v>
      </c>
      <c r="H96" s="250">
        <v>40078942</v>
      </c>
      <c r="I96" s="234">
        <v>8010000</v>
      </c>
      <c r="J96" s="360">
        <v>8010000</v>
      </c>
      <c r="K96" s="118" t="str">
        <f t="shared" si="3"/>
        <v>Gross Exposure is less then 30%</v>
      </c>
      <c r="M96"/>
      <c r="N96"/>
    </row>
    <row r="97" spans="1:14" s="7" customFormat="1" ht="15">
      <c r="A97" s="204" t="s">
        <v>8</v>
      </c>
      <c r="B97" s="238">
        <f>'Open Int.'!K101</f>
        <v>27440000</v>
      </c>
      <c r="C97" s="240">
        <f>'Open Int.'!R101</f>
        <v>424.2224</v>
      </c>
      <c r="D97" s="162">
        <f t="shared" si="2"/>
        <v>0.5982504097001508</v>
      </c>
      <c r="E97" s="246">
        <f>'Open Int.'!B101/'Open Int.'!K101</f>
        <v>0.8826239067055394</v>
      </c>
      <c r="F97" s="231">
        <f>'Open Int.'!E101/'Open Int.'!K101</f>
        <v>0.09690962099125365</v>
      </c>
      <c r="G97" s="247">
        <f>'Open Int.'!H101/'Open Int.'!K101</f>
        <v>0.020466472303206997</v>
      </c>
      <c r="H97" s="250">
        <v>45867081</v>
      </c>
      <c r="I97" s="234">
        <v>9172800</v>
      </c>
      <c r="J97" s="360">
        <v>4585600</v>
      </c>
      <c r="K97" s="118" t="str">
        <f t="shared" si="3"/>
        <v>Gross exposure is building up andcrpsses 40% mark</v>
      </c>
      <c r="M97"/>
      <c r="N97"/>
    </row>
    <row r="98" spans="1:14" s="7" customFormat="1" ht="15">
      <c r="A98" s="204" t="s">
        <v>301</v>
      </c>
      <c r="B98" s="238">
        <f>'Open Int.'!K102</f>
        <v>1736000</v>
      </c>
      <c r="C98" s="240">
        <f>'Open Int.'!R102</f>
        <v>38.2354</v>
      </c>
      <c r="D98" s="162">
        <f t="shared" si="2"/>
        <v>0.06083987058210018</v>
      </c>
      <c r="E98" s="246">
        <f>'Open Int.'!B102/'Open Int.'!K102</f>
        <v>0.9953917050691244</v>
      </c>
      <c r="F98" s="231">
        <f>'Open Int.'!E102/'Open Int.'!K102</f>
        <v>0.004032258064516129</v>
      </c>
      <c r="G98" s="247">
        <f>'Open Int.'!H102/'Open Int.'!K102</f>
        <v>0.000576036866359447</v>
      </c>
      <c r="H98" s="250">
        <v>28533920</v>
      </c>
      <c r="I98" s="234">
        <v>5706000</v>
      </c>
      <c r="J98" s="360">
        <v>2853000</v>
      </c>
      <c r="K98" s="118" t="str">
        <f t="shared" si="3"/>
        <v>Gross Exposure is less then 30%</v>
      </c>
      <c r="M98"/>
      <c r="N98"/>
    </row>
    <row r="99" spans="1:14" s="7" customFormat="1" ht="15">
      <c r="A99" s="204" t="s">
        <v>179</v>
      </c>
      <c r="B99" s="238">
        <f>'Open Int.'!K103</f>
        <v>50820000</v>
      </c>
      <c r="C99" s="240">
        <f>'Open Int.'!R103</f>
        <v>78.771</v>
      </c>
      <c r="D99" s="162">
        <f t="shared" si="2"/>
        <v>0.9165681653475984</v>
      </c>
      <c r="E99" s="246">
        <f>'Open Int.'!B103/'Open Int.'!K103</f>
        <v>0.8391184573002755</v>
      </c>
      <c r="F99" s="231">
        <f>'Open Int.'!E103/'Open Int.'!K103</f>
        <v>0.12231404958677686</v>
      </c>
      <c r="G99" s="247">
        <f>'Open Int.'!H103/'Open Int.'!K103</f>
        <v>0.03856749311294766</v>
      </c>
      <c r="H99" s="250">
        <v>55445958</v>
      </c>
      <c r="I99" s="234">
        <v>11088000</v>
      </c>
      <c r="J99" s="360">
        <v>11088000</v>
      </c>
      <c r="K99" s="118" t="str">
        <f t="shared" si="3"/>
        <v>Gross exposure has crossed 80%,Margin double</v>
      </c>
      <c r="M99"/>
      <c r="N99"/>
    </row>
    <row r="100" spans="1:14" s="7" customFormat="1" ht="15">
      <c r="A100" s="204" t="s">
        <v>202</v>
      </c>
      <c r="B100" s="238">
        <f>'Open Int.'!K104</f>
        <v>3508650</v>
      </c>
      <c r="C100" s="240">
        <f>'Open Int.'!R104</f>
        <v>72.75185775</v>
      </c>
      <c r="D100" s="162">
        <f t="shared" si="2"/>
        <v>0.21184943990453325</v>
      </c>
      <c r="E100" s="246">
        <f>'Open Int.'!B104/'Open Int.'!K104</f>
        <v>0.976401179941003</v>
      </c>
      <c r="F100" s="231">
        <f>'Open Int.'!E104/'Open Int.'!K104</f>
        <v>0.02097672894133071</v>
      </c>
      <c r="G100" s="247">
        <f>'Open Int.'!H104/'Open Int.'!K104</f>
        <v>0.002622091117666339</v>
      </c>
      <c r="H100" s="250">
        <v>16561998</v>
      </c>
      <c r="I100" s="234">
        <v>3312000</v>
      </c>
      <c r="J100" s="360">
        <v>2339100</v>
      </c>
      <c r="K100" s="118" t="str">
        <f t="shared" si="3"/>
        <v>Gross Exposure is less then 30%</v>
      </c>
      <c r="M100"/>
      <c r="N100"/>
    </row>
    <row r="101" spans="1:14" s="7" customFormat="1" ht="15">
      <c r="A101" s="204" t="s">
        <v>171</v>
      </c>
      <c r="B101" s="238">
        <f>'Open Int.'!K105</f>
        <v>4417600</v>
      </c>
      <c r="C101" s="240">
        <f>'Open Int.'!R105</f>
        <v>131.64448</v>
      </c>
      <c r="D101" s="162">
        <f t="shared" si="2"/>
        <v>0.791683736540785</v>
      </c>
      <c r="E101" s="246">
        <f>'Open Int.'!B105/'Open Int.'!K105</f>
        <v>0.9686254980079682</v>
      </c>
      <c r="F101" s="231">
        <f>'Open Int.'!E105/'Open Int.'!K105</f>
        <v>0.02390438247011952</v>
      </c>
      <c r="G101" s="247">
        <f>'Open Int.'!H105/'Open Int.'!K105</f>
        <v>0.007470119521912351</v>
      </c>
      <c r="H101" s="250">
        <v>5580006</v>
      </c>
      <c r="I101" s="234">
        <v>1115400</v>
      </c>
      <c r="J101" s="360">
        <v>1115400</v>
      </c>
      <c r="K101" s="118" t="str">
        <f t="shared" si="3"/>
        <v>Gross exposure is Substantial as Open interest has crossed 60%</v>
      </c>
      <c r="M101"/>
      <c r="N101"/>
    </row>
    <row r="102" spans="1:14" s="7" customFormat="1" ht="15">
      <c r="A102" s="204" t="s">
        <v>147</v>
      </c>
      <c r="B102" s="238">
        <f>'Open Int.'!K106</f>
        <v>4531200</v>
      </c>
      <c r="C102" s="240">
        <f>'Open Int.'!R106</f>
        <v>25.895808</v>
      </c>
      <c r="D102" s="162">
        <f t="shared" si="2"/>
        <v>0.20964248073234218</v>
      </c>
      <c r="E102" s="246">
        <f>'Open Int.'!B106/'Open Int.'!K106</f>
        <v>0.98828125</v>
      </c>
      <c r="F102" s="231">
        <f>'Open Int.'!E106/'Open Int.'!K106</f>
        <v>0.01171875</v>
      </c>
      <c r="G102" s="247">
        <f>'Open Int.'!H106/'Open Int.'!K106</f>
        <v>0</v>
      </c>
      <c r="H102" s="250">
        <v>21613940</v>
      </c>
      <c r="I102" s="234">
        <v>4318800</v>
      </c>
      <c r="J102" s="360">
        <v>4318800</v>
      </c>
      <c r="K102" s="118" t="str">
        <f t="shared" si="3"/>
        <v>Gross Exposure is less then 30%</v>
      </c>
      <c r="M102"/>
      <c r="N102"/>
    </row>
    <row r="103" spans="1:14" s="7" customFormat="1" ht="15">
      <c r="A103" s="204" t="s">
        <v>148</v>
      </c>
      <c r="B103" s="238">
        <f>'Open Int.'!K107</f>
        <v>752400</v>
      </c>
      <c r="C103" s="240">
        <f>'Open Int.'!R107</f>
        <v>18.39618</v>
      </c>
      <c r="D103" s="162">
        <f t="shared" si="2"/>
        <v>0.036228373962334436</v>
      </c>
      <c r="E103" s="246">
        <f>'Open Int.'!B107/'Open Int.'!K107</f>
        <v>1</v>
      </c>
      <c r="F103" s="231">
        <f>'Open Int.'!E107/'Open Int.'!K107</f>
        <v>0</v>
      </c>
      <c r="G103" s="247">
        <f>'Open Int.'!H107/'Open Int.'!K107</f>
        <v>0</v>
      </c>
      <c r="H103" s="250">
        <v>20768252</v>
      </c>
      <c r="I103" s="234">
        <v>4152830</v>
      </c>
      <c r="J103" s="360">
        <v>2075370</v>
      </c>
      <c r="K103" s="118" t="str">
        <f t="shared" si="3"/>
        <v>Gross Exposure is less then 30%</v>
      </c>
      <c r="M103"/>
      <c r="N103"/>
    </row>
    <row r="104" spans="1:14" s="7" customFormat="1" ht="15">
      <c r="A104" s="204" t="s">
        <v>122</v>
      </c>
      <c r="B104" s="238">
        <f>'Open Int.'!K108</f>
        <v>25103000</v>
      </c>
      <c r="C104" s="240">
        <f>'Open Int.'!R108</f>
        <v>339.267045</v>
      </c>
      <c r="D104" s="162">
        <f t="shared" si="2"/>
        <v>0.14496494692953582</v>
      </c>
      <c r="E104" s="246">
        <f>'Open Int.'!B108/'Open Int.'!K108</f>
        <v>0.8170636975660279</v>
      </c>
      <c r="F104" s="231">
        <f>'Open Int.'!E108/'Open Int.'!K108</f>
        <v>0.15277058518902123</v>
      </c>
      <c r="G104" s="247">
        <f>'Open Int.'!H108/'Open Int.'!K108</f>
        <v>0.030165717244950804</v>
      </c>
      <c r="H104" s="250">
        <v>173166000</v>
      </c>
      <c r="I104" s="234">
        <v>21976500</v>
      </c>
      <c r="J104" s="360">
        <v>10988250</v>
      </c>
      <c r="K104" s="118" t="str">
        <f t="shared" si="3"/>
        <v>Gross Exposure is less then 30%</v>
      </c>
      <c r="M104"/>
      <c r="N104"/>
    </row>
    <row r="105" spans="1:14" s="7" customFormat="1" ht="15">
      <c r="A105" s="204" t="s">
        <v>36</v>
      </c>
      <c r="B105" s="238">
        <f>'Open Int.'!K109</f>
        <v>8237250</v>
      </c>
      <c r="C105" s="240">
        <f>'Open Int.'!R109</f>
        <v>754.90277625</v>
      </c>
      <c r="D105" s="162">
        <f t="shared" si="2"/>
        <v>0.07446009482187656</v>
      </c>
      <c r="E105" s="246">
        <f>'Open Int.'!B109/'Open Int.'!K109</f>
        <v>0.9754165528544113</v>
      </c>
      <c r="F105" s="231">
        <f>'Open Int.'!E109/'Open Int.'!K109</f>
        <v>0.020486205954657197</v>
      </c>
      <c r="G105" s="247">
        <f>'Open Int.'!H109/'Open Int.'!K109</f>
        <v>0.00409724119093144</v>
      </c>
      <c r="H105" s="250">
        <v>110626370</v>
      </c>
      <c r="I105" s="234">
        <v>3442950</v>
      </c>
      <c r="J105" s="360">
        <v>1721250</v>
      </c>
      <c r="K105" s="118" t="str">
        <f t="shared" si="3"/>
        <v>Gross Exposure is less then 30%</v>
      </c>
      <c r="M105"/>
      <c r="N105"/>
    </row>
    <row r="106" spans="1:14" s="7" customFormat="1" ht="15">
      <c r="A106" s="204" t="s">
        <v>172</v>
      </c>
      <c r="B106" s="238">
        <f>'Open Int.'!K110</f>
        <v>3503850</v>
      </c>
      <c r="C106" s="240">
        <f>'Open Int.'!R110</f>
        <v>69.8317305</v>
      </c>
      <c r="D106" s="162">
        <f t="shared" si="2"/>
        <v>0.32430704862120563</v>
      </c>
      <c r="E106" s="246">
        <f>'Open Int.'!B110/'Open Int.'!K110</f>
        <v>0.969733293377285</v>
      </c>
      <c r="F106" s="231">
        <f>'Open Int.'!E110/'Open Int.'!K110</f>
        <v>0.029967036260113874</v>
      </c>
      <c r="G106" s="247">
        <f>'Open Int.'!H110/'Open Int.'!K110</f>
        <v>0.00029967036260113877</v>
      </c>
      <c r="H106" s="250">
        <v>10804113</v>
      </c>
      <c r="I106" s="234">
        <v>2159850</v>
      </c>
      <c r="J106" s="360">
        <v>2159850</v>
      </c>
      <c r="K106" s="118" t="str">
        <f t="shared" si="3"/>
        <v>Some sign of build up Gross exposure crosses 30%</v>
      </c>
      <c r="M106"/>
      <c r="N106"/>
    </row>
    <row r="107" spans="1:14" s="7" customFormat="1" ht="15">
      <c r="A107" s="204" t="s">
        <v>80</v>
      </c>
      <c r="B107" s="238">
        <f>'Open Int.'!K111</f>
        <v>2115600</v>
      </c>
      <c r="C107" s="240">
        <f>'Open Int.'!R111</f>
        <v>47.093256</v>
      </c>
      <c r="D107" s="162">
        <f t="shared" si="2"/>
        <v>0.08632304469490296</v>
      </c>
      <c r="E107" s="246">
        <f>'Open Int.'!B111/'Open Int.'!K111</f>
        <v>0.996596710153148</v>
      </c>
      <c r="F107" s="231">
        <f>'Open Int.'!E111/'Open Int.'!K111</f>
        <v>0.0028360748723766306</v>
      </c>
      <c r="G107" s="247">
        <f>'Open Int.'!H111/'Open Int.'!K111</f>
        <v>0.0005672149744753262</v>
      </c>
      <c r="H107" s="250">
        <v>24507940</v>
      </c>
      <c r="I107" s="234">
        <v>4900800</v>
      </c>
      <c r="J107" s="360">
        <v>2450400</v>
      </c>
      <c r="K107" s="118" t="str">
        <f t="shared" si="3"/>
        <v>Gross Exposure is less then 30%</v>
      </c>
      <c r="M107"/>
      <c r="N107"/>
    </row>
    <row r="108" spans="1:14" s="7" customFormat="1" ht="15">
      <c r="A108" s="204" t="s">
        <v>276</v>
      </c>
      <c r="B108" s="238">
        <f>'Open Int.'!K112</f>
        <v>6875400</v>
      </c>
      <c r="C108" s="240">
        <f>'Open Int.'!R112</f>
        <v>297.532935</v>
      </c>
      <c r="D108" s="162">
        <f t="shared" si="2"/>
        <v>0.9463521794427101</v>
      </c>
      <c r="E108" s="246">
        <f>'Open Int.'!B112/'Open Int.'!K112</f>
        <v>0.975768682549379</v>
      </c>
      <c r="F108" s="231">
        <f>'Open Int.'!E112/'Open Int.'!K112</f>
        <v>0.02402769293422928</v>
      </c>
      <c r="G108" s="247">
        <f>'Open Int.'!H112/'Open Int.'!K112</f>
        <v>0.00020362451639177357</v>
      </c>
      <c r="H108" s="250">
        <v>7265160</v>
      </c>
      <c r="I108" s="234">
        <v>1452500</v>
      </c>
      <c r="J108" s="360">
        <v>1088500</v>
      </c>
      <c r="K108" s="118" t="str">
        <f t="shared" si="3"/>
        <v>Gross exposure has crossed 80%,Margin double</v>
      </c>
      <c r="M108"/>
      <c r="N108"/>
    </row>
    <row r="109" spans="1:14" s="7" customFormat="1" ht="15">
      <c r="A109" s="204" t="s">
        <v>225</v>
      </c>
      <c r="B109" s="238">
        <f>'Open Int.'!K113</f>
        <v>579150</v>
      </c>
      <c r="C109" s="240">
        <f>'Open Int.'!R113</f>
        <v>23.1602085</v>
      </c>
      <c r="D109" s="162">
        <f t="shared" si="2"/>
        <v>0.06985016497375146</v>
      </c>
      <c r="E109" s="246">
        <f>'Open Int.'!B113/'Open Int.'!K113</f>
        <v>1</v>
      </c>
      <c r="F109" s="231">
        <f>'Open Int.'!E113/'Open Int.'!K113</f>
        <v>0</v>
      </c>
      <c r="G109" s="247">
        <f>'Open Int.'!H113/'Open Int.'!K113</f>
        <v>0</v>
      </c>
      <c r="H109" s="250">
        <v>8291319</v>
      </c>
      <c r="I109" s="234">
        <v>1658150</v>
      </c>
      <c r="J109" s="360">
        <v>1197300</v>
      </c>
      <c r="K109" s="118" t="str">
        <f t="shared" si="3"/>
        <v>Gross Exposure is less then 30%</v>
      </c>
      <c r="M109"/>
      <c r="N109"/>
    </row>
    <row r="110" spans="1:14" s="7" customFormat="1" ht="15">
      <c r="A110" s="204" t="s">
        <v>81</v>
      </c>
      <c r="B110" s="238">
        <f>'Open Int.'!K114</f>
        <v>4333200</v>
      </c>
      <c r="C110" s="240">
        <f>'Open Int.'!R114</f>
        <v>214.991718</v>
      </c>
      <c r="D110" s="162">
        <f t="shared" si="2"/>
        <v>0.16282733058171728</v>
      </c>
      <c r="E110" s="246">
        <f>'Open Int.'!B114/'Open Int.'!K114</f>
        <v>0.9969537524231514</v>
      </c>
      <c r="F110" s="231">
        <f>'Open Int.'!E114/'Open Int.'!K114</f>
        <v>0.0030462475768485184</v>
      </c>
      <c r="G110" s="247">
        <f>'Open Int.'!H114/'Open Int.'!K114</f>
        <v>0</v>
      </c>
      <c r="H110" s="250">
        <v>26612240</v>
      </c>
      <c r="I110" s="234">
        <v>5322000</v>
      </c>
      <c r="J110" s="360">
        <v>2660400</v>
      </c>
      <c r="K110" s="118" t="str">
        <f t="shared" si="3"/>
        <v>Gross Exposure is less then 30%</v>
      </c>
      <c r="M110"/>
      <c r="N110"/>
    </row>
    <row r="111" spans="1:14" s="7" customFormat="1" ht="15">
      <c r="A111" s="204" t="s">
        <v>226</v>
      </c>
      <c r="B111" s="238">
        <f>'Open Int.'!K115</f>
        <v>10085600</v>
      </c>
      <c r="C111" s="240">
        <f>'Open Int.'!R115</f>
        <v>187.491304</v>
      </c>
      <c r="D111" s="162">
        <f t="shared" si="2"/>
        <v>0.7117327222605178</v>
      </c>
      <c r="E111" s="246">
        <f>'Open Int.'!B115/'Open Int.'!K115</f>
        <v>0.7998334258745141</v>
      </c>
      <c r="F111" s="231">
        <f>'Open Int.'!E115/'Open Int.'!K115</f>
        <v>0.14714047751249307</v>
      </c>
      <c r="G111" s="247">
        <f>'Open Int.'!H115/'Open Int.'!K115</f>
        <v>0.05302609661299278</v>
      </c>
      <c r="H111" s="250">
        <v>14170488</v>
      </c>
      <c r="I111" s="234">
        <v>2833600</v>
      </c>
      <c r="J111" s="360">
        <v>2833600</v>
      </c>
      <c r="K111" s="118" t="str">
        <f t="shared" si="3"/>
        <v>Gross exposure is Substantial as Open interest has crossed 60%</v>
      </c>
      <c r="M111"/>
      <c r="N111"/>
    </row>
    <row r="112" spans="1:14" s="7" customFormat="1" ht="15">
      <c r="A112" s="204" t="s">
        <v>302</v>
      </c>
      <c r="B112" s="238">
        <f>'Open Int.'!K116</f>
        <v>2365000</v>
      </c>
      <c r="C112" s="240">
        <f>'Open Int.'!R116</f>
        <v>53.602725</v>
      </c>
      <c r="D112" s="162">
        <f t="shared" si="2"/>
        <v>0.20310800768564136</v>
      </c>
      <c r="E112" s="246">
        <f>'Open Int.'!B116/'Open Int.'!K116</f>
        <v>0.9925581395348837</v>
      </c>
      <c r="F112" s="231">
        <f>'Open Int.'!E116/'Open Int.'!K116</f>
        <v>0.0074418604651162795</v>
      </c>
      <c r="G112" s="247">
        <f>'Open Int.'!H116/'Open Int.'!K116</f>
        <v>0</v>
      </c>
      <c r="H112" s="250">
        <v>11644051</v>
      </c>
      <c r="I112" s="234">
        <v>2328700</v>
      </c>
      <c r="J112" s="360">
        <v>2328700</v>
      </c>
      <c r="K112" s="118" t="str">
        <f t="shared" si="3"/>
        <v>Gross Exposure is less then 30%</v>
      </c>
      <c r="M112"/>
      <c r="N112"/>
    </row>
    <row r="113" spans="1:14" s="7" customFormat="1" ht="15">
      <c r="A113" s="204" t="s">
        <v>227</v>
      </c>
      <c r="B113" s="238">
        <f>'Open Int.'!K117</f>
        <v>3064500</v>
      </c>
      <c r="C113" s="240">
        <f>'Open Int.'!R117</f>
        <v>310.67901</v>
      </c>
      <c r="D113" s="162">
        <f t="shared" si="2"/>
        <v>0.6492327528549187</v>
      </c>
      <c r="E113" s="246">
        <f>'Open Int.'!B117/'Open Int.'!K117</f>
        <v>0.998923152227117</v>
      </c>
      <c r="F113" s="231">
        <f>'Open Int.'!E117/'Open Int.'!K117</f>
        <v>0.0007831620166421928</v>
      </c>
      <c r="G113" s="247">
        <f>'Open Int.'!H117/'Open Int.'!K117</f>
        <v>0.0002936857562408223</v>
      </c>
      <c r="H113" s="250">
        <v>4720187</v>
      </c>
      <c r="I113" s="234">
        <v>943800</v>
      </c>
      <c r="J113" s="360">
        <v>484500</v>
      </c>
      <c r="K113" s="118" t="str">
        <f t="shared" si="3"/>
        <v>Gross exposure is Substantial as Open interest has crossed 60%</v>
      </c>
      <c r="M113"/>
      <c r="N113"/>
    </row>
    <row r="114" spans="1:14" s="7" customFormat="1" ht="15">
      <c r="A114" s="204" t="s">
        <v>228</v>
      </c>
      <c r="B114" s="238">
        <f>'Open Int.'!K118</f>
        <v>5913600</v>
      </c>
      <c r="C114" s="240">
        <f>'Open Int.'!R118</f>
        <v>246.478848</v>
      </c>
      <c r="D114" s="162">
        <f t="shared" si="2"/>
        <v>0.13319081207723724</v>
      </c>
      <c r="E114" s="246">
        <f>'Open Int.'!B118/'Open Int.'!K118</f>
        <v>0.8436147186147186</v>
      </c>
      <c r="F114" s="231">
        <f>'Open Int.'!E118/'Open Int.'!K118</f>
        <v>0.06561147186147186</v>
      </c>
      <c r="G114" s="247">
        <f>'Open Int.'!H118/'Open Int.'!K118</f>
        <v>0.09077380952380952</v>
      </c>
      <c r="H114" s="250">
        <v>44399459</v>
      </c>
      <c r="I114" s="234">
        <v>7656800</v>
      </c>
      <c r="J114" s="360">
        <v>3828000</v>
      </c>
      <c r="K114" s="118" t="str">
        <f t="shared" si="3"/>
        <v>Gross Exposure is less then 30%</v>
      </c>
      <c r="M114"/>
      <c r="N114"/>
    </row>
    <row r="115" spans="1:14" s="7" customFormat="1" ht="15">
      <c r="A115" s="204" t="s">
        <v>235</v>
      </c>
      <c r="B115" s="238">
        <f>'Open Int.'!K119</f>
        <v>18654300</v>
      </c>
      <c r="C115" s="240">
        <f>'Open Int.'!R119</f>
        <v>788.703804</v>
      </c>
      <c r="D115" s="162">
        <f t="shared" si="2"/>
        <v>0.14740065682237757</v>
      </c>
      <c r="E115" s="246">
        <f>'Open Int.'!B119/'Open Int.'!K119</f>
        <v>0.8984952531051822</v>
      </c>
      <c r="F115" s="231">
        <f>'Open Int.'!E119/'Open Int.'!K119</f>
        <v>0.09287402904424182</v>
      </c>
      <c r="G115" s="247">
        <f>'Open Int.'!H119/'Open Int.'!K119</f>
        <v>0.008630717850576007</v>
      </c>
      <c r="H115" s="250">
        <v>126555067</v>
      </c>
      <c r="I115" s="234">
        <v>6360200</v>
      </c>
      <c r="J115" s="360">
        <v>3180100</v>
      </c>
      <c r="K115" s="118" t="str">
        <f t="shared" si="3"/>
        <v>Gross Exposure is less then 30%</v>
      </c>
      <c r="M115"/>
      <c r="N115"/>
    </row>
    <row r="116" spans="1:14" s="7" customFormat="1" ht="15">
      <c r="A116" s="204" t="s">
        <v>98</v>
      </c>
      <c r="B116" s="238">
        <f>'Open Int.'!K120</f>
        <v>4690400</v>
      </c>
      <c r="C116" s="240">
        <f>'Open Int.'!R120</f>
        <v>241.766668</v>
      </c>
      <c r="D116" s="162">
        <f t="shared" si="2"/>
        <v>0.1651057815395375</v>
      </c>
      <c r="E116" s="246">
        <f>'Open Int.'!B120/'Open Int.'!K120</f>
        <v>0.9869840525328331</v>
      </c>
      <c r="F116" s="231">
        <f>'Open Int.'!E120/'Open Int.'!K120</f>
        <v>0.012546904315196998</v>
      </c>
      <c r="G116" s="247">
        <f>'Open Int.'!H120/'Open Int.'!K120</f>
        <v>0.00046904315196998124</v>
      </c>
      <c r="H116" s="250">
        <v>28408454</v>
      </c>
      <c r="I116" s="234">
        <v>5681500</v>
      </c>
      <c r="J116" s="360">
        <v>2840750</v>
      </c>
      <c r="K116" s="118" t="str">
        <f t="shared" si="3"/>
        <v>Gross Exposure is less then 30%</v>
      </c>
      <c r="M116"/>
      <c r="N116"/>
    </row>
    <row r="117" spans="1:14" s="7" customFormat="1" ht="15">
      <c r="A117" s="204" t="s">
        <v>149</v>
      </c>
      <c r="B117" s="238">
        <f>'Open Int.'!K121</f>
        <v>6962450</v>
      </c>
      <c r="C117" s="240">
        <f>'Open Int.'!R121</f>
        <v>437.76404375</v>
      </c>
      <c r="D117" s="162">
        <f t="shared" si="2"/>
        <v>0.3023300882931782</v>
      </c>
      <c r="E117" s="246">
        <f>'Open Int.'!B121/'Open Int.'!K121</f>
        <v>0.9496010743344656</v>
      </c>
      <c r="F117" s="231">
        <f>'Open Int.'!E121/'Open Int.'!K121</f>
        <v>0.0411564894541433</v>
      </c>
      <c r="G117" s="247">
        <f>'Open Int.'!H121/'Open Int.'!K121</f>
        <v>0.009242436211391106</v>
      </c>
      <c r="H117" s="250">
        <v>23029299</v>
      </c>
      <c r="I117" s="234">
        <v>4605700</v>
      </c>
      <c r="J117" s="360">
        <v>2302850</v>
      </c>
      <c r="K117" s="118" t="str">
        <f t="shared" si="3"/>
        <v>Some sign of build up Gross exposure crosses 30%</v>
      </c>
      <c r="M117"/>
      <c r="N117"/>
    </row>
    <row r="118" spans="1:14" s="7" customFormat="1" ht="15">
      <c r="A118" s="204" t="s">
        <v>203</v>
      </c>
      <c r="B118" s="238">
        <f>'Open Int.'!K122</f>
        <v>16808400</v>
      </c>
      <c r="C118" s="240">
        <f>'Open Int.'!R122</f>
        <v>2148.617772</v>
      </c>
      <c r="D118" s="162">
        <f t="shared" si="2"/>
        <v>0.12998484422683207</v>
      </c>
      <c r="E118" s="246">
        <f>'Open Int.'!B122/'Open Int.'!K122</f>
        <v>0.8686906546726637</v>
      </c>
      <c r="F118" s="231">
        <f>'Open Int.'!E122/'Open Int.'!K122</f>
        <v>0.11197972442350254</v>
      </c>
      <c r="G118" s="247">
        <f>'Open Int.'!H122/'Open Int.'!K122</f>
        <v>0.019329620903833798</v>
      </c>
      <c r="H118" s="250">
        <v>129310460</v>
      </c>
      <c r="I118" s="234">
        <v>2361900</v>
      </c>
      <c r="J118" s="360">
        <v>1180800</v>
      </c>
      <c r="K118" s="118" t="str">
        <f t="shared" si="3"/>
        <v>Gross Exposure is less then 30%</v>
      </c>
      <c r="M118"/>
      <c r="N118"/>
    </row>
    <row r="119" spans="1:14" s="7" customFormat="1" ht="15">
      <c r="A119" s="204" t="s">
        <v>303</v>
      </c>
      <c r="B119" s="238">
        <f>'Open Int.'!K123</f>
        <v>202000</v>
      </c>
      <c r="C119" s="240">
        <f>'Open Int.'!R123</f>
        <v>8.63954</v>
      </c>
      <c r="D119" s="162">
        <f t="shared" si="2"/>
        <v>0.08037117157693412</v>
      </c>
      <c r="E119" s="246">
        <f>'Open Int.'!B123/'Open Int.'!K123</f>
        <v>0.9975247524752475</v>
      </c>
      <c r="F119" s="231">
        <f>'Open Int.'!E123/'Open Int.'!K123</f>
        <v>0.0024752475247524753</v>
      </c>
      <c r="G119" s="247">
        <f>'Open Int.'!H123/'Open Int.'!K123</f>
        <v>0</v>
      </c>
      <c r="H119" s="250">
        <v>2513339</v>
      </c>
      <c r="I119" s="234">
        <v>502500</v>
      </c>
      <c r="J119" s="360">
        <v>502500</v>
      </c>
      <c r="K119" s="118" t="str">
        <f t="shared" si="3"/>
        <v>Gross Exposure is less then 30%</v>
      </c>
      <c r="M119"/>
      <c r="N119"/>
    </row>
    <row r="120" spans="1:14" s="7" customFormat="1" ht="15">
      <c r="A120" s="204" t="s">
        <v>217</v>
      </c>
      <c r="B120" s="238">
        <f>'Open Int.'!K124</f>
        <v>37721000</v>
      </c>
      <c r="C120" s="240">
        <f>'Open Int.'!R124</f>
        <v>234.813225</v>
      </c>
      <c r="D120" s="162">
        <f t="shared" si="2"/>
        <v>0.20956111111111111</v>
      </c>
      <c r="E120" s="246">
        <f>'Open Int.'!B124/'Open Int.'!K124</f>
        <v>0.8879218472468916</v>
      </c>
      <c r="F120" s="231">
        <f>'Open Int.'!E124/'Open Int.'!K124</f>
        <v>0.08410301953818827</v>
      </c>
      <c r="G120" s="247">
        <f>'Open Int.'!H124/'Open Int.'!K124</f>
        <v>0.02797513321492007</v>
      </c>
      <c r="H120" s="250">
        <v>180000000</v>
      </c>
      <c r="I120" s="234">
        <v>35999100</v>
      </c>
      <c r="J120" s="360">
        <v>17999550</v>
      </c>
      <c r="K120" s="118" t="str">
        <f t="shared" si="3"/>
        <v>Gross Exposure is less then 30%</v>
      </c>
      <c r="M120"/>
      <c r="N120"/>
    </row>
    <row r="121" spans="1:14" s="7" customFormat="1" ht="15">
      <c r="A121" s="204" t="s">
        <v>236</v>
      </c>
      <c r="B121" s="238">
        <f>'Open Int.'!K125</f>
        <v>24008400</v>
      </c>
      <c r="C121" s="240">
        <f>'Open Int.'!R125</f>
        <v>203.591232</v>
      </c>
      <c r="D121" s="162">
        <f t="shared" si="2"/>
        <v>0.20552753535559595</v>
      </c>
      <c r="E121" s="246">
        <f>'Open Int.'!B125/'Open Int.'!K125</f>
        <v>0.8521142600089968</v>
      </c>
      <c r="F121" s="231">
        <f>'Open Int.'!E125/'Open Int.'!K125</f>
        <v>0.13022941970310392</v>
      </c>
      <c r="G121" s="247">
        <f>'Open Int.'!H125/'Open Int.'!K125</f>
        <v>0.017656320287899235</v>
      </c>
      <c r="H121" s="250">
        <v>116813545</v>
      </c>
      <c r="I121" s="234">
        <v>23360400</v>
      </c>
      <c r="J121" s="360">
        <v>11680200</v>
      </c>
      <c r="K121" s="118" t="str">
        <f t="shared" si="3"/>
        <v>Gross Exposure is less then 30%</v>
      </c>
      <c r="M121"/>
      <c r="N121"/>
    </row>
    <row r="122" spans="1:14" s="7" customFormat="1" ht="15">
      <c r="A122" s="204" t="s">
        <v>204</v>
      </c>
      <c r="B122" s="238">
        <f>'Open Int.'!K126</f>
        <v>8791800</v>
      </c>
      <c r="C122" s="240">
        <f>'Open Int.'!R126</f>
        <v>411.192486</v>
      </c>
      <c r="D122" s="162">
        <f t="shared" si="2"/>
        <v>0.09450934238361854</v>
      </c>
      <c r="E122" s="246">
        <f>'Open Int.'!B126/'Open Int.'!K126</f>
        <v>0.8779089606223981</v>
      </c>
      <c r="F122" s="231">
        <f>'Open Int.'!E126/'Open Int.'!K126</f>
        <v>0.10816897563638846</v>
      </c>
      <c r="G122" s="247">
        <f>'Open Int.'!H126/'Open Int.'!K126</f>
        <v>0.013922063741213403</v>
      </c>
      <c r="H122" s="250">
        <v>93025724</v>
      </c>
      <c r="I122" s="234">
        <v>6205800</v>
      </c>
      <c r="J122" s="360">
        <v>3102600</v>
      </c>
      <c r="K122" s="118" t="str">
        <f t="shared" si="3"/>
        <v>Gross Exposure is less then 30%</v>
      </c>
      <c r="M122"/>
      <c r="N122"/>
    </row>
    <row r="123" spans="1:14" s="7" customFormat="1" ht="15">
      <c r="A123" s="204" t="s">
        <v>205</v>
      </c>
      <c r="B123" s="238">
        <f>'Open Int.'!K127</f>
        <v>6142000</v>
      </c>
      <c r="C123" s="240">
        <f>'Open Int.'!R127</f>
        <v>721.6235800000001</v>
      </c>
      <c r="D123" s="162">
        <f t="shared" si="2"/>
        <v>0.18011142862438034</v>
      </c>
      <c r="E123" s="246">
        <f>'Open Int.'!B127/'Open Int.'!K127</f>
        <v>0.8944154998371866</v>
      </c>
      <c r="F123" s="231">
        <f>'Open Int.'!E127/'Open Int.'!K127</f>
        <v>0.0857212634321068</v>
      </c>
      <c r="G123" s="247">
        <f>'Open Int.'!H127/'Open Int.'!K127</f>
        <v>0.01986323673070661</v>
      </c>
      <c r="H123" s="250">
        <v>34101112</v>
      </c>
      <c r="I123" s="234">
        <v>2408000</v>
      </c>
      <c r="J123" s="360">
        <v>1204000</v>
      </c>
      <c r="K123" s="118" t="str">
        <f t="shared" si="3"/>
        <v>Gross Exposure is less then 30%</v>
      </c>
      <c r="M123"/>
      <c r="N123"/>
    </row>
    <row r="124" spans="1:14" s="7" customFormat="1" ht="15">
      <c r="A124" s="204" t="s">
        <v>37</v>
      </c>
      <c r="B124" s="238">
        <f>'Open Int.'!K128</f>
        <v>1264000</v>
      </c>
      <c r="C124" s="240">
        <f>'Open Int.'!R128</f>
        <v>20.88128</v>
      </c>
      <c r="D124" s="162">
        <f t="shared" si="2"/>
        <v>0.11263549229908287</v>
      </c>
      <c r="E124" s="246">
        <f>'Open Int.'!B128/'Open Int.'!K128</f>
        <v>0.9392405063291139</v>
      </c>
      <c r="F124" s="231">
        <f>'Open Int.'!E128/'Open Int.'!K128</f>
        <v>0.05949367088607595</v>
      </c>
      <c r="G124" s="247">
        <f>'Open Int.'!H128/'Open Int.'!K128</f>
        <v>0.0012658227848101266</v>
      </c>
      <c r="H124" s="250">
        <v>11222040</v>
      </c>
      <c r="I124" s="234">
        <v>2243200</v>
      </c>
      <c r="J124" s="360">
        <v>2243200</v>
      </c>
      <c r="K124" s="118" t="str">
        <f t="shared" si="3"/>
        <v>Gross Exposure is less then 30%</v>
      </c>
      <c r="M124"/>
      <c r="N124"/>
    </row>
    <row r="125" spans="1:16" s="7" customFormat="1" ht="15">
      <c r="A125" s="204" t="s">
        <v>304</v>
      </c>
      <c r="B125" s="238">
        <f>'Open Int.'!K129</f>
        <v>502050</v>
      </c>
      <c r="C125" s="240">
        <f>'Open Int.'!R129</f>
        <v>85.5442995</v>
      </c>
      <c r="D125" s="162">
        <f t="shared" si="2"/>
        <v>0.13015111839746527</v>
      </c>
      <c r="E125" s="246">
        <f>'Open Int.'!B129/'Open Int.'!K129</f>
        <v>0.9943232745742456</v>
      </c>
      <c r="F125" s="231">
        <f>'Open Int.'!E129/'Open Int.'!K129</f>
        <v>0.00358530026889752</v>
      </c>
      <c r="G125" s="247">
        <f>'Open Int.'!H129/'Open Int.'!K129</f>
        <v>0.002091425156856887</v>
      </c>
      <c r="H125" s="250">
        <v>3857439</v>
      </c>
      <c r="I125" s="234">
        <v>771450</v>
      </c>
      <c r="J125" s="360">
        <v>385650</v>
      </c>
      <c r="K125" s="118" t="str">
        <f t="shared" si="3"/>
        <v>Gross Exposure is less then 30%</v>
      </c>
      <c r="M125"/>
      <c r="N125"/>
      <c r="P125" s="97"/>
    </row>
    <row r="126" spans="1:16" s="7" customFormat="1" ht="15">
      <c r="A126" s="204" t="s">
        <v>229</v>
      </c>
      <c r="B126" s="238">
        <f>'Open Int.'!K130</f>
        <v>5514375</v>
      </c>
      <c r="C126" s="240">
        <f>'Open Int.'!R130</f>
        <v>588.93525</v>
      </c>
      <c r="D126" s="162">
        <f t="shared" si="2"/>
        <v>0.36492079097059155</v>
      </c>
      <c r="E126" s="246">
        <f>'Open Int.'!B130/'Open Int.'!K130</f>
        <v>0.9876232573954438</v>
      </c>
      <c r="F126" s="231">
        <f>'Open Int.'!E130/'Open Int.'!K130</f>
        <v>0.01115266916014961</v>
      </c>
      <c r="G126" s="247">
        <f>'Open Int.'!H130/'Open Int.'!K130</f>
        <v>0.0012240734444066645</v>
      </c>
      <c r="H126" s="250">
        <v>15111156</v>
      </c>
      <c r="I126" s="234">
        <v>2640000</v>
      </c>
      <c r="J126" s="360">
        <v>1320000</v>
      </c>
      <c r="K126" s="118" t="str">
        <f t="shared" si="3"/>
        <v>Some sign of build up Gross exposure crosses 30%</v>
      </c>
      <c r="M126"/>
      <c r="N126"/>
      <c r="P126" s="97"/>
    </row>
    <row r="127" spans="1:16" s="7" customFormat="1" ht="15">
      <c r="A127" s="204" t="s">
        <v>279</v>
      </c>
      <c r="B127" s="238">
        <f>'Open Int.'!K131</f>
        <v>1478050</v>
      </c>
      <c r="C127" s="240">
        <f>'Open Int.'!R131</f>
        <v>160.89313275</v>
      </c>
      <c r="D127" s="162">
        <f t="shared" si="2"/>
        <v>0.7795334560432895</v>
      </c>
      <c r="E127" s="246">
        <f>'Open Int.'!B131/'Open Int.'!K131</f>
        <v>0.9694529955008288</v>
      </c>
      <c r="F127" s="231">
        <f>'Open Int.'!E131/'Open Int.'!K131</f>
        <v>0.027231825716315414</v>
      </c>
      <c r="G127" s="247">
        <f>'Open Int.'!H131/'Open Int.'!K131</f>
        <v>0.0033151787828557895</v>
      </c>
      <c r="H127" s="250">
        <v>1896070</v>
      </c>
      <c r="I127" s="234">
        <v>379050</v>
      </c>
      <c r="J127" s="360">
        <v>379050</v>
      </c>
      <c r="K127" s="118" t="str">
        <f t="shared" si="3"/>
        <v>Gross exposure is Substantial as Open interest has crossed 60%</v>
      </c>
      <c r="M127"/>
      <c r="N127"/>
      <c r="P127" s="97"/>
    </row>
    <row r="128" spans="1:16" s="7" customFormat="1" ht="15">
      <c r="A128" s="204" t="s">
        <v>180</v>
      </c>
      <c r="B128" s="238">
        <f>'Open Int.'!K132</f>
        <v>6661500</v>
      </c>
      <c r="C128" s="240">
        <f>'Open Int.'!R132</f>
        <v>129.9325575</v>
      </c>
      <c r="D128" s="162">
        <f t="shared" si="2"/>
        <v>0.8521077819448319</v>
      </c>
      <c r="E128" s="246">
        <f>'Open Int.'!B132/'Open Int.'!K132</f>
        <v>0.9612699842377843</v>
      </c>
      <c r="F128" s="231">
        <f>'Open Int.'!E132/'Open Int.'!K132</f>
        <v>0.030173384372888988</v>
      </c>
      <c r="G128" s="247">
        <f>'Open Int.'!H132/'Open Int.'!K132</f>
        <v>0.008556631389326727</v>
      </c>
      <c r="H128" s="250">
        <v>7817673</v>
      </c>
      <c r="I128" s="234">
        <v>1563000</v>
      </c>
      <c r="J128" s="360">
        <v>1563000</v>
      </c>
      <c r="K128" s="118" t="str">
        <f t="shared" si="3"/>
        <v>Gross exposure has crossed 80%,Margin double</v>
      </c>
      <c r="M128"/>
      <c r="N128"/>
      <c r="P128" s="97"/>
    </row>
    <row r="129" spans="1:16" s="7" customFormat="1" ht="15">
      <c r="A129" s="204" t="s">
        <v>181</v>
      </c>
      <c r="B129" s="238">
        <f>'Open Int.'!K133</f>
        <v>158950</v>
      </c>
      <c r="C129" s="240">
        <f>'Open Int.'!R133</f>
        <v>5.61331925</v>
      </c>
      <c r="D129" s="162">
        <f t="shared" si="2"/>
        <v>0.028009773023037796</v>
      </c>
      <c r="E129" s="246">
        <f>'Open Int.'!B133/'Open Int.'!K133</f>
        <v>1</v>
      </c>
      <c r="F129" s="231">
        <f>'Open Int.'!E133/'Open Int.'!K133</f>
        <v>0</v>
      </c>
      <c r="G129" s="247">
        <f>'Open Int.'!H133/'Open Int.'!K133</f>
        <v>0</v>
      </c>
      <c r="H129" s="250">
        <v>5674805</v>
      </c>
      <c r="I129" s="234">
        <v>1134750</v>
      </c>
      <c r="J129" s="360">
        <v>1134750</v>
      </c>
      <c r="K129" s="118" t="str">
        <f t="shared" si="3"/>
        <v>Gross Exposure is less then 30%</v>
      </c>
      <c r="M129"/>
      <c r="N129"/>
      <c r="P129" s="97"/>
    </row>
    <row r="130" spans="1:16" s="7" customFormat="1" ht="15">
      <c r="A130" s="204" t="s">
        <v>150</v>
      </c>
      <c r="B130" s="238">
        <f>'Open Int.'!K134</f>
        <v>10049375</v>
      </c>
      <c r="C130" s="240">
        <f>'Open Int.'!R134</f>
        <v>528.49663125</v>
      </c>
      <c r="D130" s="162">
        <f t="shared" si="2"/>
        <v>0.4296351700274706</v>
      </c>
      <c r="E130" s="246">
        <f>'Open Int.'!B134/'Open Int.'!K134</f>
        <v>0.9717892903787549</v>
      </c>
      <c r="F130" s="231">
        <f>'Open Int.'!E134/'Open Int.'!K134</f>
        <v>0.026121027427078797</v>
      </c>
      <c r="G130" s="247">
        <f>'Open Int.'!H134/'Open Int.'!K134</f>
        <v>0.002089682194166304</v>
      </c>
      <c r="H130" s="250">
        <v>23390485</v>
      </c>
      <c r="I130" s="234">
        <v>4677750</v>
      </c>
      <c r="J130" s="360">
        <v>2338875</v>
      </c>
      <c r="K130" s="118" t="str">
        <f t="shared" si="3"/>
        <v>Gross exposure is building up andcrpsses 40% mark</v>
      </c>
      <c r="M130"/>
      <c r="N130"/>
      <c r="P130" s="97"/>
    </row>
    <row r="131" spans="1:16" s="7" customFormat="1" ht="15">
      <c r="A131" s="204" t="s">
        <v>151</v>
      </c>
      <c r="B131" s="238">
        <f>'Open Int.'!K135</f>
        <v>2452950</v>
      </c>
      <c r="C131" s="240">
        <f>'Open Int.'!R135</f>
        <v>241.77501675</v>
      </c>
      <c r="D131" s="162">
        <f t="shared" si="2"/>
        <v>0.22590946067874973</v>
      </c>
      <c r="E131" s="246">
        <f>'Open Int.'!B135/'Open Int.'!K135</f>
        <v>0.9977985690698954</v>
      </c>
      <c r="F131" s="231">
        <f>'Open Int.'!E135/'Open Int.'!K135</f>
        <v>0.002201430930104568</v>
      </c>
      <c r="G131" s="247">
        <f>'Open Int.'!H135/'Open Int.'!K135</f>
        <v>0</v>
      </c>
      <c r="H131" s="250">
        <v>10858111</v>
      </c>
      <c r="I131" s="234">
        <v>2171250</v>
      </c>
      <c r="J131" s="360">
        <v>1085400</v>
      </c>
      <c r="K131" s="118" t="str">
        <f t="shared" si="3"/>
        <v>Gross Exposure is less then 30%</v>
      </c>
      <c r="M131"/>
      <c r="N131"/>
      <c r="P131" s="97"/>
    </row>
    <row r="132" spans="1:16" s="7" customFormat="1" ht="15">
      <c r="A132" s="204" t="s">
        <v>215</v>
      </c>
      <c r="B132" s="238">
        <f>'Open Int.'!K136</f>
        <v>628250</v>
      </c>
      <c r="C132" s="240">
        <f>'Open Int.'!R136</f>
        <v>94.1432625</v>
      </c>
      <c r="D132" s="162">
        <f aca="true" t="shared" si="4" ref="D132:D153">B132/H132</f>
        <v>0.4559805487008274</v>
      </c>
      <c r="E132" s="246">
        <f>'Open Int.'!B136/'Open Int.'!K136</f>
        <v>0.9996020692399522</v>
      </c>
      <c r="F132" s="231">
        <f>'Open Int.'!E136/'Open Int.'!K136</f>
        <v>0.0003979307600477517</v>
      </c>
      <c r="G132" s="247">
        <f>'Open Int.'!H136/'Open Int.'!K136</f>
        <v>0</v>
      </c>
      <c r="H132" s="250">
        <v>1377800</v>
      </c>
      <c r="I132" s="234">
        <v>275500</v>
      </c>
      <c r="J132" s="360">
        <v>275500</v>
      </c>
      <c r="K132" s="118" t="str">
        <f aca="true" t="shared" si="5" ref="K132:K153">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building up andcrpsses 40% mark</v>
      </c>
      <c r="M132"/>
      <c r="N132"/>
      <c r="P132" s="97"/>
    </row>
    <row r="133" spans="1:16" s="7" customFormat="1" ht="15">
      <c r="A133" s="204" t="s">
        <v>230</v>
      </c>
      <c r="B133" s="238">
        <f>'Open Int.'!K137</f>
        <v>1431400</v>
      </c>
      <c r="C133" s="240">
        <f>'Open Int.'!R137</f>
        <v>178.97509899999997</v>
      </c>
      <c r="D133" s="162">
        <f t="shared" si="4"/>
        <v>0.0822480316553218</v>
      </c>
      <c r="E133" s="246">
        <f>'Open Int.'!B137/'Open Int.'!K137</f>
        <v>0.9949699594802291</v>
      </c>
      <c r="F133" s="231">
        <f>'Open Int.'!E137/'Open Int.'!K137</f>
        <v>0.003493083694285315</v>
      </c>
      <c r="G133" s="247">
        <f>'Open Int.'!H137/'Open Int.'!K137</f>
        <v>0.0015369568254855386</v>
      </c>
      <c r="H133" s="250">
        <v>17403456</v>
      </c>
      <c r="I133" s="234">
        <v>2299200</v>
      </c>
      <c r="J133" s="360">
        <v>1149600</v>
      </c>
      <c r="K133" s="118" t="str">
        <f t="shared" si="5"/>
        <v>Gross Exposure is less then 30%</v>
      </c>
      <c r="M133"/>
      <c r="N133"/>
      <c r="P133" s="97"/>
    </row>
    <row r="134" spans="1:16" s="7" customFormat="1" ht="15">
      <c r="A134" s="204" t="s">
        <v>91</v>
      </c>
      <c r="B134" s="238">
        <f>'Open Int.'!K138</f>
        <v>10077600</v>
      </c>
      <c r="C134" s="240">
        <f>'Open Int.'!R138</f>
        <v>73.616868</v>
      </c>
      <c r="D134" s="162">
        <f t="shared" si="4"/>
        <v>0.28793142857142856</v>
      </c>
      <c r="E134" s="246">
        <f>'Open Int.'!B138/'Open Int.'!K138</f>
        <v>0.9276018099547512</v>
      </c>
      <c r="F134" s="231">
        <f>'Open Int.'!E138/'Open Int.'!K138</f>
        <v>0.07239819004524888</v>
      </c>
      <c r="G134" s="247">
        <f>'Open Int.'!H138/'Open Int.'!K138</f>
        <v>0</v>
      </c>
      <c r="H134" s="250">
        <v>35000000</v>
      </c>
      <c r="I134" s="234">
        <v>6999600</v>
      </c>
      <c r="J134" s="360">
        <v>6688000</v>
      </c>
      <c r="K134" s="118" t="str">
        <f t="shared" si="5"/>
        <v>Gross Exposure is less then 30%</v>
      </c>
      <c r="M134"/>
      <c r="N134"/>
      <c r="P134" s="97"/>
    </row>
    <row r="135" spans="1:16" s="7" customFormat="1" ht="15">
      <c r="A135" s="204" t="s">
        <v>152</v>
      </c>
      <c r="B135" s="238">
        <f>'Open Int.'!K139</f>
        <v>2211300</v>
      </c>
      <c r="C135" s="240">
        <f>'Open Int.'!R139</f>
        <v>47.2444245</v>
      </c>
      <c r="D135" s="162">
        <f t="shared" si="4"/>
        <v>0.0751449606541557</v>
      </c>
      <c r="E135" s="246">
        <f>'Open Int.'!B139/'Open Int.'!K139</f>
        <v>0.9682539682539683</v>
      </c>
      <c r="F135" s="231">
        <f>'Open Int.'!E139/'Open Int.'!K139</f>
        <v>0.026251526251526252</v>
      </c>
      <c r="G135" s="247">
        <f>'Open Int.'!H139/'Open Int.'!K139</f>
        <v>0.005494505494505495</v>
      </c>
      <c r="H135" s="250">
        <v>29427123</v>
      </c>
      <c r="I135" s="234">
        <v>5884650</v>
      </c>
      <c r="J135" s="360">
        <v>2941650</v>
      </c>
      <c r="K135" s="118" t="str">
        <f t="shared" si="5"/>
        <v>Gross Exposure is less then 30%</v>
      </c>
      <c r="M135"/>
      <c r="N135"/>
      <c r="P135" s="97"/>
    </row>
    <row r="136" spans="1:16" s="7" customFormat="1" ht="15">
      <c r="A136" s="204" t="s">
        <v>208</v>
      </c>
      <c r="B136" s="238">
        <f>'Open Int.'!K140</f>
        <v>5228280</v>
      </c>
      <c r="C136" s="240">
        <f>'Open Int.'!R140</f>
        <v>476.3485908</v>
      </c>
      <c r="D136" s="162">
        <f t="shared" si="4"/>
        <v>0.11790550952320149</v>
      </c>
      <c r="E136" s="246">
        <f>'Open Int.'!B140/'Open Int.'!K140</f>
        <v>0.8437352245862885</v>
      </c>
      <c r="F136" s="231">
        <f>'Open Int.'!E140/'Open Int.'!K140</f>
        <v>0.13869188337273444</v>
      </c>
      <c r="G136" s="247">
        <f>'Open Int.'!H140/'Open Int.'!K140</f>
        <v>0.01757289204097715</v>
      </c>
      <c r="H136" s="250">
        <v>44342966</v>
      </c>
      <c r="I136" s="234">
        <v>3331020</v>
      </c>
      <c r="J136" s="360">
        <v>1665304</v>
      </c>
      <c r="K136" s="118" t="str">
        <f t="shared" si="5"/>
        <v>Gross Exposure is less then 30%</v>
      </c>
      <c r="M136"/>
      <c r="N136"/>
      <c r="P136" s="97"/>
    </row>
    <row r="137" spans="1:16" s="7" customFormat="1" ht="15">
      <c r="A137" s="204" t="s">
        <v>231</v>
      </c>
      <c r="B137" s="238">
        <f>'Open Int.'!K141</f>
        <v>1473600</v>
      </c>
      <c r="C137" s="240">
        <f>'Open Int.'!R141</f>
        <v>82.551072</v>
      </c>
      <c r="D137" s="162">
        <f t="shared" si="4"/>
        <v>0.05513429518533482</v>
      </c>
      <c r="E137" s="246">
        <f>'Open Int.'!B141/'Open Int.'!K141</f>
        <v>0.9831704668838219</v>
      </c>
      <c r="F137" s="231">
        <f>'Open Int.'!E141/'Open Int.'!K141</f>
        <v>0.013572204125950055</v>
      </c>
      <c r="G137" s="247">
        <f>'Open Int.'!H141/'Open Int.'!K141</f>
        <v>0.003257328990228013</v>
      </c>
      <c r="H137" s="250">
        <v>26727466</v>
      </c>
      <c r="I137" s="234">
        <v>5344800</v>
      </c>
      <c r="J137" s="360">
        <v>2672000</v>
      </c>
      <c r="K137" s="118" t="str">
        <f t="shared" si="5"/>
        <v>Gross Exposure is less then 30%</v>
      </c>
      <c r="M137"/>
      <c r="N137"/>
      <c r="P137" s="97"/>
    </row>
    <row r="138" spans="1:16" s="7" customFormat="1" ht="15">
      <c r="A138" s="204" t="s">
        <v>185</v>
      </c>
      <c r="B138" s="238">
        <f>'Open Int.'!K142</f>
        <v>22164975</v>
      </c>
      <c r="C138" s="240">
        <f>'Open Int.'!R142</f>
        <v>1008.395537625</v>
      </c>
      <c r="D138" s="162">
        <f t="shared" si="4"/>
        <v>0.2737655235972561</v>
      </c>
      <c r="E138" s="246">
        <f>'Open Int.'!B142/'Open Int.'!K142</f>
        <v>0.8787039010871882</v>
      </c>
      <c r="F138" s="231">
        <f>'Open Int.'!E142/'Open Int.'!K142</f>
        <v>0.09653744251910953</v>
      </c>
      <c r="G138" s="247">
        <f>'Open Int.'!H142/'Open Int.'!K142</f>
        <v>0.024758656393702227</v>
      </c>
      <c r="H138" s="250">
        <v>80963354</v>
      </c>
      <c r="I138" s="234">
        <v>6220800</v>
      </c>
      <c r="J138" s="360">
        <v>3110400</v>
      </c>
      <c r="K138" s="118" t="str">
        <f t="shared" si="5"/>
        <v>Gross Exposure is less then 30%</v>
      </c>
      <c r="M138"/>
      <c r="N138"/>
      <c r="P138" s="97"/>
    </row>
    <row r="139" spans="1:16" s="7" customFormat="1" ht="15">
      <c r="A139" s="204" t="s">
        <v>206</v>
      </c>
      <c r="B139" s="238">
        <f>'Open Int.'!K143</f>
        <v>1284800</v>
      </c>
      <c r="C139" s="240">
        <f>'Open Int.'!R143</f>
        <v>93.270056</v>
      </c>
      <c r="D139" s="162">
        <f t="shared" si="4"/>
        <v>0.16116611612866646</v>
      </c>
      <c r="E139" s="246">
        <f>'Open Int.'!B143/'Open Int.'!K143</f>
        <v>0.9852311643835616</v>
      </c>
      <c r="F139" s="231">
        <f>'Open Int.'!E143/'Open Int.'!K143</f>
        <v>0.014126712328767123</v>
      </c>
      <c r="G139" s="247">
        <f>'Open Int.'!H143/'Open Int.'!K143</f>
        <v>0.0006421232876712328</v>
      </c>
      <c r="H139" s="250">
        <v>7971899</v>
      </c>
      <c r="I139" s="234">
        <v>1594175</v>
      </c>
      <c r="J139" s="360">
        <v>796950</v>
      </c>
      <c r="K139" s="118" t="str">
        <f t="shared" si="5"/>
        <v>Gross Exposure is less then 30%</v>
      </c>
      <c r="M139"/>
      <c r="N139"/>
      <c r="P139" s="97"/>
    </row>
    <row r="140" spans="1:16" s="7" customFormat="1" ht="15">
      <c r="A140" s="204" t="s">
        <v>118</v>
      </c>
      <c r="B140" s="238">
        <f>'Open Int.'!K144</f>
        <v>3702500</v>
      </c>
      <c r="C140" s="240">
        <f>'Open Int.'!R144</f>
        <v>465.1821</v>
      </c>
      <c r="D140" s="162">
        <f t="shared" si="4"/>
        <v>0.11563134323021038</v>
      </c>
      <c r="E140" s="246">
        <f>'Open Int.'!B144/'Open Int.'!K144</f>
        <v>0.9615124915597569</v>
      </c>
      <c r="F140" s="231">
        <f>'Open Int.'!E144/'Open Int.'!K144</f>
        <v>0.036056718433490884</v>
      </c>
      <c r="G140" s="247">
        <f>'Open Int.'!H144/'Open Int.'!K144</f>
        <v>0.0024307900067521947</v>
      </c>
      <c r="H140" s="250">
        <v>32019865</v>
      </c>
      <c r="I140" s="234">
        <v>2454750</v>
      </c>
      <c r="J140" s="360">
        <v>1227250</v>
      </c>
      <c r="K140" s="118" t="str">
        <f t="shared" si="5"/>
        <v>Gross Exposure is less then 30%</v>
      </c>
      <c r="M140"/>
      <c r="N140"/>
      <c r="P140" s="97"/>
    </row>
    <row r="141" spans="1:16" s="7" customFormat="1" ht="15">
      <c r="A141" s="204" t="s">
        <v>232</v>
      </c>
      <c r="B141" s="238">
        <f>'Open Int.'!K145</f>
        <v>2472165</v>
      </c>
      <c r="C141" s="240">
        <f>'Open Int.'!R145</f>
        <v>211.901622975</v>
      </c>
      <c r="D141" s="162">
        <f t="shared" si="4"/>
        <v>0.5931629575261765</v>
      </c>
      <c r="E141" s="246">
        <f>'Open Int.'!B145/'Open Int.'!K145</f>
        <v>0.9896924355777224</v>
      </c>
      <c r="F141" s="231">
        <f>'Open Int.'!E145/'Open Int.'!K145</f>
        <v>0.007647547797173733</v>
      </c>
      <c r="G141" s="247">
        <f>'Open Int.'!H145/'Open Int.'!K145</f>
        <v>0.002660016625103907</v>
      </c>
      <c r="H141" s="250">
        <v>4167767</v>
      </c>
      <c r="I141" s="234">
        <v>833508</v>
      </c>
      <c r="J141" s="360">
        <v>581154</v>
      </c>
      <c r="K141" s="118" t="str">
        <f t="shared" si="5"/>
        <v>Gross exposure is building up andcrpsses 40% mark</v>
      </c>
      <c r="M141"/>
      <c r="N141"/>
      <c r="P141" s="97"/>
    </row>
    <row r="142" spans="1:16" s="7" customFormat="1" ht="15">
      <c r="A142" s="204" t="s">
        <v>305</v>
      </c>
      <c r="B142" s="238">
        <f>'Open Int.'!K146</f>
        <v>1582350</v>
      </c>
      <c r="C142" s="240">
        <f>'Open Int.'!R146</f>
        <v>8.56842525</v>
      </c>
      <c r="D142" s="162">
        <f t="shared" si="4"/>
        <v>0.10043869688098286</v>
      </c>
      <c r="E142" s="246">
        <f>'Open Int.'!B146/'Open Int.'!K146</f>
        <v>0.8929440389294404</v>
      </c>
      <c r="F142" s="231">
        <f>'Open Int.'!E146/'Open Int.'!K146</f>
        <v>0.09732360097323602</v>
      </c>
      <c r="G142" s="247">
        <f>'Open Int.'!H146/'Open Int.'!K146</f>
        <v>0.009732360097323601</v>
      </c>
      <c r="H142" s="234">
        <v>15754386</v>
      </c>
      <c r="I142" s="234">
        <v>3149300</v>
      </c>
      <c r="J142" s="234">
        <v>3149300</v>
      </c>
      <c r="K142" s="118" t="str">
        <f t="shared" si="5"/>
        <v>Gross Exposure is less then 30%</v>
      </c>
      <c r="M142"/>
      <c r="N142"/>
      <c r="P142" s="97"/>
    </row>
    <row r="143" spans="1:16" s="7" customFormat="1" ht="15">
      <c r="A143" s="204" t="s">
        <v>306</v>
      </c>
      <c r="B143" s="238">
        <f>'Open Int.'!K147</f>
        <v>17785900</v>
      </c>
      <c r="C143" s="240">
        <f>'Open Int.'!R147</f>
        <v>36.0164475</v>
      </c>
      <c r="D143" s="162">
        <f t="shared" si="4"/>
        <v>0.1694904884864176</v>
      </c>
      <c r="E143" s="246">
        <f>'Open Int.'!B147/'Open Int.'!K147</f>
        <v>0.7925969447708578</v>
      </c>
      <c r="F143" s="231">
        <f>'Open Int.'!E147/'Open Int.'!K147</f>
        <v>0.17567567567567569</v>
      </c>
      <c r="G143" s="247">
        <f>'Open Int.'!H147/'Open Int.'!K147</f>
        <v>0.03172737955346651</v>
      </c>
      <c r="H143" s="234">
        <v>104937452</v>
      </c>
      <c r="I143" s="234">
        <v>20983600</v>
      </c>
      <c r="J143" s="234">
        <v>20983600</v>
      </c>
      <c r="K143" s="118" t="str">
        <f t="shared" si="5"/>
        <v>Gross Exposure is less then 30%</v>
      </c>
      <c r="M143"/>
      <c r="N143"/>
      <c r="P143" s="97"/>
    </row>
    <row r="144" spans="1:16" s="7" customFormat="1" ht="15">
      <c r="A144" s="204" t="s">
        <v>173</v>
      </c>
      <c r="B144" s="238">
        <f>'Open Int.'!K148</f>
        <v>9451800</v>
      </c>
      <c r="C144" s="240">
        <f>'Open Int.'!R148</f>
        <v>75.6144</v>
      </c>
      <c r="D144" s="162">
        <f t="shared" si="4"/>
        <v>0.46086757963481956</v>
      </c>
      <c r="E144" s="246">
        <f>'Open Int.'!B148/'Open Int.'!K148</f>
        <v>0.9519350811485643</v>
      </c>
      <c r="F144" s="231">
        <f>'Open Int.'!E148/'Open Int.'!K148</f>
        <v>0.04681647940074907</v>
      </c>
      <c r="G144" s="247">
        <f>'Open Int.'!H148/'Open Int.'!K148</f>
        <v>0.0012484394506866417</v>
      </c>
      <c r="H144" s="234">
        <v>20508711</v>
      </c>
      <c r="I144" s="234">
        <v>4100500</v>
      </c>
      <c r="J144" s="234">
        <v>4100500</v>
      </c>
      <c r="K144" s="118" t="str">
        <f t="shared" si="5"/>
        <v>Gross exposure is building up andcrpsses 40% mark</v>
      </c>
      <c r="M144"/>
      <c r="N144"/>
      <c r="P144" s="97"/>
    </row>
    <row r="145" spans="1:16" s="7" customFormat="1" ht="15">
      <c r="A145" s="204" t="s">
        <v>307</v>
      </c>
      <c r="B145" s="238">
        <f>'Open Int.'!K149</f>
        <v>167400</v>
      </c>
      <c r="C145" s="240">
        <f>'Open Int.'!R149</f>
        <v>18.044046</v>
      </c>
      <c r="D145" s="162">
        <f t="shared" si="4"/>
        <v>0.014197985565381342</v>
      </c>
      <c r="E145" s="246">
        <f>'Open Int.'!B149/'Open Int.'!K149</f>
        <v>1</v>
      </c>
      <c r="F145" s="231">
        <f>'Open Int.'!E149/'Open Int.'!K149</f>
        <v>0</v>
      </c>
      <c r="G145" s="247">
        <f>'Open Int.'!H149/'Open Int.'!K149</f>
        <v>0</v>
      </c>
      <c r="H145" s="234">
        <v>11790405</v>
      </c>
      <c r="I145" s="234">
        <v>2358000</v>
      </c>
      <c r="J145" s="234">
        <v>1179000</v>
      </c>
      <c r="K145" s="118" t="str">
        <f t="shared" si="5"/>
        <v>Gross Exposure is less then 30%</v>
      </c>
      <c r="M145"/>
      <c r="N145"/>
      <c r="P145" s="97"/>
    </row>
    <row r="146" spans="1:16" s="7" customFormat="1" ht="15">
      <c r="A146" s="204" t="s">
        <v>82</v>
      </c>
      <c r="B146" s="238">
        <f>'Open Int.'!K150</f>
        <v>4418400</v>
      </c>
      <c r="C146" s="240">
        <f>'Open Int.'!R150</f>
        <v>53.484732</v>
      </c>
      <c r="D146" s="162">
        <f t="shared" si="4"/>
        <v>0.09813524379891604</v>
      </c>
      <c r="E146" s="246">
        <f>'Open Int.'!B150/'Open Int.'!K150</f>
        <v>0.9914448669201521</v>
      </c>
      <c r="F146" s="231">
        <f>'Open Int.'!E150/'Open Int.'!K150</f>
        <v>0.008555133079847909</v>
      </c>
      <c r="G146" s="247">
        <f>'Open Int.'!H150/'Open Int.'!K150</f>
        <v>0</v>
      </c>
      <c r="H146" s="250">
        <v>45023580</v>
      </c>
      <c r="I146" s="234">
        <v>9000600</v>
      </c>
      <c r="J146" s="360">
        <v>4498200</v>
      </c>
      <c r="K146" s="118" t="str">
        <f t="shared" si="5"/>
        <v>Gross Exposure is less then 30%</v>
      </c>
      <c r="M146"/>
      <c r="N146"/>
      <c r="P146" s="97"/>
    </row>
    <row r="147" spans="1:16" s="7" customFormat="1" ht="15">
      <c r="A147" s="204" t="s">
        <v>153</v>
      </c>
      <c r="B147" s="238">
        <f>'Open Int.'!K151</f>
        <v>622800</v>
      </c>
      <c r="C147" s="240">
        <f>'Open Int.'!R151</f>
        <v>29.10033</v>
      </c>
      <c r="D147" s="162">
        <f t="shared" si="4"/>
        <v>0.021372536907776886</v>
      </c>
      <c r="E147" s="246">
        <f>'Open Int.'!B151/'Open Int.'!K151</f>
        <v>1</v>
      </c>
      <c r="F147" s="231">
        <f>'Open Int.'!E151/'Open Int.'!K151</f>
        <v>0</v>
      </c>
      <c r="G147" s="247">
        <f>'Open Int.'!H151/'Open Int.'!K151</f>
        <v>0</v>
      </c>
      <c r="H147" s="250">
        <v>29140200</v>
      </c>
      <c r="I147" s="234">
        <v>5827500</v>
      </c>
      <c r="J147" s="360">
        <v>2913300</v>
      </c>
      <c r="K147" s="118" t="str">
        <f t="shared" si="5"/>
        <v>Gross Exposure is less then 30%</v>
      </c>
      <c r="M147"/>
      <c r="N147"/>
      <c r="P147" s="97"/>
    </row>
    <row r="148" spans="1:16" s="7" customFormat="1" ht="15">
      <c r="A148" s="204" t="s">
        <v>154</v>
      </c>
      <c r="B148" s="238">
        <f>'Open Int.'!K152</f>
        <v>5340600</v>
      </c>
      <c r="C148" s="240">
        <f>'Open Int.'!R152</f>
        <v>25.875207000000003</v>
      </c>
      <c r="D148" s="162">
        <f t="shared" si="4"/>
        <v>0.133515</v>
      </c>
      <c r="E148" s="246">
        <f>'Open Int.'!B152/'Open Int.'!K152</f>
        <v>0.962532299741602</v>
      </c>
      <c r="F148" s="231">
        <f>'Open Int.'!E152/'Open Int.'!K152</f>
        <v>0.03617571059431524</v>
      </c>
      <c r="G148" s="247">
        <f>'Open Int.'!H152/'Open Int.'!K152</f>
        <v>0.0012919896640826874</v>
      </c>
      <c r="H148" s="250">
        <v>40000000</v>
      </c>
      <c r="I148" s="234">
        <v>7997100</v>
      </c>
      <c r="J148" s="360">
        <v>7997100</v>
      </c>
      <c r="K148" s="118" t="str">
        <f t="shared" si="5"/>
        <v>Gross Exposure is less then 30%</v>
      </c>
      <c r="M148"/>
      <c r="N148"/>
      <c r="P148" s="97"/>
    </row>
    <row r="149" spans="1:16" s="7" customFormat="1" ht="15">
      <c r="A149" s="204" t="s">
        <v>308</v>
      </c>
      <c r="B149" s="238">
        <f>'Open Int.'!K153</f>
        <v>1099800</v>
      </c>
      <c r="C149" s="240">
        <f>'Open Int.'!R153</f>
        <v>12.15279</v>
      </c>
      <c r="D149" s="162">
        <f t="shared" si="4"/>
        <v>0.02288949033983588</v>
      </c>
      <c r="E149" s="246">
        <f>'Open Int.'!B153/'Open Int.'!K153</f>
        <v>0.9590834697217676</v>
      </c>
      <c r="F149" s="231">
        <f>'Open Int.'!E153/'Open Int.'!K153</f>
        <v>0.04091653027823241</v>
      </c>
      <c r="G149" s="247">
        <f>'Open Int.'!H153/'Open Int.'!K153</f>
        <v>0</v>
      </c>
      <c r="H149" s="250">
        <v>48048252</v>
      </c>
      <c r="I149" s="234">
        <v>9608400</v>
      </c>
      <c r="J149" s="234">
        <v>4804200</v>
      </c>
      <c r="K149" s="118" t="str">
        <f t="shared" si="5"/>
        <v>Gross Exposure is less then 30%</v>
      </c>
      <c r="M149"/>
      <c r="N149"/>
      <c r="P149" s="97"/>
    </row>
    <row r="150" spans="1:16" s="7" customFormat="1" ht="15">
      <c r="A150" s="204" t="s">
        <v>155</v>
      </c>
      <c r="B150" s="238">
        <f>'Open Int.'!K154</f>
        <v>3816750</v>
      </c>
      <c r="C150" s="240">
        <f>'Open Int.'!R154</f>
        <v>165.74236875</v>
      </c>
      <c r="D150" s="162">
        <f t="shared" si="4"/>
        <v>0.3775404040194217</v>
      </c>
      <c r="E150" s="246">
        <f>'Open Int.'!B154/'Open Int.'!K154</f>
        <v>0.9851444291609354</v>
      </c>
      <c r="F150" s="231">
        <f>'Open Int.'!E154/'Open Int.'!K154</f>
        <v>0.013617606602475928</v>
      </c>
      <c r="G150" s="247">
        <f>'Open Int.'!H154/'Open Int.'!K154</f>
        <v>0.0012379642365887209</v>
      </c>
      <c r="H150" s="250">
        <v>10109514</v>
      </c>
      <c r="I150" s="234">
        <v>2021775</v>
      </c>
      <c r="J150" s="360">
        <v>1176000</v>
      </c>
      <c r="K150" s="118" t="str">
        <f t="shared" si="5"/>
        <v>Some sign of build up Gross exposure crosses 30%</v>
      </c>
      <c r="M150"/>
      <c r="N150"/>
      <c r="P150" s="97"/>
    </row>
    <row r="151" spans="1:16" s="7" customFormat="1" ht="15">
      <c r="A151" s="204" t="s">
        <v>38</v>
      </c>
      <c r="B151" s="238">
        <f>'Open Int.'!K155</f>
        <v>5431800</v>
      </c>
      <c r="C151" s="240">
        <f>'Open Int.'!R155</f>
        <v>314.990082</v>
      </c>
      <c r="D151" s="162">
        <f t="shared" si="4"/>
        <v>0.10798073832600155</v>
      </c>
      <c r="E151" s="246">
        <f>'Open Int.'!B155/'Open Int.'!K155</f>
        <v>0.9880702529548216</v>
      </c>
      <c r="F151" s="231">
        <f>'Open Int.'!E155/'Open Int.'!K155</f>
        <v>0.011266983320446261</v>
      </c>
      <c r="G151" s="247">
        <f>'Open Int.'!H155/'Open Int.'!K155</f>
        <v>0.0006627637247321329</v>
      </c>
      <c r="H151" s="250">
        <v>50303416</v>
      </c>
      <c r="I151" s="234">
        <v>4951200</v>
      </c>
      <c r="J151" s="360">
        <v>2475600</v>
      </c>
      <c r="K151" s="118" t="str">
        <f t="shared" si="5"/>
        <v>Gross Exposure is less then 30%</v>
      </c>
      <c r="M151"/>
      <c r="N151"/>
      <c r="P151" s="97"/>
    </row>
    <row r="152" spans="1:16" s="7" customFormat="1" ht="15">
      <c r="A152" s="204" t="s">
        <v>156</v>
      </c>
      <c r="B152" s="238">
        <f>'Open Int.'!K156</f>
        <v>1571400</v>
      </c>
      <c r="C152" s="240">
        <f>'Open Int.'!R156</f>
        <v>53.60831099999999</v>
      </c>
      <c r="D152" s="162">
        <f t="shared" si="4"/>
        <v>0.280260820557454</v>
      </c>
      <c r="E152" s="246">
        <f>'Open Int.'!B156/'Open Int.'!K156</f>
        <v>0.995418098510882</v>
      </c>
      <c r="F152" s="231">
        <f>'Open Int.'!E156/'Open Int.'!K156</f>
        <v>0.004200076365024819</v>
      </c>
      <c r="G152" s="247">
        <f>'Open Int.'!H156/'Open Int.'!K156</f>
        <v>0.00038182512409316535</v>
      </c>
      <c r="H152" s="250">
        <v>5606920</v>
      </c>
      <c r="I152" s="234">
        <v>1120800</v>
      </c>
      <c r="J152" s="360">
        <v>1120800</v>
      </c>
      <c r="K152" s="118" t="str">
        <f t="shared" si="5"/>
        <v>Gross Exposure is less then 30%</v>
      </c>
      <c r="M152"/>
      <c r="N152"/>
      <c r="P152" s="97"/>
    </row>
    <row r="153" spans="1:16" s="7" customFormat="1" ht="15">
      <c r="A153" s="204" t="s">
        <v>211</v>
      </c>
      <c r="B153" s="238">
        <f>'Open Int.'!K157</f>
        <v>3593800</v>
      </c>
      <c r="C153" s="240">
        <f>'Open Int.'!R157</f>
        <v>99.117004</v>
      </c>
      <c r="D153" s="162">
        <f t="shared" si="4"/>
        <v>0.07648109987048778</v>
      </c>
      <c r="E153" s="246">
        <f>'Open Int.'!B157/'Open Int.'!K157</f>
        <v>0.9542267238021036</v>
      </c>
      <c r="F153" s="231">
        <f>'Open Int.'!E157/'Open Int.'!K157</f>
        <v>0.0436306973120374</v>
      </c>
      <c r="G153" s="247">
        <f>'Open Int.'!H157/'Open Int.'!K157</f>
        <v>0.0021425788858589795</v>
      </c>
      <c r="H153" s="250">
        <v>46989387</v>
      </c>
      <c r="I153" s="234">
        <v>9397500</v>
      </c>
      <c r="J153" s="360">
        <v>4698400</v>
      </c>
      <c r="K153" s="118" t="str">
        <f t="shared" si="5"/>
        <v>Gross Exposure is less then 30%</v>
      </c>
      <c r="M153"/>
      <c r="N153"/>
      <c r="P153"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7"/>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E366" sqref="E366"/>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2" t="s">
        <v>237</v>
      </c>
      <c r="B1" s="393"/>
      <c r="C1" s="393"/>
      <c r="D1" s="393"/>
      <c r="E1" s="393"/>
      <c r="F1" s="393"/>
      <c r="G1" s="393"/>
      <c r="H1" s="393"/>
      <c r="I1" s="393"/>
      <c r="J1" s="422"/>
      <c r="K1" s="34"/>
      <c r="L1" s="35"/>
      <c r="M1" s="36"/>
    </row>
    <row r="2" spans="1:13" s="38" customFormat="1" ht="31.5" customHeight="1" thickBot="1">
      <c r="A2" s="426" t="s">
        <v>27</v>
      </c>
      <c r="B2" s="428" t="s">
        <v>15</v>
      </c>
      <c r="C2" s="430" t="s">
        <v>31</v>
      </c>
      <c r="D2" s="432" t="s">
        <v>72</v>
      </c>
      <c r="E2" s="433"/>
      <c r="F2" s="434"/>
      <c r="G2" s="435" t="s">
        <v>94</v>
      </c>
      <c r="H2" s="435"/>
      <c r="I2" s="435"/>
      <c r="J2" s="425"/>
      <c r="K2" s="423" t="s">
        <v>32</v>
      </c>
      <c r="L2" s="424"/>
      <c r="M2" s="425"/>
    </row>
    <row r="3" spans="1:13" s="38" customFormat="1" ht="27.75" thickBot="1">
      <c r="A3" s="427"/>
      <c r="B3" s="429"/>
      <c r="C3" s="431"/>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5875.3</v>
      </c>
      <c r="D4" s="324">
        <v>453.12</v>
      </c>
      <c r="E4" s="212">
        <f>D4*B4</f>
        <v>45312</v>
      </c>
      <c r="F4" s="213">
        <f>D4/C4*100</f>
        <v>7.712287032151549</v>
      </c>
      <c r="G4" s="279">
        <f>(B4*C4)*H4%+E4</f>
        <v>62937.899999999994</v>
      </c>
      <c r="H4" s="277">
        <v>3</v>
      </c>
      <c r="I4" s="215">
        <f>G4/B4</f>
        <v>629.3789999999999</v>
      </c>
      <c r="J4" s="216">
        <f>I4/C4</f>
        <v>0.10712287032151548</v>
      </c>
      <c r="K4" s="218">
        <f>M4/16</f>
        <v>2.1006168125</v>
      </c>
      <c r="L4" s="219">
        <f>K4*SQRT(30)</f>
        <v>11.505552128808501</v>
      </c>
      <c r="M4" s="220">
        <v>33.609869</v>
      </c>
      <c r="N4" s="89"/>
    </row>
    <row r="5" spans="1:14" s="8" customFormat="1" ht="15">
      <c r="A5" s="196" t="s">
        <v>74</v>
      </c>
      <c r="B5" s="182">
        <v>50</v>
      </c>
      <c r="C5" s="289">
        <f>Volume!J5</f>
        <v>5356.15</v>
      </c>
      <c r="D5" s="323">
        <v>382.96</v>
      </c>
      <c r="E5" s="209">
        <f aca="true" t="shared" si="0" ref="E5:E68">D5*B5</f>
        <v>19148</v>
      </c>
      <c r="F5" s="214">
        <f aca="true" t="shared" si="1" ref="F5:F68">D5/C5*100</f>
        <v>7.14991178365057</v>
      </c>
      <c r="G5" s="280">
        <f aca="true" t="shared" si="2" ref="G5:G68">(B5*C5)*H5%+E5</f>
        <v>27182.225</v>
      </c>
      <c r="H5" s="278">
        <v>3</v>
      </c>
      <c r="I5" s="210">
        <f aca="true" t="shared" si="3" ref="I5:I68">G5/B5</f>
        <v>543.6445</v>
      </c>
      <c r="J5" s="217">
        <f aca="true" t="shared" si="4" ref="J5:J68">I5/C5</f>
        <v>0.1014991178365057</v>
      </c>
      <c r="K5" s="221">
        <f aca="true" t="shared" si="5" ref="K5:K68">M5/16</f>
        <v>1.7012060625</v>
      </c>
      <c r="L5" s="211">
        <f aca="true" t="shared" si="6" ref="L5:L68">K5*SQRT(30)</f>
        <v>9.317889353957936</v>
      </c>
      <c r="M5" s="222">
        <v>27.219297</v>
      </c>
      <c r="N5" s="89"/>
    </row>
    <row r="6" spans="1:14" s="8" customFormat="1" ht="15">
      <c r="A6" s="196" t="s">
        <v>9</v>
      </c>
      <c r="B6" s="182">
        <v>100</v>
      </c>
      <c r="C6" s="289">
        <f>Volume!J6</f>
        <v>3911.4</v>
      </c>
      <c r="D6" s="323">
        <v>278.63</v>
      </c>
      <c r="E6" s="209">
        <f t="shared" si="0"/>
        <v>27863</v>
      </c>
      <c r="F6" s="214">
        <f t="shared" si="1"/>
        <v>7.123536329702919</v>
      </c>
      <c r="G6" s="280">
        <f t="shared" si="2"/>
        <v>39597.2</v>
      </c>
      <c r="H6" s="278">
        <v>3</v>
      </c>
      <c r="I6" s="210">
        <f t="shared" si="3"/>
        <v>395.972</v>
      </c>
      <c r="J6" s="217">
        <f t="shared" si="4"/>
        <v>0.10123536329702919</v>
      </c>
      <c r="K6" s="221">
        <f t="shared" si="5"/>
        <v>1.4623196875</v>
      </c>
      <c r="L6" s="211">
        <f t="shared" si="6"/>
        <v>8.009454791276553</v>
      </c>
      <c r="M6" s="222">
        <v>23.397115</v>
      </c>
      <c r="N6" s="89"/>
    </row>
    <row r="7" spans="1:13" s="7" customFormat="1" ht="15">
      <c r="A7" s="196" t="s">
        <v>283</v>
      </c>
      <c r="B7" s="182">
        <v>200</v>
      </c>
      <c r="C7" s="289">
        <f>Volume!J7</f>
        <v>1711.05</v>
      </c>
      <c r="D7" s="323">
        <v>396.46</v>
      </c>
      <c r="E7" s="209">
        <f t="shared" si="0"/>
        <v>79292</v>
      </c>
      <c r="F7" s="214">
        <f t="shared" si="1"/>
        <v>23.170567780018118</v>
      </c>
      <c r="G7" s="280">
        <f t="shared" si="2"/>
        <v>96402.5</v>
      </c>
      <c r="H7" s="278">
        <v>5</v>
      </c>
      <c r="I7" s="210">
        <f t="shared" si="3"/>
        <v>482.0125</v>
      </c>
      <c r="J7" s="217">
        <f t="shared" si="4"/>
        <v>0.2817056778001812</v>
      </c>
      <c r="K7" s="221">
        <f t="shared" si="5"/>
        <v>5.406509625</v>
      </c>
      <c r="L7" s="211">
        <f t="shared" si="6"/>
        <v>29.612672789812965</v>
      </c>
      <c r="M7" s="222">
        <v>86.504154</v>
      </c>
    </row>
    <row r="8" spans="1:13" s="8" customFormat="1" ht="15">
      <c r="A8" s="196" t="s">
        <v>134</v>
      </c>
      <c r="B8" s="182">
        <v>100</v>
      </c>
      <c r="C8" s="289">
        <f>Volume!J8</f>
        <v>3532.75</v>
      </c>
      <c r="D8" s="323">
        <v>421.78</v>
      </c>
      <c r="E8" s="209">
        <f t="shared" si="0"/>
        <v>42178</v>
      </c>
      <c r="F8" s="214">
        <f t="shared" si="1"/>
        <v>11.939140895902625</v>
      </c>
      <c r="G8" s="280">
        <f t="shared" si="2"/>
        <v>59841.75</v>
      </c>
      <c r="H8" s="278">
        <v>5</v>
      </c>
      <c r="I8" s="210">
        <f t="shared" si="3"/>
        <v>598.4175</v>
      </c>
      <c r="J8" s="217">
        <f t="shared" si="4"/>
        <v>0.16939140895902627</v>
      </c>
      <c r="K8" s="221">
        <f t="shared" si="5"/>
        <v>2.754658625</v>
      </c>
      <c r="L8" s="211">
        <f t="shared" si="6"/>
        <v>15.087886671386642</v>
      </c>
      <c r="M8" s="222">
        <v>44.074538</v>
      </c>
    </row>
    <row r="9" spans="1:13" s="7" customFormat="1" ht="15">
      <c r="A9" s="196" t="s">
        <v>0</v>
      </c>
      <c r="B9" s="182">
        <v>375</v>
      </c>
      <c r="C9" s="289">
        <f>Volume!J9</f>
        <v>1025.5</v>
      </c>
      <c r="D9" s="323">
        <v>118.26</v>
      </c>
      <c r="E9" s="209">
        <f t="shared" si="0"/>
        <v>44347.5</v>
      </c>
      <c r="F9" s="214">
        <f t="shared" si="1"/>
        <v>11.531935641150659</v>
      </c>
      <c r="G9" s="280">
        <f t="shared" si="2"/>
        <v>63575.625</v>
      </c>
      <c r="H9" s="278">
        <v>5</v>
      </c>
      <c r="I9" s="210">
        <f t="shared" si="3"/>
        <v>169.535</v>
      </c>
      <c r="J9" s="217">
        <f t="shared" si="4"/>
        <v>0.16531935641150658</v>
      </c>
      <c r="K9" s="221">
        <f t="shared" si="5"/>
        <v>2.6665694375</v>
      </c>
      <c r="L9" s="211">
        <f t="shared" si="6"/>
        <v>14.605402320726123</v>
      </c>
      <c r="M9" s="222">
        <v>42.665111</v>
      </c>
    </row>
    <row r="10" spans="1:13" s="7" customFormat="1" ht="15">
      <c r="A10" s="196" t="s">
        <v>135</v>
      </c>
      <c r="B10" s="182">
        <v>4900</v>
      </c>
      <c r="C10" s="289">
        <f>Volume!J10</f>
        <v>90.3</v>
      </c>
      <c r="D10" s="191">
        <v>9.78</v>
      </c>
      <c r="E10" s="209">
        <f t="shared" si="0"/>
        <v>47922</v>
      </c>
      <c r="F10" s="214">
        <f t="shared" si="1"/>
        <v>10.830564784053156</v>
      </c>
      <c r="G10" s="280">
        <f t="shared" si="2"/>
        <v>70045.5</v>
      </c>
      <c r="H10" s="278">
        <v>5</v>
      </c>
      <c r="I10" s="210">
        <f t="shared" si="3"/>
        <v>14.295</v>
      </c>
      <c r="J10" s="217">
        <f t="shared" si="4"/>
        <v>0.15830564784053155</v>
      </c>
      <c r="K10" s="221">
        <f t="shared" si="5"/>
        <v>1.6139039375</v>
      </c>
      <c r="L10" s="211">
        <f t="shared" si="6"/>
        <v>8.839715922151578</v>
      </c>
      <c r="M10" s="206">
        <v>25.822463</v>
      </c>
    </row>
    <row r="11" spans="1:13" s="8" customFormat="1" ht="15">
      <c r="A11" s="196" t="s">
        <v>174</v>
      </c>
      <c r="B11" s="182">
        <v>6700</v>
      </c>
      <c r="C11" s="289">
        <f>Volume!J11</f>
        <v>67.45</v>
      </c>
      <c r="D11" s="323">
        <v>7.26</v>
      </c>
      <c r="E11" s="209">
        <f t="shared" si="0"/>
        <v>48642</v>
      </c>
      <c r="F11" s="214">
        <f t="shared" si="1"/>
        <v>10.763528539659006</v>
      </c>
      <c r="G11" s="280">
        <f t="shared" si="2"/>
        <v>71237.75</v>
      </c>
      <c r="H11" s="278">
        <v>5</v>
      </c>
      <c r="I11" s="210">
        <f t="shared" si="3"/>
        <v>10.6325</v>
      </c>
      <c r="J11" s="217">
        <f t="shared" si="4"/>
        <v>0.15763528539659005</v>
      </c>
      <c r="K11" s="221">
        <f t="shared" si="5"/>
        <v>2.2741505</v>
      </c>
      <c r="L11" s="211">
        <f t="shared" si="6"/>
        <v>12.456035280116524</v>
      </c>
      <c r="M11" s="222">
        <v>36.386408</v>
      </c>
    </row>
    <row r="12" spans="1:13" s="8" customFormat="1" ht="15">
      <c r="A12" s="196" t="s">
        <v>284</v>
      </c>
      <c r="B12" s="182">
        <v>600</v>
      </c>
      <c r="C12" s="289">
        <f>Volume!J12</f>
        <v>346.65</v>
      </c>
      <c r="D12" s="323">
        <v>37.62</v>
      </c>
      <c r="E12" s="209">
        <f t="shared" si="0"/>
        <v>22572</v>
      </c>
      <c r="F12" s="214">
        <f t="shared" si="1"/>
        <v>10.85244482907832</v>
      </c>
      <c r="G12" s="280">
        <f t="shared" si="2"/>
        <v>32971.5</v>
      </c>
      <c r="H12" s="278">
        <v>5</v>
      </c>
      <c r="I12" s="210">
        <f t="shared" si="3"/>
        <v>54.9525</v>
      </c>
      <c r="J12" s="217">
        <f t="shared" si="4"/>
        <v>0.15852444829078322</v>
      </c>
      <c r="K12" s="221">
        <f t="shared" si="5"/>
        <v>2.3385470625</v>
      </c>
      <c r="L12" s="211">
        <f t="shared" si="6"/>
        <v>12.808749779186936</v>
      </c>
      <c r="M12" s="222">
        <v>37.416753</v>
      </c>
    </row>
    <row r="13" spans="1:13" s="7" customFormat="1" ht="15">
      <c r="A13" s="196" t="s">
        <v>75</v>
      </c>
      <c r="B13" s="182">
        <v>4600</v>
      </c>
      <c r="C13" s="289">
        <f>Volume!J13</f>
        <v>85.8</v>
      </c>
      <c r="D13" s="323">
        <v>10.99</v>
      </c>
      <c r="E13" s="209">
        <f t="shared" si="0"/>
        <v>50554</v>
      </c>
      <c r="F13" s="214">
        <f t="shared" si="1"/>
        <v>12.808857808857809</v>
      </c>
      <c r="G13" s="280">
        <f t="shared" si="2"/>
        <v>70288</v>
      </c>
      <c r="H13" s="278">
        <v>5</v>
      </c>
      <c r="I13" s="210">
        <f t="shared" si="3"/>
        <v>15.28</v>
      </c>
      <c r="J13" s="217">
        <f t="shared" si="4"/>
        <v>0.1780885780885781</v>
      </c>
      <c r="K13" s="221">
        <f t="shared" si="5"/>
        <v>2.9656429375</v>
      </c>
      <c r="L13" s="211">
        <f t="shared" si="6"/>
        <v>16.243495343746336</v>
      </c>
      <c r="M13" s="222">
        <v>47.450287</v>
      </c>
    </row>
    <row r="14" spans="1:13" s="7" customFormat="1" ht="15">
      <c r="A14" s="196" t="s">
        <v>88</v>
      </c>
      <c r="B14" s="182">
        <v>4300</v>
      </c>
      <c r="C14" s="289">
        <f>Volume!J14</f>
        <v>52.5</v>
      </c>
      <c r="D14" s="323">
        <v>6.05</v>
      </c>
      <c r="E14" s="209">
        <f t="shared" si="0"/>
        <v>26015</v>
      </c>
      <c r="F14" s="214">
        <f t="shared" si="1"/>
        <v>11.523809523809524</v>
      </c>
      <c r="G14" s="280">
        <f t="shared" si="2"/>
        <v>37302.5</v>
      </c>
      <c r="H14" s="278">
        <v>5</v>
      </c>
      <c r="I14" s="210">
        <f t="shared" si="3"/>
        <v>8.675</v>
      </c>
      <c r="J14" s="217">
        <f t="shared" si="4"/>
        <v>0.16523809523809524</v>
      </c>
      <c r="K14" s="221">
        <f t="shared" si="5"/>
        <v>2.6470684375</v>
      </c>
      <c r="L14" s="211">
        <f t="shared" si="6"/>
        <v>14.498590944787042</v>
      </c>
      <c r="M14" s="206">
        <v>42.353095</v>
      </c>
    </row>
    <row r="15" spans="1:13" s="8" customFormat="1" ht="15">
      <c r="A15" s="196" t="s">
        <v>136</v>
      </c>
      <c r="B15" s="182">
        <v>9550</v>
      </c>
      <c r="C15" s="289">
        <f>Volume!J15</f>
        <v>44.05</v>
      </c>
      <c r="D15" s="323">
        <v>5.34</v>
      </c>
      <c r="E15" s="209">
        <f t="shared" si="0"/>
        <v>50997</v>
      </c>
      <c r="F15" s="214">
        <f t="shared" si="1"/>
        <v>12.122587968217935</v>
      </c>
      <c r="G15" s="280">
        <f t="shared" si="2"/>
        <v>72030.875</v>
      </c>
      <c r="H15" s="278">
        <v>5</v>
      </c>
      <c r="I15" s="210">
        <f t="shared" si="3"/>
        <v>7.5425</v>
      </c>
      <c r="J15" s="217">
        <f t="shared" si="4"/>
        <v>0.17122587968217937</v>
      </c>
      <c r="K15" s="221">
        <f t="shared" si="5"/>
        <v>2.7903561875</v>
      </c>
      <c r="L15" s="211">
        <f t="shared" si="6"/>
        <v>15.28341027367865</v>
      </c>
      <c r="M15" s="222">
        <v>44.645699</v>
      </c>
    </row>
    <row r="16" spans="1:13" s="8" customFormat="1" ht="15">
      <c r="A16" s="196" t="s">
        <v>157</v>
      </c>
      <c r="B16" s="182">
        <v>350</v>
      </c>
      <c r="C16" s="289">
        <f>Volume!J16</f>
        <v>720.7</v>
      </c>
      <c r="D16" s="323">
        <v>77.46</v>
      </c>
      <c r="E16" s="209">
        <f t="shared" si="0"/>
        <v>27110.999999999996</v>
      </c>
      <c r="F16" s="214">
        <f t="shared" si="1"/>
        <v>10.747884001665046</v>
      </c>
      <c r="G16" s="280">
        <f t="shared" si="2"/>
        <v>39723.25</v>
      </c>
      <c r="H16" s="278">
        <v>5</v>
      </c>
      <c r="I16" s="210">
        <f t="shared" si="3"/>
        <v>113.495</v>
      </c>
      <c r="J16" s="217">
        <f t="shared" si="4"/>
        <v>0.15747884001665047</v>
      </c>
      <c r="K16" s="221">
        <f t="shared" si="5"/>
        <v>2.38428275</v>
      </c>
      <c r="L16" s="211">
        <f t="shared" si="6"/>
        <v>13.059254456454507</v>
      </c>
      <c r="M16" s="222">
        <v>38.148524</v>
      </c>
    </row>
    <row r="17" spans="1:13" s="8" customFormat="1" ht="15">
      <c r="A17" s="196" t="s">
        <v>193</v>
      </c>
      <c r="B17" s="182">
        <v>100</v>
      </c>
      <c r="C17" s="289">
        <f>Volume!J17</f>
        <v>2712.75</v>
      </c>
      <c r="D17" s="323">
        <v>292.77</v>
      </c>
      <c r="E17" s="209">
        <f t="shared" si="0"/>
        <v>29277</v>
      </c>
      <c r="F17" s="214">
        <f t="shared" si="1"/>
        <v>10.792369366878628</v>
      </c>
      <c r="G17" s="280">
        <f t="shared" si="2"/>
        <v>43166.28</v>
      </c>
      <c r="H17" s="278">
        <v>5.12</v>
      </c>
      <c r="I17" s="210">
        <f t="shared" si="3"/>
        <v>431.6628</v>
      </c>
      <c r="J17" s="217">
        <f t="shared" si="4"/>
        <v>0.1591236936687863</v>
      </c>
      <c r="K17" s="221">
        <f t="shared" si="5"/>
        <v>2.262520625</v>
      </c>
      <c r="L17" s="211">
        <f t="shared" si="6"/>
        <v>12.39233583133187</v>
      </c>
      <c r="M17" s="222">
        <v>36.20033</v>
      </c>
    </row>
    <row r="18" spans="1:13" s="8" customFormat="1" ht="15">
      <c r="A18" s="196" t="s">
        <v>285</v>
      </c>
      <c r="B18" s="182">
        <v>950</v>
      </c>
      <c r="C18" s="289">
        <f>Volume!J18</f>
        <v>194.25</v>
      </c>
      <c r="D18" s="323">
        <v>32.22</v>
      </c>
      <c r="E18" s="209">
        <f t="shared" si="0"/>
        <v>30609</v>
      </c>
      <c r="F18" s="214">
        <f t="shared" si="1"/>
        <v>16.586872586872587</v>
      </c>
      <c r="G18" s="280">
        <f t="shared" si="2"/>
        <v>39835.875</v>
      </c>
      <c r="H18" s="278">
        <v>5</v>
      </c>
      <c r="I18" s="210">
        <f t="shared" si="3"/>
        <v>41.9325</v>
      </c>
      <c r="J18" s="217">
        <f t="shared" si="4"/>
        <v>0.21586872586872585</v>
      </c>
      <c r="K18" s="221">
        <f t="shared" si="5"/>
        <v>3.857308375</v>
      </c>
      <c r="L18" s="211">
        <f t="shared" si="6"/>
        <v>21.127348082410965</v>
      </c>
      <c r="M18" s="222">
        <v>61.716934</v>
      </c>
    </row>
    <row r="19" spans="1:13" s="8" customFormat="1" ht="15">
      <c r="A19" s="196" t="s">
        <v>286</v>
      </c>
      <c r="B19" s="182">
        <v>2400</v>
      </c>
      <c r="C19" s="289">
        <f>Volume!J19</f>
        <v>79.15</v>
      </c>
      <c r="D19" s="323">
        <v>9.48</v>
      </c>
      <c r="E19" s="209">
        <f t="shared" si="0"/>
        <v>22752</v>
      </c>
      <c r="F19" s="214">
        <f t="shared" si="1"/>
        <v>11.977258370183195</v>
      </c>
      <c r="G19" s="280">
        <f t="shared" si="2"/>
        <v>32250</v>
      </c>
      <c r="H19" s="278">
        <v>5</v>
      </c>
      <c r="I19" s="210">
        <f t="shared" si="3"/>
        <v>13.4375</v>
      </c>
      <c r="J19" s="217">
        <f t="shared" si="4"/>
        <v>0.16977258370183196</v>
      </c>
      <c r="K19" s="221">
        <f t="shared" si="5"/>
        <v>2.7959531875</v>
      </c>
      <c r="L19" s="211">
        <f t="shared" si="6"/>
        <v>15.314066305222212</v>
      </c>
      <c r="M19" s="222">
        <v>44.735251</v>
      </c>
    </row>
    <row r="20" spans="1:13" s="8" customFormat="1" ht="15">
      <c r="A20" s="196" t="s">
        <v>76</v>
      </c>
      <c r="B20" s="182">
        <v>1400</v>
      </c>
      <c r="C20" s="289">
        <f>Volume!J20</f>
        <v>228.5</v>
      </c>
      <c r="D20" s="323">
        <v>33.45</v>
      </c>
      <c r="E20" s="209">
        <f t="shared" si="0"/>
        <v>46830.00000000001</v>
      </c>
      <c r="F20" s="214">
        <f t="shared" si="1"/>
        <v>14.63894967177243</v>
      </c>
      <c r="G20" s="280">
        <f t="shared" si="2"/>
        <v>62825.00000000001</v>
      </c>
      <c r="H20" s="278">
        <v>5</v>
      </c>
      <c r="I20" s="210">
        <f t="shared" si="3"/>
        <v>44.87500000000001</v>
      </c>
      <c r="J20" s="217">
        <f t="shared" si="4"/>
        <v>0.19638949671772432</v>
      </c>
      <c r="K20" s="221">
        <f t="shared" si="5"/>
        <v>3.4516355</v>
      </c>
      <c r="L20" s="211">
        <f t="shared" si="6"/>
        <v>18.90538623635623</v>
      </c>
      <c r="M20" s="222">
        <v>55.226168</v>
      </c>
    </row>
    <row r="21" spans="1:13" s="8" customFormat="1" ht="15">
      <c r="A21" s="196" t="s">
        <v>77</v>
      </c>
      <c r="B21" s="182">
        <v>3800</v>
      </c>
      <c r="C21" s="289">
        <f>Volume!J21</f>
        <v>191.3</v>
      </c>
      <c r="D21" s="323">
        <v>32.92</v>
      </c>
      <c r="E21" s="209">
        <f t="shared" si="0"/>
        <v>125096</v>
      </c>
      <c r="F21" s="214">
        <f t="shared" si="1"/>
        <v>17.208572922111866</v>
      </c>
      <c r="G21" s="280">
        <f t="shared" si="2"/>
        <v>161443</v>
      </c>
      <c r="H21" s="278">
        <v>5</v>
      </c>
      <c r="I21" s="210">
        <f t="shared" si="3"/>
        <v>42.485</v>
      </c>
      <c r="J21" s="217">
        <f t="shared" si="4"/>
        <v>0.22208572922111863</v>
      </c>
      <c r="K21" s="221">
        <f t="shared" si="5"/>
        <v>4.030830625</v>
      </c>
      <c r="L21" s="211">
        <f t="shared" si="6"/>
        <v>22.07776858795147</v>
      </c>
      <c r="M21" s="222">
        <v>64.49329</v>
      </c>
    </row>
    <row r="22" spans="1:13" s="7" customFormat="1" ht="15">
      <c r="A22" s="196" t="s">
        <v>287</v>
      </c>
      <c r="B22" s="182">
        <v>1050</v>
      </c>
      <c r="C22" s="289">
        <f>Volume!J22</f>
        <v>222.35</v>
      </c>
      <c r="D22" s="323">
        <v>25.1</v>
      </c>
      <c r="E22" s="209">
        <f t="shared" si="0"/>
        <v>26355</v>
      </c>
      <c r="F22" s="214">
        <f t="shared" si="1"/>
        <v>11.288509107263325</v>
      </c>
      <c r="G22" s="280">
        <f t="shared" si="2"/>
        <v>38028.375</v>
      </c>
      <c r="H22" s="278">
        <v>5</v>
      </c>
      <c r="I22" s="210">
        <f t="shared" si="3"/>
        <v>36.2175</v>
      </c>
      <c r="J22" s="217">
        <f t="shared" si="4"/>
        <v>0.16288509107263324</v>
      </c>
      <c r="K22" s="221">
        <f t="shared" si="5"/>
        <v>2.9283209375</v>
      </c>
      <c r="L22" s="211">
        <f t="shared" si="6"/>
        <v>16.039074330834257</v>
      </c>
      <c r="M22" s="206">
        <v>46.853135</v>
      </c>
    </row>
    <row r="23" spans="1:13" s="7" customFormat="1" ht="15">
      <c r="A23" s="196" t="s">
        <v>34</v>
      </c>
      <c r="B23" s="182">
        <v>275</v>
      </c>
      <c r="C23" s="289">
        <f>Volume!J23</f>
        <v>1276.45</v>
      </c>
      <c r="D23" s="323">
        <v>164.37</v>
      </c>
      <c r="E23" s="209">
        <f t="shared" si="0"/>
        <v>45201.75</v>
      </c>
      <c r="F23" s="214">
        <f t="shared" si="1"/>
        <v>12.87712013788241</v>
      </c>
      <c r="G23" s="280">
        <f t="shared" si="2"/>
        <v>62752.9375</v>
      </c>
      <c r="H23" s="278">
        <v>5</v>
      </c>
      <c r="I23" s="210">
        <f t="shared" si="3"/>
        <v>228.1925</v>
      </c>
      <c r="J23" s="217">
        <f t="shared" si="4"/>
        <v>0.17877120137882407</v>
      </c>
      <c r="K23" s="221">
        <f t="shared" si="5"/>
        <v>2.98494325</v>
      </c>
      <c r="L23" s="211">
        <f t="shared" si="6"/>
        <v>16.349207508977827</v>
      </c>
      <c r="M23" s="206">
        <v>47.759092</v>
      </c>
    </row>
    <row r="24" spans="1:13" s="8" customFormat="1" ht="15">
      <c r="A24" s="196" t="s">
        <v>288</v>
      </c>
      <c r="B24" s="182">
        <v>250</v>
      </c>
      <c r="C24" s="289">
        <f>Volume!J24</f>
        <v>1143.1</v>
      </c>
      <c r="D24" s="323">
        <v>135.87</v>
      </c>
      <c r="E24" s="209">
        <f t="shared" si="0"/>
        <v>33967.5</v>
      </c>
      <c r="F24" s="214">
        <f t="shared" si="1"/>
        <v>11.88609920391917</v>
      </c>
      <c r="G24" s="280">
        <f t="shared" si="2"/>
        <v>48256.25</v>
      </c>
      <c r="H24" s="278">
        <v>5</v>
      </c>
      <c r="I24" s="210">
        <f t="shared" si="3"/>
        <v>193.025</v>
      </c>
      <c r="J24" s="217">
        <f t="shared" si="4"/>
        <v>0.1688609920391917</v>
      </c>
      <c r="K24" s="221">
        <f t="shared" si="5"/>
        <v>3.0054939375</v>
      </c>
      <c r="L24" s="211">
        <f t="shared" si="6"/>
        <v>16.461768260137717</v>
      </c>
      <c r="M24" s="222">
        <v>48.087903</v>
      </c>
    </row>
    <row r="25" spans="1:13" s="8" customFormat="1" ht="15">
      <c r="A25" s="196" t="s">
        <v>137</v>
      </c>
      <c r="B25" s="182">
        <v>1000</v>
      </c>
      <c r="C25" s="289">
        <f>Volume!J25</f>
        <v>358.15</v>
      </c>
      <c r="D25" s="323">
        <v>38.83</v>
      </c>
      <c r="E25" s="209">
        <f t="shared" si="0"/>
        <v>38830</v>
      </c>
      <c r="F25" s="214">
        <f t="shared" si="1"/>
        <v>10.841826050537485</v>
      </c>
      <c r="G25" s="280">
        <f t="shared" si="2"/>
        <v>56737.5</v>
      </c>
      <c r="H25" s="278">
        <v>5</v>
      </c>
      <c r="I25" s="210">
        <f t="shared" si="3"/>
        <v>56.7375</v>
      </c>
      <c r="J25" s="217">
        <f t="shared" si="4"/>
        <v>0.15841826050537486</v>
      </c>
      <c r="K25" s="221">
        <f t="shared" si="5"/>
        <v>2.5117254375</v>
      </c>
      <c r="L25" s="211">
        <f t="shared" si="6"/>
        <v>13.757286803782822</v>
      </c>
      <c r="M25" s="222">
        <v>40.187607</v>
      </c>
    </row>
    <row r="26" spans="1:13" s="8" customFormat="1" ht="15">
      <c r="A26" s="196" t="s">
        <v>233</v>
      </c>
      <c r="B26" s="182">
        <v>1000</v>
      </c>
      <c r="C26" s="289">
        <f>Volume!J26</f>
        <v>623.2</v>
      </c>
      <c r="D26" s="323">
        <v>66.87</v>
      </c>
      <c r="E26" s="209">
        <f t="shared" si="0"/>
        <v>66870</v>
      </c>
      <c r="F26" s="214">
        <f t="shared" si="1"/>
        <v>10.730102695763799</v>
      </c>
      <c r="G26" s="280">
        <f t="shared" si="2"/>
        <v>98030</v>
      </c>
      <c r="H26" s="278">
        <v>5</v>
      </c>
      <c r="I26" s="210">
        <f t="shared" si="3"/>
        <v>98.03</v>
      </c>
      <c r="J26" s="217">
        <f t="shared" si="4"/>
        <v>0.15730102695763798</v>
      </c>
      <c r="K26" s="221">
        <f t="shared" si="5"/>
        <v>1.9979265625</v>
      </c>
      <c r="L26" s="211">
        <f t="shared" si="6"/>
        <v>10.943094465200051</v>
      </c>
      <c r="M26" s="222">
        <v>31.966825</v>
      </c>
    </row>
    <row r="27" spans="1:13" s="8" customFormat="1" ht="15">
      <c r="A27" s="196" t="s">
        <v>1</v>
      </c>
      <c r="B27" s="182">
        <v>150</v>
      </c>
      <c r="C27" s="289">
        <f>Volume!J27</f>
        <v>2250.85</v>
      </c>
      <c r="D27" s="323">
        <v>243.66</v>
      </c>
      <c r="E27" s="209">
        <f t="shared" si="0"/>
        <v>36549</v>
      </c>
      <c r="F27" s="214">
        <f t="shared" si="1"/>
        <v>10.82524379678788</v>
      </c>
      <c r="G27" s="280">
        <f t="shared" si="2"/>
        <v>53430.375</v>
      </c>
      <c r="H27" s="278">
        <v>5</v>
      </c>
      <c r="I27" s="210">
        <f t="shared" si="3"/>
        <v>356.2025</v>
      </c>
      <c r="J27" s="217">
        <f t="shared" si="4"/>
        <v>0.1582524379678788</v>
      </c>
      <c r="K27" s="221">
        <f t="shared" si="5"/>
        <v>1.931505625</v>
      </c>
      <c r="L27" s="211">
        <f t="shared" si="6"/>
        <v>10.579292007606144</v>
      </c>
      <c r="M27" s="222">
        <v>30.90409</v>
      </c>
    </row>
    <row r="28" spans="1:13" s="8" customFormat="1" ht="15">
      <c r="A28" s="196" t="s">
        <v>158</v>
      </c>
      <c r="B28" s="182">
        <v>1900</v>
      </c>
      <c r="C28" s="289">
        <f>Volume!J28</f>
        <v>110.4</v>
      </c>
      <c r="D28" s="323">
        <v>12</v>
      </c>
      <c r="E28" s="209">
        <f t="shared" si="0"/>
        <v>22800</v>
      </c>
      <c r="F28" s="214">
        <f t="shared" si="1"/>
        <v>10.869565217391305</v>
      </c>
      <c r="G28" s="280">
        <f t="shared" si="2"/>
        <v>33392.88</v>
      </c>
      <c r="H28" s="278">
        <v>5.05</v>
      </c>
      <c r="I28" s="210">
        <f t="shared" si="3"/>
        <v>17.5752</v>
      </c>
      <c r="J28" s="217">
        <f t="shared" si="4"/>
        <v>0.15919565217391302</v>
      </c>
      <c r="K28" s="221">
        <f t="shared" si="5"/>
        <v>2.1079460625</v>
      </c>
      <c r="L28" s="211">
        <f t="shared" si="6"/>
        <v>11.545696084354446</v>
      </c>
      <c r="M28" s="222">
        <v>33.727137</v>
      </c>
    </row>
    <row r="29" spans="1:13" s="8" customFormat="1" ht="15">
      <c r="A29" s="196" t="s">
        <v>289</v>
      </c>
      <c r="B29" s="182">
        <v>300</v>
      </c>
      <c r="C29" s="289">
        <f>Volume!J29</f>
        <v>736.2</v>
      </c>
      <c r="D29" s="323">
        <v>122.65</v>
      </c>
      <c r="E29" s="209">
        <f t="shared" si="0"/>
        <v>36795</v>
      </c>
      <c r="F29" s="214">
        <f t="shared" si="1"/>
        <v>16.659875033958162</v>
      </c>
      <c r="G29" s="280">
        <f t="shared" si="2"/>
        <v>47838</v>
      </c>
      <c r="H29" s="278">
        <v>5</v>
      </c>
      <c r="I29" s="210">
        <f t="shared" si="3"/>
        <v>159.46</v>
      </c>
      <c r="J29" s="217">
        <f t="shared" si="4"/>
        <v>0.21659875033958162</v>
      </c>
      <c r="K29" s="221">
        <f t="shared" si="5"/>
        <v>3.85269975</v>
      </c>
      <c r="L29" s="211">
        <f t="shared" si="6"/>
        <v>21.102105603695144</v>
      </c>
      <c r="M29" s="222">
        <v>61.643196</v>
      </c>
    </row>
    <row r="30" spans="1:13" s="8" customFormat="1" ht="15">
      <c r="A30" s="196" t="s">
        <v>159</v>
      </c>
      <c r="B30" s="182">
        <v>4500</v>
      </c>
      <c r="C30" s="289">
        <f>Volume!J30</f>
        <v>47.8</v>
      </c>
      <c r="D30" s="323">
        <v>5.85</v>
      </c>
      <c r="E30" s="209">
        <f t="shared" si="0"/>
        <v>26325</v>
      </c>
      <c r="F30" s="214">
        <f t="shared" si="1"/>
        <v>12.238493723849372</v>
      </c>
      <c r="G30" s="280">
        <f t="shared" si="2"/>
        <v>37080</v>
      </c>
      <c r="H30" s="278">
        <v>5</v>
      </c>
      <c r="I30" s="210">
        <f t="shared" si="3"/>
        <v>8.24</v>
      </c>
      <c r="J30" s="217">
        <f t="shared" si="4"/>
        <v>0.17238493723849374</v>
      </c>
      <c r="K30" s="221">
        <f t="shared" si="5"/>
        <v>2.803160125</v>
      </c>
      <c r="L30" s="211">
        <f t="shared" si="6"/>
        <v>15.35354032761501</v>
      </c>
      <c r="M30" s="222">
        <v>44.850562</v>
      </c>
    </row>
    <row r="31" spans="1:13" s="8" customFormat="1" ht="15">
      <c r="A31" s="196" t="s">
        <v>2</v>
      </c>
      <c r="B31" s="182">
        <v>1100</v>
      </c>
      <c r="C31" s="289">
        <f>Volume!J31</f>
        <v>345.25</v>
      </c>
      <c r="D31" s="323">
        <v>37.92</v>
      </c>
      <c r="E31" s="209">
        <f t="shared" si="0"/>
        <v>41712</v>
      </c>
      <c r="F31" s="214">
        <f t="shared" si="1"/>
        <v>10.983345401882694</v>
      </c>
      <c r="G31" s="280">
        <f t="shared" si="2"/>
        <v>60700.75</v>
      </c>
      <c r="H31" s="278">
        <v>5</v>
      </c>
      <c r="I31" s="210">
        <f t="shared" si="3"/>
        <v>55.1825</v>
      </c>
      <c r="J31" s="217">
        <f t="shared" si="4"/>
        <v>0.15983345401882693</v>
      </c>
      <c r="K31" s="221">
        <f t="shared" si="5"/>
        <v>2.023759375</v>
      </c>
      <c r="L31" s="211">
        <f t="shared" si="6"/>
        <v>11.084586606500565</v>
      </c>
      <c r="M31" s="222">
        <v>32.38015</v>
      </c>
    </row>
    <row r="32" spans="1:13" s="8" customFormat="1" ht="15">
      <c r="A32" s="196" t="s">
        <v>401</v>
      </c>
      <c r="B32" s="182">
        <v>1250</v>
      </c>
      <c r="C32" s="289">
        <f>Volume!J32</f>
        <v>137.4</v>
      </c>
      <c r="D32" s="323">
        <v>29.59</v>
      </c>
      <c r="E32" s="209">
        <f t="shared" si="0"/>
        <v>36987.5</v>
      </c>
      <c r="F32" s="214">
        <f t="shared" si="1"/>
        <v>21.535662299854437</v>
      </c>
      <c r="G32" s="280">
        <f t="shared" si="2"/>
        <v>45575</v>
      </c>
      <c r="H32" s="278">
        <v>5</v>
      </c>
      <c r="I32" s="210">
        <f t="shared" si="3"/>
        <v>36.46</v>
      </c>
      <c r="J32" s="217">
        <f t="shared" si="4"/>
        <v>0.2653566229985444</v>
      </c>
      <c r="K32" s="221">
        <f t="shared" si="5"/>
        <v>1.8096494375</v>
      </c>
      <c r="L32" s="211">
        <f t="shared" si="6"/>
        <v>9.911858180952853</v>
      </c>
      <c r="M32" s="222">
        <v>28.954391</v>
      </c>
    </row>
    <row r="33" spans="1:13" s="8" customFormat="1" ht="15">
      <c r="A33" s="196" t="s">
        <v>78</v>
      </c>
      <c r="B33" s="182">
        <v>1600</v>
      </c>
      <c r="C33" s="289">
        <f>Volume!J33</f>
        <v>277.5</v>
      </c>
      <c r="D33" s="323">
        <v>41.5</v>
      </c>
      <c r="E33" s="209">
        <f t="shared" si="0"/>
        <v>66400</v>
      </c>
      <c r="F33" s="214">
        <f t="shared" si="1"/>
        <v>14.954954954954955</v>
      </c>
      <c r="G33" s="280">
        <f t="shared" si="2"/>
        <v>88600</v>
      </c>
      <c r="H33" s="278">
        <v>5</v>
      </c>
      <c r="I33" s="210">
        <f t="shared" si="3"/>
        <v>55.375</v>
      </c>
      <c r="J33" s="217">
        <f t="shared" si="4"/>
        <v>0.19954954954954954</v>
      </c>
      <c r="K33" s="221">
        <f t="shared" si="5"/>
        <v>3.51753775</v>
      </c>
      <c r="L33" s="211">
        <f t="shared" si="6"/>
        <v>19.266347725509675</v>
      </c>
      <c r="M33" s="222">
        <v>56.280604</v>
      </c>
    </row>
    <row r="34" spans="1:13" s="8" customFormat="1" ht="15">
      <c r="A34" s="196" t="s">
        <v>138</v>
      </c>
      <c r="B34" s="182">
        <v>850</v>
      </c>
      <c r="C34" s="289">
        <f>Volume!J34</f>
        <v>723.05</v>
      </c>
      <c r="D34" s="323">
        <v>114.6</v>
      </c>
      <c r="E34" s="209">
        <f t="shared" si="0"/>
        <v>97410</v>
      </c>
      <c r="F34" s="214">
        <f t="shared" si="1"/>
        <v>15.84952631214992</v>
      </c>
      <c r="G34" s="280">
        <f t="shared" si="2"/>
        <v>128139.625</v>
      </c>
      <c r="H34" s="278">
        <v>5</v>
      </c>
      <c r="I34" s="210">
        <f t="shared" si="3"/>
        <v>150.7525</v>
      </c>
      <c r="J34" s="217">
        <f t="shared" si="4"/>
        <v>0.2084952631214992</v>
      </c>
      <c r="K34" s="221">
        <f t="shared" si="5"/>
        <v>3.678509</v>
      </c>
      <c r="L34" s="211">
        <f t="shared" si="6"/>
        <v>20.14802357285771</v>
      </c>
      <c r="M34" s="222">
        <v>58.856144</v>
      </c>
    </row>
    <row r="35" spans="1:13" s="8" customFormat="1" ht="15">
      <c r="A35" s="196" t="s">
        <v>160</v>
      </c>
      <c r="B35" s="182">
        <v>1100</v>
      </c>
      <c r="C35" s="289">
        <f>Volume!J35</f>
        <v>311.55</v>
      </c>
      <c r="D35" s="323">
        <v>36.8</v>
      </c>
      <c r="E35" s="209">
        <f t="shared" si="0"/>
        <v>40480</v>
      </c>
      <c r="F35" s="214">
        <f t="shared" si="1"/>
        <v>11.811908200930828</v>
      </c>
      <c r="G35" s="280">
        <f t="shared" si="2"/>
        <v>57615.25</v>
      </c>
      <c r="H35" s="278">
        <v>5</v>
      </c>
      <c r="I35" s="210">
        <f t="shared" si="3"/>
        <v>52.3775</v>
      </c>
      <c r="J35" s="217">
        <f t="shared" si="4"/>
        <v>0.16811908200930828</v>
      </c>
      <c r="K35" s="221">
        <f t="shared" si="5"/>
        <v>2.7257803125</v>
      </c>
      <c r="L35" s="211">
        <f t="shared" si="6"/>
        <v>14.92971363959731</v>
      </c>
      <c r="M35" s="222">
        <v>43.612485</v>
      </c>
    </row>
    <row r="36" spans="1:13" s="8" customFormat="1" ht="15">
      <c r="A36" s="196" t="s">
        <v>161</v>
      </c>
      <c r="B36" s="182">
        <v>6950</v>
      </c>
      <c r="C36" s="289">
        <f>Volume!J36</f>
        <v>36.65</v>
      </c>
      <c r="D36" s="323">
        <v>4.13</v>
      </c>
      <c r="E36" s="209">
        <f t="shared" si="0"/>
        <v>28703.5</v>
      </c>
      <c r="F36" s="214">
        <f t="shared" si="1"/>
        <v>11.268758526603001</v>
      </c>
      <c r="G36" s="280">
        <f t="shared" si="2"/>
        <v>41439.375</v>
      </c>
      <c r="H36" s="278">
        <v>5</v>
      </c>
      <c r="I36" s="210">
        <f t="shared" si="3"/>
        <v>5.9625</v>
      </c>
      <c r="J36" s="217">
        <f t="shared" si="4"/>
        <v>0.16268758526603003</v>
      </c>
      <c r="K36" s="221">
        <f t="shared" si="5"/>
        <v>2.302460875</v>
      </c>
      <c r="L36" s="211">
        <f t="shared" si="6"/>
        <v>12.611097590105826</v>
      </c>
      <c r="M36" s="222">
        <v>36.839374</v>
      </c>
    </row>
    <row r="37" spans="1:13" s="8" customFormat="1" ht="15">
      <c r="A37" s="196" t="s">
        <v>3</v>
      </c>
      <c r="B37" s="182">
        <v>1250</v>
      </c>
      <c r="C37" s="289">
        <f>Volume!J37</f>
        <v>244.1</v>
      </c>
      <c r="D37" s="323">
        <v>26.63</v>
      </c>
      <c r="E37" s="209">
        <f t="shared" si="0"/>
        <v>33287.5</v>
      </c>
      <c r="F37" s="214">
        <f t="shared" si="1"/>
        <v>10.909463334698893</v>
      </c>
      <c r="G37" s="280">
        <f t="shared" si="2"/>
        <v>48543.75</v>
      </c>
      <c r="H37" s="278">
        <v>5</v>
      </c>
      <c r="I37" s="210">
        <f t="shared" si="3"/>
        <v>38.835</v>
      </c>
      <c r="J37" s="217">
        <f t="shared" si="4"/>
        <v>0.15909463334698895</v>
      </c>
      <c r="K37" s="221">
        <f t="shared" si="5"/>
        <v>1.9413674375</v>
      </c>
      <c r="L37" s="211">
        <f t="shared" si="6"/>
        <v>10.633307379247508</v>
      </c>
      <c r="M37" s="222">
        <v>31.061879</v>
      </c>
    </row>
    <row r="38" spans="1:13" s="8" customFormat="1" ht="15">
      <c r="A38" s="196" t="s">
        <v>219</v>
      </c>
      <c r="B38" s="182">
        <v>525</v>
      </c>
      <c r="C38" s="289">
        <f>Volume!J38</f>
        <v>377.7</v>
      </c>
      <c r="D38" s="323">
        <v>40.64</v>
      </c>
      <c r="E38" s="209">
        <f t="shared" si="0"/>
        <v>21336</v>
      </c>
      <c r="F38" s="214">
        <f t="shared" si="1"/>
        <v>10.759862324596241</v>
      </c>
      <c r="G38" s="280">
        <f t="shared" si="2"/>
        <v>31250.625</v>
      </c>
      <c r="H38" s="278">
        <v>5</v>
      </c>
      <c r="I38" s="210">
        <f t="shared" si="3"/>
        <v>59.525</v>
      </c>
      <c r="J38" s="217">
        <f t="shared" si="4"/>
        <v>0.1575986232459624</v>
      </c>
      <c r="K38" s="221">
        <f t="shared" si="5"/>
        <v>2.2033485625</v>
      </c>
      <c r="L38" s="211">
        <f t="shared" si="6"/>
        <v>12.068237097278313</v>
      </c>
      <c r="M38" s="222">
        <v>35.253577</v>
      </c>
    </row>
    <row r="39" spans="1:13" s="8" customFormat="1" ht="15">
      <c r="A39" s="196" t="s">
        <v>162</v>
      </c>
      <c r="B39" s="182">
        <v>1200</v>
      </c>
      <c r="C39" s="289">
        <f>Volume!J39</f>
        <v>324.15</v>
      </c>
      <c r="D39" s="323">
        <v>44.74</v>
      </c>
      <c r="E39" s="209">
        <f t="shared" si="0"/>
        <v>53688</v>
      </c>
      <c r="F39" s="214">
        <f t="shared" si="1"/>
        <v>13.802252043806881</v>
      </c>
      <c r="G39" s="280">
        <f t="shared" si="2"/>
        <v>73137</v>
      </c>
      <c r="H39" s="278">
        <v>5</v>
      </c>
      <c r="I39" s="210">
        <f t="shared" si="3"/>
        <v>60.9475</v>
      </c>
      <c r="J39" s="217">
        <f t="shared" si="4"/>
        <v>0.1880225204380688</v>
      </c>
      <c r="K39" s="221">
        <f t="shared" si="5"/>
        <v>3.3854694375</v>
      </c>
      <c r="L39" s="211">
        <f t="shared" si="6"/>
        <v>18.54297978663076</v>
      </c>
      <c r="M39" s="222">
        <v>54.167511</v>
      </c>
    </row>
    <row r="40" spans="1:13" s="8" customFormat="1" ht="15">
      <c r="A40" s="196" t="s">
        <v>290</v>
      </c>
      <c r="B40" s="182">
        <v>1000</v>
      </c>
      <c r="C40" s="289">
        <f>Volume!J40</f>
        <v>212.85</v>
      </c>
      <c r="D40" s="323">
        <v>35.95</v>
      </c>
      <c r="E40" s="209">
        <f t="shared" si="0"/>
        <v>35950</v>
      </c>
      <c r="F40" s="214">
        <f t="shared" si="1"/>
        <v>16.8898285177355</v>
      </c>
      <c r="G40" s="280">
        <f t="shared" si="2"/>
        <v>46592.5</v>
      </c>
      <c r="H40" s="278">
        <v>5</v>
      </c>
      <c r="I40" s="210">
        <f t="shared" si="3"/>
        <v>46.5925</v>
      </c>
      <c r="J40" s="217">
        <f t="shared" si="4"/>
        <v>0.21889828517735496</v>
      </c>
      <c r="K40" s="221">
        <f t="shared" si="5"/>
        <v>3.8871326875</v>
      </c>
      <c r="L40" s="211">
        <f t="shared" si="6"/>
        <v>21.290702569594295</v>
      </c>
      <c r="M40" s="222">
        <v>62.194123</v>
      </c>
    </row>
    <row r="41" spans="1:13" s="8" customFormat="1" ht="15">
      <c r="A41" s="196" t="s">
        <v>183</v>
      </c>
      <c r="B41" s="182">
        <v>1900</v>
      </c>
      <c r="C41" s="289">
        <f>Volume!J41</f>
        <v>262.6</v>
      </c>
      <c r="D41" s="323">
        <v>31.75</v>
      </c>
      <c r="E41" s="209">
        <f t="shared" si="0"/>
        <v>60325</v>
      </c>
      <c r="F41" s="214">
        <f t="shared" si="1"/>
        <v>12.090632140137089</v>
      </c>
      <c r="G41" s="280">
        <f t="shared" si="2"/>
        <v>85272</v>
      </c>
      <c r="H41" s="278">
        <v>5</v>
      </c>
      <c r="I41" s="210">
        <f t="shared" si="3"/>
        <v>44.88</v>
      </c>
      <c r="J41" s="217">
        <f t="shared" si="4"/>
        <v>0.1709063214013709</v>
      </c>
      <c r="K41" s="221">
        <f t="shared" si="5"/>
        <v>2.784402875</v>
      </c>
      <c r="L41" s="211">
        <f t="shared" si="6"/>
        <v>15.250802638197374</v>
      </c>
      <c r="M41" s="222">
        <v>44.550446</v>
      </c>
    </row>
    <row r="42" spans="1:13" s="8" customFormat="1" ht="15">
      <c r="A42" s="196" t="s">
        <v>220</v>
      </c>
      <c r="B42" s="182">
        <v>1800</v>
      </c>
      <c r="C42" s="289">
        <f>Volume!J42</f>
        <v>151.65</v>
      </c>
      <c r="D42" s="323">
        <v>16.34</v>
      </c>
      <c r="E42" s="209">
        <f t="shared" si="0"/>
        <v>29412</v>
      </c>
      <c r="F42" s="214">
        <f t="shared" si="1"/>
        <v>10.774810418727332</v>
      </c>
      <c r="G42" s="280">
        <f t="shared" si="2"/>
        <v>43060.5</v>
      </c>
      <c r="H42" s="278">
        <v>5</v>
      </c>
      <c r="I42" s="210">
        <f t="shared" si="3"/>
        <v>23.9225</v>
      </c>
      <c r="J42" s="217">
        <f t="shared" si="4"/>
        <v>0.1577481041872733</v>
      </c>
      <c r="K42" s="221">
        <f t="shared" si="5"/>
        <v>1.75628475</v>
      </c>
      <c r="L42" s="211">
        <f t="shared" si="6"/>
        <v>9.619567749773214</v>
      </c>
      <c r="M42" s="222">
        <v>28.100556</v>
      </c>
    </row>
    <row r="43" spans="1:13" s="8" customFormat="1" ht="15">
      <c r="A43" s="196" t="s">
        <v>163</v>
      </c>
      <c r="B43" s="182">
        <v>250</v>
      </c>
      <c r="C43" s="289">
        <f>Volume!J43</f>
        <v>2972.75</v>
      </c>
      <c r="D43" s="323">
        <v>456.46</v>
      </c>
      <c r="E43" s="209">
        <f t="shared" si="0"/>
        <v>114115</v>
      </c>
      <c r="F43" s="214">
        <f t="shared" si="1"/>
        <v>15.35480615591624</v>
      </c>
      <c r="G43" s="280">
        <f t="shared" si="2"/>
        <v>151274.375</v>
      </c>
      <c r="H43" s="278">
        <v>5</v>
      </c>
      <c r="I43" s="210">
        <f t="shared" si="3"/>
        <v>605.0975</v>
      </c>
      <c r="J43" s="217">
        <f t="shared" si="4"/>
        <v>0.20354806155916239</v>
      </c>
      <c r="K43" s="221">
        <f t="shared" si="5"/>
        <v>3.5696378125</v>
      </c>
      <c r="L43" s="211">
        <f t="shared" si="6"/>
        <v>19.551711520296465</v>
      </c>
      <c r="M43" s="222">
        <v>57.114205</v>
      </c>
    </row>
    <row r="44" spans="1:13" s="8" customFormat="1" ht="15">
      <c r="A44" s="196" t="s">
        <v>194</v>
      </c>
      <c r="B44" s="182">
        <v>400</v>
      </c>
      <c r="C44" s="289">
        <f>Volume!J44</f>
        <v>798.15</v>
      </c>
      <c r="D44" s="323">
        <v>87.34</v>
      </c>
      <c r="E44" s="209">
        <f t="shared" si="0"/>
        <v>34936</v>
      </c>
      <c r="F44" s="214">
        <f t="shared" si="1"/>
        <v>10.94280523711082</v>
      </c>
      <c r="G44" s="280">
        <f t="shared" si="2"/>
        <v>51505.594</v>
      </c>
      <c r="H44" s="278">
        <v>5.19</v>
      </c>
      <c r="I44" s="210">
        <f t="shared" si="3"/>
        <v>128.763985</v>
      </c>
      <c r="J44" s="217">
        <f t="shared" si="4"/>
        <v>0.16132805237110817</v>
      </c>
      <c r="K44" s="221">
        <f t="shared" si="5"/>
        <v>1.9054481875</v>
      </c>
      <c r="L44" s="211">
        <f t="shared" si="6"/>
        <v>10.436569544510833</v>
      </c>
      <c r="M44" s="222">
        <v>30.487171</v>
      </c>
    </row>
    <row r="45" spans="1:13" s="8" customFormat="1" ht="15">
      <c r="A45" s="196" t="s">
        <v>221</v>
      </c>
      <c r="B45" s="182">
        <v>4800</v>
      </c>
      <c r="C45" s="289">
        <f>Volume!J45</f>
        <v>110.6</v>
      </c>
      <c r="D45" s="323">
        <v>15.92</v>
      </c>
      <c r="E45" s="209">
        <f t="shared" si="0"/>
        <v>76416</v>
      </c>
      <c r="F45" s="214">
        <f t="shared" si="1"/>
        <v>14.394213381555154</v>
      </c>
      <c r="G45" s="280">
        <f t="shared" si="2"/>
        <v>102960</v>
      </c>
      <c r="H45" s="278">
        <v>5</v>
      </c>
      <c r="I45" s="210">
        <f t="shared" si="3"/>
        <v>21.45</v>
      </c>
      <c r="J45" s="217">
        <f t="shared" si="4"/>
        <v>0.19394213381555153</v>
      </c>
      <c r="K45" s="221">
        <f t="shared" si="5"/>
        <v>3.3233994375</v>
      </c>
      <c r="L45" s="211">
        <f t="shared" si="6"/>
        <v>18.203008395187304</v>
      </c>
      <c r="M45" s="222">
        <v>53.174391</v>
      </c>
    </row>
    <row r="46" spans="1:13" s="8" customFormat="1" ht="15">
      <c r="A46" s="196" t="s">
        <v>164</v>
      </c>
      <c r="B46" s="182">
        <v>5650</v>
      </c>
      <c r="C46" s="289">
        <f>Volume!J46</f>
        <v>55.55</v>
      </c>
      <c r="D46" s="323">
        <v>9.06</v>
      </c>
      <c r="E46" s="209">
        <f t="shared" si="0"/>
        <v>51189</v>
      </c>
      <c r="F46" s="214">
        <f t="shared" si="1"/>
        <v>16.30963096309631</v>
      </c>
      <c r="G46" s="280">
        <f t="shared" si="2"/>
        <v>66881.875</v>
      </c>
      <c r="H46" s="278">
        <v>5</v>
      </c>
      <c r="I46" s="210">
        <f t="shared" si="3"/>
        <v>11.8375</v>
      </c>
      <c r="J46" s="217">
        <f t="shared" si="4"/>
        <v>0.21309630963096313</v>
      </c>
      <c r="K46" s="221">
        <f t="shared" si="5"/>
        <v>3.87681475</v>
      </c>
      <c r="L46" s="211">
        <f t="shared" si="6"/>
        <v>21.234188898437512</v>
      </c>
      <c r="M46" s="222">
        <v>62.029036</v>
      </c>
    </row>
    <row r="47" spans="1:13" s="8" customFormat="1" ht="15">
      <c r="A47" s="196" t="s">
        <v>165</v>
      </c>
      <c r="B47" s="182">
        <v>1300</v>
      </c>
      <c r="C47" s="289">
        <f>Volume!J47</f>
        <v>226.8</v>
      </c>
      <c r="D47" s="323">
        <v>29.52</v>
      </c>
      <c r="E47" s="209">
        <f t="shared" si="0"/>
        <v>38376</v>
      </c>
      <c r="F47" s="214">
        <f t="shared" si="1"/>
        <v>13.015873015873014</v>
      </c>
      <c r="G47" s="280">
        <f t="shared" si="2"/>
        <v>53118</v>
      </c>
      <c r="H47" s="278">
        <v>5</v>
      </c>
      <c r="I47" s="210">
        <f t="shared" si="3"/>
        <v>40.86</v>
      </c>
      <c r="J47" s="217">
        <f t="shared" si="4"/>
        <v>0.18015873015873016</v>
      </c>
      <c r="K47" s="221">
        <f t="shared" si="5"/>
        <v>3.060328625</v>
      </c>
      <c r="L47" s="211">
        <f t="shared" si="6"/>
        <v>16.762110212912685</v>
      </c>
      <c r="M47" s="222">
        <v>48.965258</v>
      </c>
    </row>
    <row r="48" spans="1:13" s="8" customFormat="1" ht="15">
      <c r="A48" s="196" t="s">
        <v>89</v>
      </c>
      <c r="B48" s="182">
        <v>1500</v>
      </c>
      <c r="C48" s="289">
        <f>Volume!J48</f>
        <v>284.95</v>
      </c>
      <c r="D48" s="323">
        <v>33.26</v>
      </c>
      <c r="E48" s="209">
        <f t="shared" si="0"/>
        <v>49890</v>
      </c>
      <c r="F48" s="214">
        <f t="shared" si="1"/>
        <v>11.672223197052114</v>
      </c>
      <c r="G48" s="280">
        <f t="shared" si="2"/>
        <v>71859.64499999999</v>
      </c>
      <c r="H48" s="278">
        <v>5.14</v>
      </c>
      <c r="I48" s="210">
        <f t="shared" si="3"/>
        <v>47.90642999999999</v>
      </c>
      <c r="J48" s="217">
        <f t="shared" si="4"/>
        <v>0.16812223197052112</v>
      </c>
      <c r="K48" s="221">
        <f t="shared" si="5"/>
        <v>2.8160874375</v>
      </c>
      <c r="L48" s="211">
        <f t="shared" si="6"/>
        <v>15.424346134256695</v>
      </c>
      <c r="M48" s="222">
        <v>45.057399</v>
      </c>
    </row>
    <row r="49" spans="1:13" s="8" customFormat="1" ht="15">
      <c r="A49" s="196" t="s">
        <v>291</v>
      </c>
      <c r="B49" s="182">
        <v>1000</v>
      </c>
      <c r="C49" s="289">
        <f>Volume!J49</f>
        <v>194.2</v>
      </c>
      <c r="D49" s="323">
        <v>30.82</v>
      </c>
      <c r="E49" s="209">
        <f t="shared" si="0"/>
        <v>30820</v>
      </c>
      <c r="F49" s="214">
        <f t="shared" si="1"/>
        <v>15.870236869207005</v>
      </c>
      <c r="G49" s="280">
        <f t="shared" si="2"/>
        <v>40530</v>
      </c>
      <c r="H49" s="278">
        <v>5</v>
      </c>
      <c r="I49" s="210">
        <f t="shared" si="3"/>
        <v>40.53</v>
      </c>
      <c r="J49" s="217">
        <f t="shared" si="4"/>
        <v>0.20870236869207004</v>
      </c>
      <c r="K49" s="221">
        <f t="shared" si="5"/>
        <v>3.6678045625</v>
      </c>
      <c r="L49" s="211">
        <f t="shared" si="6"/>
        <v>20.08939295401617</v>
      </c>
      <c r="M49" s="222">
        <v>58.684873</v>
      </c>
    </row>
    <row r="50" spans="1:13" s="8" customFormat="1" ht="15">
      <c r="A50" s="196" t="s">
        <v>273</v>
      </c>
      <c r="B50" s="182">
        <v>1350</v>
      </c>
      <c r="C50" s="289">
        <f>Volume!J50</f>
        <v>228.05</v>
      </c>
      <c r="D50" s="323">
        <v>29.72</v>
      </c>
      <c r="E50" s="209">
        <f t="shared" si="0"/>
        <v>40122</v>
      </c>
      <c r="F50" s="214">
        <f t="shared" si="1"/>
        <v>13.032229774172329</v>
      </c>
      <c r="G50" s="280">
        <f t="shared" si="2"/>
        <v>55515.375</v>
      </c>
      <c r="H50" s="278">
        <v>5</v>
      </c>
      <c r="I50" s="210">
        <f t="shared" si="3"/>
        <v>41.1225</v>
      </c>
      <c r="J50" s="217">
        <f t="shared" si="4"/>
        <v>0.18032229774172331</v>
      </c>
      <c r="K50" s="221">
        <f t="shared" si="5"/>
        <v>3.15631875</v>
      </c>
      <c r="L50" s="211">
        <f t="shared" si="6"/>
        <v>17.28786978051509</v>
      </c>
      <c r="M50" s="222">
        <v>50.5011</v>
      </c>
    </row>
    <row r="51" spans="1:13" s="8" customFormat="1" ht="15">
      <c r="A51" s="196" t="s">
        <v>222</v>
      </c>
      <c r="B51" s="182">
        <v>300</v>
      </c>
      <c r="C51" s="289">
        <f>Volume!J51</f>
        <v>1156.7</v>
      </c>
      <c r="D51" s="323">
        <v>123.75</v>
      </c>
      <c r="E51" s="209">
        <f t="shared" si="0"/>
        <v>37125</v>
      </c>
      <c r="F51" s="214">
        <f t="shared" si="1"/>
        <v>10.698538947004408</v>
      </c>
      <c r="G51" s="280">
        <f t="shared" si="2"/>
        <v>54475.5</v>
      </c>
      <c r="H51" s="278">
        <v>5</v>
      </c>
      <c r="I51" s="210">
        <f t="shared" si="3"/>
        <v>181.585</v>
      </c>
      <c r="J51" s="217">
        <f t="shared" si="4"/>
        <v>0.1569853894700441</v>
      </c>
      <c r="K51" s="221">
        <f t="shared" si="5"/>
        <v>2.0622700625</v>
      </c>
      <c r="L51" s="211">
        <f t="shared" si="6"/>
        <v>11.295518328988388</v>
      </c>
      <c r="M51" s="222">
        <v>32.996321</v>
      </c>
    </row>
    <row r="52" spans="1:13" s="8" customFormat="1" ht="15">
      <c r="A52" s="196" t="s">
        <v>234</v>
      </c>
      <c r="B52" s="182">
        <v>1000</v>
      </c>
      <c r="C52" s="289">
        <f>Volume!J52</f>
        <v>353.65</v>
      </c>
      <c r="D52" s="323">
        <v>58.7</v>
      </c>
      <c r="E52" s="209">
        <f t="shared" si="0"/>
        <v>58700</v>
      </c>
      <c r="F52" s="214">
        <f t="shared" si="1"/>
        <v>16.598331683868235</v>
      </c>
      <c r="G52" s="280">
        <f t="shared" si="2"/>
        <v>76382.5</v>
      </c>
      <c r="H52" s="278">
        <v>5</v>
      </c>
      <c r="I52" s="210">
        <f t="shared" si="3"/>
        <v>76.3825</v>
      </c>
      <c r="J52" s="217">
        <f t="shared" si="4"/>
        <v>0.2159833168386823</v>
      </c>
      <c r="K52" s="221">
        <f t="shared" si="5"/>
        <v>3.8332605</v>
      </c>
      <c r="L52" s="211">
        <f t="shared" si="6"/>
        <v>20.99563244643532</v>
      </c>
      <c r="M52" s="222">
        <v>61.332168</v>
      </c>
    </row>
    <row r="53" spans="1:13" s="8" customFormat="1" ht="15">
      <c r="A53" s="196" t="s">
        <v>166</v>
      </c>
      <c r="B53" s="182">
        <v>2950</v>
      </c>
      <c r="C53" s="289">
        <f>Volume!J53</f>
        <v>105</v>
      </c>
      <c r="D53" s="323">
        <v>11.4</v>
      </c>
      <c r="E53" s="209">
        <f t="shared" si="0"/>
        <v>33630</v>
      </c>
      <c r="F53" s="214">
        <f t="shared" si="1"/>
        <v>10.857142857142858</v>
      </c>
      <c r="G53" s="280">
        <f t="shared" si="2"/>
        <v>49117.5</v>
      </c>
      <c r="H53" s="278">
        <v>5</v>
      </c>
      <c r="I53" s="210">
        <f t="shared" si="3"/>
        <v>16.65</v>
      </c>
      <c r="J53" s="217">
        <f t="shared" si="4"/>
        <v>0.15857142857142856</v>
      </c>
      <c r="K53" s="221">
        <f t="shared" si="5"/>
        <v>2.3028273125</v>
      </c>
      <c r="L53" s="211">
        <f t="shared" si="6"/>
        <v>12.613104650952483</v>
      </c>
      <c r="M53" s="222">
        <v>36.845237</v>
      </c>
    </row>
    <row r="54" spans="1:13" s="8" customFormat="1" ht="15">
      <c r="A54" s="196" t="s">
        <v>223</v>
      </c>
      <c r="B54" s="182">
        <v>175</v>
      </c>
      <c r="C54" s="289">
        <f>Volume!J54</f>
        <v>2821.9</v>
      </c>
      <c r="D54" s="323">
        <v>302.96</v>
      </c>
      <c r="E54" s="209">
        <f t="shared" si="0"/>
        <v>53018</v>
      </c>
      <c r="F54" s="214">
        <f t="shared" si="1"/>
        <v>10.736028916687337</v>
      </c>
      <c r="G54" s="280">
        <f t="shared" si="2"/>
        <v>77709.625</v>
      </c>
      <c r="H54" s="278">
        <v>5</v>
      </c>
      <c r="I54" s="210">
        <f t="shared" si="3"/>
        <v>444.055</v>
      </c>
      <c r="J54" s="217">
        <f t="shared" si="4"/>
        <v>0.1573602891668734</v>
      </c>
      <c r="K54" s="221">
        <f t="shared" si="5"/>
        <v>2.0373401875</v>
      </c>
      <c r="L54" s="211">
        <f t="shared" si="6"/>
        <v>11.158971780055547</v>
      </c>
      <c r="M54" s="222">
        <v>32.597443</v>
      </c>
    </row>
    <row r="55" spans="1:13" s="8" customFormat="1" ht="15">
      <c r="A55" s="196" t="s">
        <v>292</v>
      </c>
      <c r="B55" s="182">
        <v>1500</v>
      </c>
      <c r="C55" s="289">
        <f>Volume!J55</f>
        <v>149.5</v>
      </c>
      <c r="D55" s="323">
        <v>23.26</v>
      </c>
      <c r="E55" s="209">
        <f t="shared" si="0"/>
        <v>34890</v>
      </c>
      <c r="F55" s="214">
        <f t="shared" si="1"/>
        <v>15.558528428093647</v>
      </c>
      <c r="G55" s="280">
        <f t="shared" si="2"/>
        <v>46102.5</v>
      </c>
      <c r="H55" s="278">
        <v>5</v>
      </c>
      <c r="I55" s="210">
        <f t="shared" si="3"/>
        <v>30.735</v>
      </c>
      <c r="J55" s="217">
        <f t="shared" si="4"/>
        <v>0.20558528428093645</v>
      </c>
      <c r="K55" s="221">
        <f t="shared" si="5"/>
        <v>3.58289025</v>
      </c>
      <c r="L55" s="211">
        <f t="shared" si="6"/>
        <v>19.62429810990324</v>
      </c>
      <c r="M55" s="222">
        <v>57.326244</v>
      </c>
    </row>
    <row r="56" spans="1:13" s="8" customFormat="1" ht="15">
      <c r="A56" s="196" t="s">
        <v>293</v>
      </c>
      <c r="B56" s="182">
        <v>1400</v>
      </c>
      <c r="C56" s="289">
        <f>Volume!J56</f>
        <v>153.25</v>
      </c>
      <c r="D56" s="323">
        <v>18.55</v>
      </c>
      <c r="E56" s="209">
        <f t="shared" si="0"/>
        <v>25970</v>
      </c>
      <c r="F56" s="214">
        <f t="shared" si="1"/>
        <v>12.104404567699838</v>
      </c>
      <c r="G56" s="280">
        <f t="shared" si="2"/>
        <v>36697.5</v>
      </c>
      <c r="H56" s="278">
        <v>5</v>
      </c>
      <c r="I56" s="210">
        <f t="shared" si="3"/>
        <v>26.2125</v>
      </c>
      <c r="J56" s="217">
        <f t="shared" si="4"/>
        <v>0.17104404567699835</v>
      </c>
      <c r="K56" s="221">
        <f t="shared" si="5"/>
        <v>2.8057205</v>
      </c>
      <c r="L56" s="211">
        <f t="shared" si="6"/>
        <v>15.367564079046735</v>
      </c>
      <c r="M56" s="222">
        <v>44.891528</v>
      </c>
    </row>
    <row r="57" spans="1:13" s="8" customFormat="1" ht="15">
      <c r="A57" s="196" t="s">
        <v>195</v>
      </c>
      <c r="B57" s="182">
        <v>2062</v>
      </c>
      <c r="C57" s="289">
        <f>Volume!J57</f>
        <v>139.1</v>
      </c>
      <c r="D57" s="323">
        <v>14.72</v>
      </c>
      <c r="E57" s="209">
        <f t="shared" si="0"/>
        <v>30352.640000000003</v>
      </c>
      <c r="F57" s="214">
        <f t="shared" si="1"/>
        <v>10.582314881380302</v>
      </c>
      <c r="G57" s="280">
        <f t="shared" si="2"/>
        <v>44693.850000000006</v>
      </c>
      <c r="H57" s="278">
        <v>5</v>
      </c>
      <c r="I57" s="210">
        <f t="shared" si="3"/>
        <v>21.675000000000004</v>
      </c>
      <c r="J57" s="217">
        <f t="shared" si="4"/>
        <v>0.15582314881380305</v>
      </c>
      <c r="K57" s="221">
        <f t="shared" si="5"/>
        <v>2.3555141875</v>
      </c>
      <c r="L57" s="211">
        <f t="shared" si="6"/>
        <v>12.901682550172033</v>
      </c>
      <c r="M57" s="222">
        <v>37.688227</v>
      </c>
    </row>
    <row r="58" spans="1:13" s="8" customFormat="1" ht="15">
      <c r="A58" s="196" t="s">
        <v>294</v>
      </c>
      <c r="B58" s="182">
        <v>1400</v>
      </c>
      <c r="C58" s="289">
        <f>Volume!J58</f>
        <v>155.55</v>
      </c>
      <c r="D58" s="323">
        <v>25.07</v>
      </c>
      <c r="E58" s="209">
        <f t="shared" si="0"/>
        <v>35098</v>
      </c>
      <c r="F58" s="214">
        <f t="shared" si="1"/>
        <v>16.117004178720666</v>
      </c>
      <c r="G58" s="280">
        <f t="shared" si="2"/>
        <v>45986.5</v>
      </c>
      <c r="H58" s="278">
        <v>5</v>
      </c>
      <c r="I58" s="210">
        <f t="shared" si="3"/>
        <v>32.8475</v>
      </c>
      <c r="J58" s="217">
        <f t="shared" si="4"/>
        <v>0.21117004178720664</v>
      </c>
      <c r="K58" s="221">
        <f t="shared" si="5"/>
        <v>3.7203594375</v>
      </c>
      <c r="L58" s="211">
        <f t="shared" si="6"/>
        <v>20.37724785945981</v>
      </c>
      <c r="M58" s="222">
        <v>59.525751</v>
      </c>
    </row>
    <row r="59" spans="1:13" s="8" customFormat="1" ht="15">
      <c r="A59" s="196" t="s">
        <v>197</v>
      </c>
      <c r="B59" s="182">
        <v>650</v>
      </c>
      <c r="C59" s="289">
        <f>Volume!J59</f>
        <v>600.05</v>
      </c>
      <c r="D59" s="323">
        <v>64.65</v>
      </c>
      <c r="E59" s="209">
        <f t="shared" si="0"/>
        <v>42022.50000000001</v>
      </c>
      <c r="F59" s="214">
        <f t="shared" si="1"/>
        <v>10.77410215815349</v>
      </c>
      <c r="G59" s="280">
        <f t="shared" si="2"/>
        <v>61524.125</v>
      </c>
      <c r="H59" s="278">
        <v>5</v>
      </c>
      <c r="I59" s="210">
        <f t="shared" si="3"/>
        <v>94.6525</v>
      </c>
      <c r="J59" s="217">
        <f t="shared" si="4"/>
        <v>0.15774102158153488</v>
      </c>
      <c r="K59" s="221">
        <f t="shared" si="5"/>
        <v>2.3277544375</v>
      </c>
      <c r="L59" s="211">
        <f t="shared" si="6"/>
        <v>12.749636137514994</v>
      </c>
      <c r="M59" s="222">
        <v>37.244071</v>
      </c>
    </row>
    <row r="60" spans="1:13" s="8" customFormat="1" ht="15">
      <c r="A60" s="196" t="s">
        <v>4</v>
      </c>
      <c r="B60" s="182">
        <v>300</v>
      </c>
      <c r="C60" s="289">
        <f>Volume!J60</f>
        <v>1562.4</v>
      </c>
      <c r="D60" s="323">
        <v>171.45</v>
      </c>
      <c r="E60" s="209">
        <f t="shared" si="0"/>
        <v>51435</v>
      </c>
      <c r="F60" s="214">
        <f t="shared" si="1"/>
        <v>10.973502304147464</v>
      </c>
      <c r="G60" s="280">
        <f t="shared" si="2"/>
        <v>74871</v>
      </c>
      <c r="H60" s="278">
        <v>5</v>
      </c>
      <c r="I60" s="210">
        <f t="shared" si="3"/>
        <v>249.57</v>
      </c>
      <c r="J60" s="217">
        <f t="shared" si="4"/>
        <v>0.15973502304147463</v>
      </c>
      <c r="K60" s="221">
        <f t="shared" si="5"/>
        <v>1.7617470625</v>
      </c>
      <c r="L60" s="211">
        <f t="shared" si="6"/>
        <v>9.649486067497138</v>
      </c>
      <c r="M60" s="222">
        <v>28.187953</v>
      </c>
    </row>
    <row r="61" spans="1:13" s="8" customFormat="1" ht="15">
      <c r="A61" s="196" t="s">
        <v>79</v>
      </c>
      <c r="B61" s="182">
        <v>400</v>
      </c>
      <c r="C61" s="289">
        <f>Volume!J61</f>
        <v>1013.9</v>
      </c>
      <c r="D61" s="323">
        <v>110.23</v>
      </c>
      <c r="E61" s="209">
        <f t="shared" si="0"/>
        <v>44092</v>
      </c>
      <c r="F61" s="214">
        <f t="shared" si="1"/>
        <v>10.871880856100208</v>
      </c>
      <c r="G61" s="280">
        <f t="shared" si="2"/>
        <v>64370</v>
      </c>
      <c r="H61" s="278">
        <v>5</v>
      </c>
      <c r="I61" s="210">
        <f t="shared" si="3"/>
        <v>160.925</v>
      </c>
      <c r="J61" s="217">
        <f t="shared" si="4"/>
        <v>0.1587188085610021</v>
      </c>
      <c r="K61" s="221">
        <f t="shared" si="5"/>
        <v>2.22627875</v>
      </c>
      <c r="L61" s="211">
        <f t="shared" si="6"/>
        <v>12.193830906694044</v>
      </c>
      <c r="M61" s="222">
        <v>35.62046</v>
      </c>
    </row>
    <row r="62" spans="1:13" s="8" customFormat="1" ht="15">
      <c r="A62" s="196" t="s">
        <v>196</v>
      </c>
      <c r="B62" s="182">
        <v>400</v>
      </c>
      <c r="C62" s="289">
        <f>Volume!J62</f>
        <v>730.3</v>
      </c>
      <c r="D62" s="323">
        <v>78.97</v>
      </c>
      <c r="E62" s="209">
        <f t="shared" si="0"/>
        <v>31588</v>
      </c>
      <c r="F62" s="214">
        <f t="shared" si="1"/>
        <v>10.813364370806518</v>
      </c>
      <c r="G62" s="280">
        <f t="shared" si="2"/>
        <v>46194</v>
      </c>
      <c r="H62" s="278">
        <v>5</v>
      </c>
      <c r="I62" s="210">
        <f t="shared" si="3"/>
        <v>115.485</v>
      </c>
      <c r="J62" s="217">
        <f t="shared" si="4"/>
        <v>0.15813364370806518</v>
      </c>
      <c r="K62" s="221">
        <f t="shared" si="5"/>
        <v>2.1254700625</v>
      </c>
      <c r="L62" s="211">
        <f t="shared" si="6"/>
        <v>11.641678985331652</v>
      </c>
      <c r="M62" s="222">
        <v>34.007521</v>
      </c>
    </row>
    <row r="63" spans="1:13" s="8" customFormat="1" ht="15">
      <c r="A63" s="196" t="s">
        <v>5</v>
      </c>
      <c r="B63" s="182">
        <v>1595</v>
      </c>
      <c r="C63" s="289">
        <f>Volume!J63</f>
        <v>165.45</v>
      </c>
      <c r="D63" s="323">
        <v>17.95</v>
      </c>
      <c r="E63" s="209">
        <f t="shared" si="0"/>
        <v>28630.25</v>
      </c>
      <c r="F63" s="214">
        <f t="shared" si="1"/>
        <v>10.849199153822909</v>
      </c>
      <c r="G63" s="280">
        <f t="shared" si="2"/>
        <v>41824.8875</v>
      </c>
      <c r="H63" s="278">
        <v>5</v>
      </c>
      <c r="I63" s="210">
        <f t="shared" si="3"/>
        <v>26.222499999999997</v>
      </c>
      <c r="J63" s="217">
        <f t="shared" si="4"/>
        <v>0.15849199153822907</v>
      </c>
      <c r="K63" s="221">
        <f t="shared" si="5"/>
        <v>2.23026625</v>
      </c>
      <c r="L63" s="211">
        <f t="shared" si="6"/>
        <v>12.215671343674563</v>
      </c>
      <c r="M63" s="222">
        <v>35.68426</v>
      </c>
    </row>
    <row r="64" spans="1:13" s="8" customFormat="1" ht="15">
      <c r="A64" s="196" t="s">
        <v>198</v>
      </c>
      <c r="B64" s="182">
        <v>1000</v>
      </c>
      <c r="C64" s="289">
        <f>Volume!J64</f>
        <v>209.85</v>
      </c>
      <c r="D64" s="323">
        <v>45.38</v>
      </c>
      <c r="E64" s="209">
        <f t="shared" si="0"/>
        <v>45380</v>
      </c>
      <c r="F64" s="214">
        <f t="shared" si="1"/>
        <v>21.62497021682154</v>
      </c>
      <c r="G64" s="280">
        <f t="shared" si="2"/>
        <v>55872.5</v>
      </c>
      <c r="H64" s="278">
        <v>5</v>
      </c>
      <c r="I64" s="210">
        <f t="shared" si="3"/>
        <v>55.8725</v>
      </c>
      <c r="J64" s="217">
        <f t="shared" si="4"/>
        <v>0.2662497021682154</v>
      </c>
      <c r="K64" s="221">
        <f t="shared" si="5"/>
        <v>1.8298765</v>
      </c>
      <c r="L64" s="211">
        <f t="shared" si="6"/>
        <v>10.02264636498602</v>
      </c>
      <c r="M64" s="222">
        <v>29.278024</v>
      </c>
    </row>
    <row r="65" spans="1:13" s="8" customFormat="1" ht="15">
      <c r="A65" s="196" t="s">
        <v>199</v>
      </c>
      <c r="B65" s="182">
        <v>1300</v>
      </c>
      <c r="C65" s="289">
        <f>Volume!J65</f>
        <v>288.75</v>
      </c>
      <c r="D65" s="323">
        <v>34.98</v>
      </c>
      <c r="E65" s="209">
        <f t="shared" si="0"/>
        <v>45473.99999999999</v>
      </c>
      <c r="F65" s="214">
        <f t="shared" si="1"/>
        <v>12.114285714285714</v>
      </c>
      <c r="G65" s="280">
        <f t="shared" si="2"/>
        <v>64242.74999999999</v>
      </c>
      <c r="H65" s="278">
        <v>5</v>
      </c>
      <c r="I65" s="210">
        <f t="shared" si="3"/>
        <v>49.4175</v>
      </c>
      <c r="J65" s="217">
        <f t="shared" si="4"/>
        <v>0.17114285714285712</v>
      </c>
      <c r="K65" s="221">
        <f t="shared" si="5"/>
        <v>2.786359875</v>
      </c>
      <c r="L65" s="211">
        <f t="shared" si="6"/>
        <v>15.26152156864775</v>
      </c>
      <c r="M65" s="222">
        <v>44.581758</v>
      </c>
    </row>
    <row r="66" spans="1:13" s="8" customFormat="1" ht="15">
      <c r="A66" s="196" t="s">
        <v>295</v>
      </c>
      <c r="B66" s="182">
        <v>300</v>
      </c>
      <c r="C66" s="289">
        <f>Volume!J66</f>
        <v>735.7</v>
      </c>
      <c r="D66" s="323">
        <v>150.04</v>
      </c>
      <c r="E66" s="209">
        <f t="shared" si="0"/>
        <v>45012</v>
      </c>
      <c r="F66" s="214">
        <f t="shared" si="1"/>
        <v>20.394182411308957</v>
      </c>
      <c r="G66" s="280">
        <f t="shared" si="2"/>
        <v>56047.5</v>
      </c>
      <c r="H66" s="278">
        <v>5</v>
      </c>
      <c r="I66" s="210">
        <f t="shared" si="3"/>
        <v>186.825</v>
      </c>
      <c r="J66" s="217">
        <f t="shared" si="4"/>
        <v>0.2539418241130895</v>
      </c>
      <c r="K66" s="221">
        <f t="shared" si="5"/>
        <v>4.6985885</v>
      </c>
      <c r="L66" s="211">
        <f t="shared" si="6"/>
        <v>25.73522909884362</v>
      </c>
      <c r="M66" s="222">
        <v>75.177416</v>
      </c>
    </row>
    <row r="67" spans="1:13" s="8" customFormat="1" ht="15">
      <c r="A67" s="196" t="s">
        <v>43</v>
      </c>
      <c r="B67" s="182">
        <v>300</v>
      </c>
      <c r="C67" s="289">
        <f>Volume!J67</f>
        <v>1950.85</v>
      </c>
      <c r="D67" s="323">
        <v>373.79</v>
      </c>
      <c r="E67" s="209">
        <f t="shared" si="0"/>
        <v>112137</v>
      </c>
      <c r="F67" s="214">
        <f t="shared" si="1"/>
        <v>19.160365994310176</v>
      </c>
      <c r="G67" s="280">
        <f t="shared" si="2"/>
        <v>141399.75</v>
      </c>
      <c r="H67" s="278">
        <v>5</v>
      </c>
      <c r="I67" s="210">
        <f t="shared" si="3"/>
        <v>471.3325</v>
      </c>
      <c r="J67" s="217">
        <f t="shared" si="4"/>
        <v>0.24160365994310173</v>
      </c>
      <c r="K67" s="221">
        <f t="shared" si="5"/>
        <v>4.464366125</v>
      </c>
      <c r="L67" s="211">
        <f t="shared" si="6"/>
        <v>24.45234031624428</v>
      </c>
      <c r="M67" s="222">
        <v>71.429858</v>
      </c>
    </row>
    <row r="68" spans="1:13" s="8" customFormat="1" ht="15">
      <c r="A68" s="196" t="s">
        <v>200</v>
      </c>
      <c r="B68" s="182">
        <v>700</v>
      </c>
      <c r="C68" s="289">
        <f>Volume!J68</f>
        <v>912.35</v>
      </c>
      <c r="D68" s="323">
        <v>97.42</v>
      </c>
      <c r="E68" s="209">
        <f t="shared" si="0"/>
        <v>68194</v>
      </c>
      <c r="F68" s="214">
        <f t="shared" si="1"/>
        <v>10.677919658025976</v>
      </c>
      <c r="G68" s="280">
        <f t="shared" si="2"/>
        <v>100126.25</v>
      </c>
      <c r="H68" s="278">
        <v>5</v>
      </c>
      <c r="I68" s="210">
        <f t="shared" si="3"/>
        <v>143.0375</v>
      </c>
      <c r="J68" s="217">
        <f t="shared" si="4"/>
        <v>0.15677919658025977</v>
      </c>
      <c r="K68" s="221">
        <f t="shared" si="5"/>
        <v>2.2001055625</v>
      </c>
      <c r="L68" s="211">
        <f t="shared" si="6"/>
        <v>12.050474454738422</v>
      </c>
      <c r="M68" s="222">
        <v>35.201689</v>
      </c>
    </row>
    <row r="69" spans="1:13" s="8" customFormat="1" ht="15">
      <c r="A69" s="196" t="s">
        <v>141</v>
      </c>
      <c r="B69" s="182">
        <v>4800</v>
      </c>
      <c r="C69" s="289">
        <f>Volume!J69</f>
        <v>75.25</v>
      </c>
      <c r="D69" s="323">
        <v>9.57</v>
      </c>
      <c r="E69" s="209">
        <f aca="true" t="shared" si="7" ref="E69:E132">D69*B69</f>
        <v>45936</v>
      </c>
      <c r="F69" s="214">
        <f aca="true" t="shared" si="8" ref="F69:F132">D69/C69*100</f>
        <v>12.717607973421927</v>
      </c>
      <c r="G69" s="280">
        <f aca="true" t="shared" si="9" ref="G69:G132">(B69*C69)*H69%+E69</f>
        <v>64104.36</v>
      </c>
      <c r="H69" s="278">
        <v>5.03</v>
      </c>
      <c r="I69" s="210">
        <f aca="true" t="shared" si="10" ref="I69:I132">G69/B69</f>
        <v>13.355075</v>
      </c>
      <c r="J69" s="217">
        <f aca="true" t="shared" si="11" ref="J69:J132">I69/C69</f>
        <v>0.17747607973421925</v>
      </c>
      <c r="K69" s="221">
        <f aca="true" t="shared" si="12" ref="K69:K132">M69/16</f>
        <v>2.9210525625</v>
      </c>
      <c r="L69" s="211">
        <f aca="true" t="shared" si="13" ref="L69:L132">K69*SQRT(30)</f>
        <v>15.999263801395191</v>
      </c>
      <c r="M69" s="222">
        <v>46.736841</v>
      </c>
    </row>
    <row r="70" spans="1:13" s="8" customFormat="1" ht="15">
      <c r="A70" s="196" t="s">
        <v>184</v>
      </c>
      <c r="B70" s="182">
        <v>5900</v>
      </c>
      <c r="C70" s="289">
        <f>Volume!J70</f>
        <v>75.5</v>
      </c>
      <c r="D70" s="323">
        <v>8.97</v>
      </c>
      <c r="E70" s="209">
        <f t="shared" si="7"/>
        <v>52923.00000000001</v>
      </c>
      <c r="F70" s="214">
        <f t="shared" si="8"/>
        <v>11.880794701986757</v>
      </c>
      <c r="G70" s="280">
        <f t="shared" si="9"/>
        <v>75195.5</v>
      </c>
      <c r="H70" s="278">
        <v>5</v>
      </c>
      <c r="I70" s="210">
        <f t="shared" si="10"/>
        <v>12.745</v>
      </c>
      <c r="J70" s="217">
        <f t="shared" si="11"/>
        <v>0.16880794701986754</v>
      </c>
      <c r="K70" s="221">
        <f t="shared" si="12"/>
        <v>2.7331500625</v>
      </c>
      <c r="L70" s="211">
        <f t="shared" si="13"/>
        <v>14.970079422779046</v>
      </c>
      <c r="M70" s="222">
        <v>43.730401</v>
      </c>
    </row>
    <row r="71" spans="1:13" s="8" customFormat="1" ht="15">
      <c r="A71" s="196" t="s">
        <v>175</v>
      </c>
      <c r="B71" s="182">
        <v>31500</v>
      </c>
      <c r="C71" s="289">
        <f>Volume!J71</f>
        <v>13.5</v>
      </c>
      <c r="D71" s="323">
        <v>3.22</v>
      </c>
      <c r="E71" s="209">
        <f t="shared" si="7"/>
        <v>101430</v>
      </c>
      <c r="F71" s="214">
        <f t="shared" si="8"/>
        <v>23.851851851851855</v>
      </c>
      <c r="G71" s="280">
        <f t="shared" si="9"/>
        <v>122692.5</v>
      </c>
      <c r="H71" s="278">
        <v>5</v>
      </c>
      <c r="I71" s="210">
        <f t="shared" si="10"/>
        <v>3.895</v>
      </c>
      <c r="J71" s="217">
        <f t="shared" si="11"/>
        <v>0.2885185185185185</v>
      </c>
      <c r="K71" s="221">
        <f t="shared" si="12"/>
        <v>5.377921625</v>
      </c>
      <c r="L71" s="211">
        <f t="shared" si="13"/>
        <v>29.456089865073388</v>
      </c>
      <c r="M71" s="222">
        <v>86.046746</v>
      </c>
    </row>
    <row r="72" spans="1:13" s="8" customFormat="1" ht="15">
      <c r="A72" s="196" t="s">
        <v>142</v>
      </c>
      <c r="B72" s="182">
        <v>1750</v>
      </c>
      <c r="C72" s="289">
        <f>Volume!J72</f>
        <v>153.5</v>
      </c>
      <c r="D72" s="323">
        <v>16.44</v>
      </c>
      <c r="E72" s="209">
        <f t="shared" si="7"/>
        <v>28770.000000000004</v>
      </c>
      <c r="F72" s="214">
        <f t="shared" si="8"/>
        <v>10.710097719869708</v>
      </c>
      <c r="G72" s="280">
        <f t="shared" si="9"/>
        <v>42201.25</v>
      </c>
      <c r="H72" s="278">
        <v>5</v>
      </c>
      <c r="I72" s="210">
        <f t="shared" si="10"/>
        <v>24.115</v>
      </c>
      <c r="J72" s="217">
        <f t="shared" si="11"/>
        <v>0.15710097719869706</v>
      </c>
      <c r="K72" s="221">
        <f t="shared" si="12"/>
        <v>2.415574125</v>
      </c>
      <c r="L72" s="211">
        <f t="shared" si="13"/>
        <v>13.230644375883038</v>
      </c>
      <c r="M72" s="222">
        <v>38.649186</v>
      </c>
    </row>
    <row r="73" spans="1:13" s="8" customFormat="1" ht="15">
      <c r="A73" s="196" t="s">
        <v>176</v>
      </c>
      <c r="B73" s="182">
        <v>1450</v>
      </c>
      <c r="C73" s="289">
        <f>Volume!J73</f>
        <v>228.95</v>
      </c>
      <c r="D73" s="323">
        <v>34.95</v>
      </c>
      <c r="E73" s="209">
        <f t="shared" si="7"/>
        <v>50677.50000000001</v>
      </c>
      <c r="F73" s="214">
        <f t="shared" si="8"/>
        <v>15.26534177768072</v>
      </c>
      <c r="G73" s="280">
        <f t="shared" si="9"/>
        <v>68504.69175</v>
      </c>
      <c r="H73" s="278">
        <v>5.37</v>
      </c>
      <c r="I73" s="210">
        <f t="shared" si="10"/>
        <v>47.244614999999996</v>
      </c>
      <c r="J73" s="217">
        <f t="shared" si="11"/>
        <v>0.20635341777680716</v>
      </c>
      <c r="K73" s="221">
        <f t="shared" si="12"/>
        <v>3.5445255625</v>
      </c>
      <c r="L73" s="211">
        <f t="shared" si="13"/>
        <v>19.414166062349377</v>
      </c>
      <c r="M73" s="222">
        <v>56.712409</v>
      </c>
    </row>
    <row r="74" spans="1:13" s="8" customFormat="1" ht="15">
      <c r="A74" s="196" t="s">
        <v>167</v>
      </c>
      <c r="B74" s="182">
        <v>7700</v>
      </c>
      <c r="C74" s="289">
        <f>Volume!J74</f>
        <v>52.2</v>
      </c>
      <c r="D74" s="323">
        <v>13.68</v>
      </c>
      <c r="E74" s="209">
        <f t="shared" si="7"/>
        <v>105336</v>
      </c>
      <c r="F74" s="214">
        <f t="shared" si="8"/>
        <v>26.206896551724135</v>
      </c>
      <c r="G74" s="280">
        <f t="shared" si="9"/>
        <v>125433</v>
      </c>
      <c r="H74" s="278">
        <v>5</v>
      </c>
      <c r="I74" s="210">
        <f t="shared" si="10"/>
        <v>16.29</v>
      </c>
      <c r="J74" s="217">
        <f t="shared" si="11"/>
        <v>0.31206896551724134</v>
      </c>
      <c r="K74" s="221">
        <f t="shared" si="12"/>
        <v>5.949306125</v>
      </c>
      <c r="L74" s="211">
        <f t="shared" si="13"/>
        <v>32.58569166166149</v>
      </c>
      <c r="M74" s="222">
        <v>95.188898</v>
      </c>
    </row>
    <row r="75" spans="1:13" s="8" customFormat="1" ht="15">
      <c r="A75" s="196" t="s">
        <v>201</v>
      </c>
      <c r="B75" s="182">
        <v>200</v>
      </c>
      <c r="C75" s="289">
        <f>Volume!J75</f>
        <v>2190.1</v>
      </c>
      <c r="D75" s="323">
        <v>237.61</v>
      </c>
      <c r="E75" s="209">
        <f t="shared" si="7"/>
        <v>47522</v>
      </c>
      <c r="F75" s="214">
        <f t="shared" si="8"/>
        <v>10.84927628875394</v>
      </c>
      <c r="G75" s="280">
        <f t="shared" si="9"/>
        <v>69423</v>
      </c>
      <c r="H75" s="278">
        <v>5</v>
      </c>
      <c r="I75" s="210">
        <f t="shared" si="10"/>
        <v>347.115</v>
      </c>
      <c r="J75" s="217">
        <f t="shared" si="11"/>
        <v>0.15849276288753938</v>
      </c>
      <c r="K75" s="221">
        <f t="shared" si="12"/>
        <v>1.705001625</v>
      </c>
      <c r="L75" s="211">
        <f t="shared" si="13"/>
        <v>9.338678505954642</v>
      </c>
      <c r="M75" s="222">
        <v>27.280026</v>
      </c>
    </row>
    <row r="76" spans="1:13" s="8" customFormat="1" ht="15">
      <c r="A76" s="196" t="s">
        <v>143</v>
      </c>
      <c r="B76" s="182">
        <v>2950</v>
      </c>
      <c r="C76" s="289">
        <f>Volume!J76</f>
        <v>109.85</v>
      </c>
      <c r="D76" s="323">
        <v>15.62</v>
      </c>
      <c r="E76" s="209">
        <f t="shared" si="7"/>
        <v>46079</v>
      </c>
      <c r="F76" s="214">
        <f t="shared" si="8"/>
        <v>14.219390077378243</v>
      </c>
      <c r="G76" s="280">
        <f t="shared" si="9"/>
        <v>62281.875</v>
      </c>
      <c r="H76" s="278">
        <v>5</v>
      </c>
      <c r="I76" s="210">
        <f t="shared" si="10"/>
        <v>21.1125</v>
      </c>
      <c r="J76" s="217">
        <f t="shared" si="11"/>
        <v>0.19219390077378246</v>
      </c>
      <c r="K76" s="221">
        <f t="shared" si="12"/>
        <v>3.3683841875</v>
      </c>
      <c r="L76" s="211">
        <f t="shared" si="13"/>
        <v>18.449400018374607</v>
      </c>
      <c r="M76" s="222">
        <v>53.894147</v>
      </c>
    </row>
    <row r="77" spans="1:13" s="8" customFormat="1" ht="15">
      <c r="A77" s="196" t="s">
        <v>90</v>
      </c>
      <c r="B77" s="182">
        <v>600</v>
      </c>
      <c r="C77" s="289">
        <f>Volume!J77</f>
        <v>467.1</v>
      </c>
      <c r="D77" s="323">
        <v>54.64</v>
      </c>
      <c r="E77" s="209">
        <f t="shared" si="7"/>
        <v>32784</v>
      </c>
      <c r="F77" s="214">
        <f t="shared" si="8"/>
        <v>11.697709269963605</v>
      </c>
      <c r="G77" s="280">
        <f t="shared" si="9"/>
        <v>46797</v>
      </c>
      <c r="H77" s="278">
        <v>5</v>
      </c>
      <c r="I77" s="210">
        <f t="shared" si="10"/>
        <v>77.995</v>
      </c>
      <c r="J77" s="217">
        <f t="shared" si="11"/>
        <v>0.16697709269963606</v>
      </c>
      <c r="K77" s="221">
        <f t="shared" si="12"/>
        <v>2.717332125</v>
      </c>
      <c r="L77" s="211">
        <f t="shared" si="13"/>
        <v>14.883441010959478</v>
      </c>
      <c r="M77" s="222">
        <v>43.477314</v>
      </c>
    </row>
    <row r="78" spans="1:13" s="8" customFormat="1" ht="15">
      <c r="A78" s="196" t="s">
        <v>35</v>
      </c>
      <c r="B78" s="182">
        <v>1100</v>
      </c>
      <c r="C78" s="289">
        <f>Volume!J78</f>
        <v>284.9</v>
      </c>
      <c r="D78" s="323">
        <v>31.06</v>
      </c>
      <c r="E78" s="209">
        <f t="shared" si="7"/>
        <v>34166</v>
      </c>
      <c r="F78" s="214">
        <f t="shared" si="8"/>
        <v>10.902070902070902</v>
      </c>
      <c r="G78" s="280">
        <f t="shared" si="9"/>
        <v>49835.5</v>
      </c>
      <c r="H78" s="278">
        <v>5</v>
      </c>
      <c r="I78" s="210">
        <f t="shared" si="10"/>
        <v>45.305</v>
      </c>
      <c r="J78" s="217">
        <f t="shared" si="11"/>
        <v>0.15902070902070903</v>
      </c>
      <c r="K78" s="221">
        <f t="shared" si="12"/>
        <v>2.1980665</v>
      </c>
      <c r="L78" s="211">
        <f t="shared" si="13"/>
        <v>12.039306049464292</v>
      </c>
      <c r="M78" s="222">
        <v>35.169064</v>
      </c>
    </row>
    <row r="79" spans="1:13" s="8" customFormat="1" ht="15">
      <c r="A79" s="196" t="s">
        <v>6</v>
      </c>
      <c r="B79" s="182">
        <v>1125</v>
      </c>
      <c r="C79" s="289">
        <f>Volume!J79</f>
        <v>162.05</v>
      </c>
      <c r="D79" s="323">
        <v>17.55</v>
      </c>
      <c r="E79" s="209">
        <f t="shared" si="7"/>
        <v>19743.75</v>
      </c>
      <c r="F79" s="214">
        <f t="shared" si="8"/>
        <v>10.829990743597655</v>
      </c>
      <c r="G79" s="280">
        <f t="shared" si="9"/>
        <v>28859.0625</v>
      </c>
      <c r="H79" s="278">
        <v>5</v>
      </c>
      <c r="I79" s="210">
        <f t="shared" si="10"/>
        <v>25.6525</v>
      </c>
      <c r="J79" s="217">
        <f t="shared" si="11"/>
        <v>0.15829990743597655</v>
      </c>
      <c r="K79" s="221">
        <f t="shared" si="12"/>
        <v>2.0523466875</v>
      </c>
      <c r="L79" s="211">
        <f t="shared" si="13"/>
        <v>11.24116576564756</v>
      </c>
      <c r="M79" s="222">
        <v>32.837547</v>
      </c>
    </row>
    <row r="80" spans="1:13" s="8" customFormat="1" ht="15">
      <c r="A80" s="196" t="s">
        <v>177</v>
      </c>
      <c r="B80" s="182">
        <v>1000</v>
      </c>
      <c r="C80" s="289">
        <f>Volume!J80</f>
        <v>396.95</v>
      </c>
      <c r="D80" s="323">
        <v>53.91</v>
      </c>
      <c r="E80" s="209">
        <f t="shared" si="7"/>
        <v>53910</v>
      </c>
      <c r="F80" s="214">
        <f t="shared" si="8"/>
        <v>13.581055548557753</v>
      </c>
      <c r="G80" s="280">
        <f t="shared" si="9"/>
        <v>73757.5</v>
      </c>
      <c r="H80" s="278">
        <v>5</v>
      </c>
      <c r="I80" s="210">
        <f t="shared" si="10"/>
        <v>73.7575</v>
      </c>
      <c r="J80" s="217">
        <f t="shared" si="11"/>
        <v>0.1858105554855775</v>
      </c>
      <c r="K80" s="221">
        <f t="shared" si="12"/>
        <v>3.12957075</v>
      </c>
      <c r="L80" s="211">
        <f t="shared" si="13"/>
        <v>17.14136495083361</v>
      </c>
      <c r="M80" s="222">
        <v>50.073132</v>
      </c>
    </row>
    <row r="81" spans="1:13" s="8" customFormat="1" ht="15">
      <c r="A81" s="196" t="s">
        <v>168</v>
      </c>
      <c r="B81" s="182">
        <v>600</v>
      </c>
      <c r="C81" s="289">
        <f>Volume!J81</f>
        <v>677</v>
      </c>
      <c r="D81" s="323">
        <v>92.19</v>
      </c>
      <c r="E81" s="209">
        <f t="shared" si="7"/>
        <v>55314</v>
      </c>
      <c r="F81" s="214">
        <f t="shared" si="8"/>
        <v>13.617429837518463</v>
      </c>
      <c r="G81" s="280">
        <f t="shared" si="9"/>
        <v>75624</v>
      </c>
      <c r="H81" s="278">
        <v>5</v>
      </c>
      <c r="I81" s="210">
        <f t="shared" si="10"/>
        <v>126.04</v>
      </c>
      <c r="J81" s="217">
        <f t="shared" si="11"/>
        <v>0.18617429837518465</v>
      </c>
      <c r="K81" s="221">
        <f t="shared" si="12"/>
        <v>3.2207673125</v>
      </c>
      <c r="L81" s="211">
        <f t="shared" si="13"/>
        <v>17.640869095315406</v>
      </c>
      <c r="M81" s="222">
        <v>51.532277</v>
      </c>
    </row>
    <row r="82" spans="1:13" s="8" customFormat="1" ht="15">
      <c r="A82" s="196" t="s">
        <v>132</v>
      </c>
      <c r="B82" s="182">
        <v>400</v>
      </c>
      <c r="C82" s="289">
        <f>Volume!J82</f>
        <v>629.05</v>
      </c>
      <c r="D82" s="323">
        <v>72.08</v>
      </c>
      <c r="E82" s="209">
        <f t="shared" si="7"/>
        <v>28832</v>
      </c>
      <c r="F82" s="214">
        <f t="shared" si="8"/>
        <v>11.458548605039345</v>
      </c>
      <c r="G82" s="280">
        <f t="shared" si="9"/>
        <v>41413</v>
      </c>
      <c r="H82" s="278">
        <v>5</v>
      </c>
      <c r="I82" s="210">
        <f t="shared" si="10"/>
        <v>103.5325</v>
      </c>
      <c r="J82" s="217">
        <f t="shared" si="11"/>
        <v>0.16458548605039347</v>
      </c>
      <c r="K82" s="221">
        <f t="shared" si="12"/>
        <v>2.7598474375</v>
      </c>
      <c r="L82" s="211">
        <f t="shared" si="13"/>
        <v>15.11630696791579</v>
      </c>
      <c r="M82" s="222">
        <v>44.157559</v>
      </c>
    </row>
    <row r="83" spans="1:13" s="8" customFormat="1" ht="15">
      <c r="A83" s="196" t="s">
        <v>144</v>
      </c>
      <c r="B83" s="182">
        <v>250</v>
      </c>
      <c r="C83" s="289">
        <f>Volume!J83</f>
        <v>2165.5</v>
      </c>
      <c r="D83" s="323">
        <v>233.88</v>
      </c>
      <c r="E83" s="209">
        <f t="shared" si="7"/>
        <v>58470</v>
      </c>
      <c r="F83" s="214">
        <f t="shared" si="8"/>
        <v>10.800277072269683</v>
      </c>
      <c r="G83" s="280">
        <f t="shared" si="9"/>
        <v>85538.75</v>
      </c>
      <c r="H83" s="278">
        <v>5</v>
      </c>
      <c r="I83" s="210">
        <f t="shared" si="10"/>
        <v>342.155</v>
      </c>
      <c r="J83" s="217">
        <f t="shared" si="11"/>
        <v>0.15800277072269683</v>
      </c>
      <c r="K83" s="221">
        <f t="shared" si="12"/>
        <v>2.3703136875</v>
      </c>
      <c r="L83" s="211">
        <f t="shared" si="13"/>
        <v>12.982742750070011</v>
      </c>
      <c r="M83" s="222">
        <v>37.925019</v>
      </c>
    </row>
    <row r="84" spans="1:13" s="8" customFormat="1" ht="15">
      <c r="A84" s="196" t="s">
        <v>296</v>
      </c>
      <c r="B84" s="182">
        <v>300</v>
      </c>
      <c r="C84" s="289">
        <f>Volume!J84</f>
        <v>690.9</v>
      </c>
      <c r="D84" s="323">
        <v>94.7</v>
      </c>
      <c r="E84" s="209">
        <f t="shared" si="7"/>
        <v>28410</v>
      </c>
      <c r="F84" s="214">
        <f t="shared" si="8"/>
        <v>13.70675929946447</v>
      </c>
      <c r="G84" s="280">
        <f t="shared" si="9"/>
        <v>38773.5</v>
      </c>
      <c r="H84" s="278">
        <v>5</v>
      </c>
      <c r="I84" s="210">
        <f t="shared" si="10"/>
        <v>129.245</v>
      </c>
      <c r="J84" s="217">
        <f t="shared" si="11"/>
        <v>0.18706759299464468</v>
      </c>
      <c r="K84" s="221">
        <f t="shared" si="12"/>
        <v>3.211991625</v>
      </c>
      <c r="L84" s="211">
        <f t="shared" si="13"/>
        <v>17.592802675301744</v>
      </c>
      <c r="M84" s="222">
        <v>51.391866</v>
      </c>
    </row>
    <row r="85" spans="1:13" s="8" customFormat="1" ht="15">
      <c r="A85" s="196" t="s">
        <v>133</v>
      </c>
      <c r="B85" s="182">
        <v>12500</v>
      </c>
      <c r="C85" s="289">
        <f>Volume!J85</f>
        <v>31.45</v>
      </c>
      <c r="D85" s="323">
        <v>3.53</v>
      </c>
      <c r="E85" s="209">
        <f t="shared" si="7"/>
        <v>44125</v>
      </c>
      <c r="F85" s="214">
        <f t="shared" si="8"/>
        <v>11.2241653418124</v>
      </c>
      <c r="G85" s="280">
        <f t="shared" si="9"/>
        <v>63781.25</v>
      </c>
      <c r="H85" s="278">
        <v>5</v>
      </c>
      <c r="I85" s="210">
        <f t="shared" si="10"/>
        <v>5.1025</v>
      </c>
      <c r="J85" s="217">
        <f t="shared" si="11"/>
        <v>0.16224165341812402</v>
      </c>
      <c r="K85" s="221">
        <f t="shared" si="12"/>
        <v>2.590064625</v>
      </c>
      <c r="L85" s="211">
        <f t="shared" si="13"/>
        <v>14.186368205086591</v>
      </c>
      <c r="M85" s="222">
        <v>41.441034</v>
      </c>
    </row>
    <row r="86" spans="1:13" s="8" customFormat="1" ht="15">
      <c r="A86" s="196" t="s">
        <v>169</v>
      </c>
      <c r="B86" s="182">
        <v>4000</v>
      </c>
      <c r="C86" s="289">
        <f>Volume!J86</f>
        <v>116.2</v>
      </c>
      <c r="D86" s="323">
        <v>12.81</v>
      </c>
      <c r="E86" s="209">
        <f t="shared" si="7"/>
        <v>51240</v>
      </c>
      <c r="F86" s="214">
        <f t="shared" si="8"/>
        <v>11.024096385542169</v>
      </c>
      <c r="G86" s="280">
        <f t="shared" si="9"/>
        <v>74480</v>
      </c>
      <c r="H86" s="278">
        <v>5</v>
      </c>
      <c r="I86" s="210">
        <f t="shared" si="10"/>
        <v>18.62</v>
      </c>
      <c r="J86" s="217">
        <f t="shared" si="11"/>
        <v>0.1602409638554217</v>
      </c>
      <c r="K86" s="221">
        <f t="shared" si="12"/>
        <v>2.516205375</v>
      </c>
      <c r="L86" s="211">
        <f t="shared" si="13"/>
        <v>13.781824432032456</v>
      </c>
      <c r="M86" s="222">
        <v>40.259286</v>
      </c>
    </row>
    <row r="87" spans="1:13" s="8" customFormat="1" ht="15">
      <c r="A87" s="196" t="s">
        <v>297</v>
      </c>
      <c r="B87" s="182">
        <v>550</v>
      </c>
      <c r="C87" s="289">
        <f>Volume!J87</f>
        <v>408.1</v>
      </c>
      <c r="D87" s="323">
        <v>47.68</v>
      </c>
      <c r="E87" s="209">
        <f t="shared" si="7"/>
        <v>26224</v>
      </c>
      <c r="F87" s="214">
        <f t="shared" si="8"/>
        <v>11.683410928693947</v>
      </c>
      <c r="G87" s="280">
        <f t="shared" si="9"/>
        <v>37446.75</v>
      </c>
      <c r="H87" s="278">
        <v>5</v>
      </c>
      <c r="I87" s="210">
        <f t="shared" si="10"/>
        <v>68.085</v>
      </c>
      <c r="J87" s="217">
        <f t="shared" si="11"/>
        <v>0.16683410928693945</v>
      </c>
      <c r="K87" s="221">
        <f t="shared" si="12"/>
        <v>3.1670299375</v>
      </c>
      <c r="L87" s="211">
        <f t="shared" si="13"/>
        <v>17.346537370629264</v>
      </c>
      <c r="M87" s="222">
        <v>50.672479</v>
      </c>
    </row>
    <row r="88" spans="1:13" s="8" customFormat="1" ht="15">
      <c r="A88" s="196" t="s">
        <v>298</v>
      </c>
      <c r="B88" s="182">
        <v>550</v>
      </c>
      <c r="C88" s="289">
        <f>Volume!J88</f>
        <v>406.45</v>
      </c>
      <c r="D88" s="323">
        <v>44.78</v>
      </c>
      <c r="E88" s="209">
        <f t="shared" si="7"/>
        <v>24629</v>
      </c>
      <c r="F88" s="214">
        <f t="shared" si="8"/>
        <v>11.017345306925822</v>
      </c>
      <c r="G88" s="280">
        <f t="shared" si="9"/>
        <v>35806.375</v>
      </c>
      <c r="H88" s="278">
        <v>5</v>
      </c>
      <c r="I88" s="210">
        <f t="shared" si="10"/>
        <v>65.1025</v>
      </c>
      <c r="J88" s="217">
        <f t="shared" si="11"/>
        <v>0.16017345306925823</v>
      </c>
      <c r="K88" s="221">
        <f t="shared" si="12"/>
        <v>2.4742461875</v>
      </c>
      <c r="L88" s="211">
        <f t="shared" si="13"/>
        <v>13.552004497149067</v>
      </c>
      <c r="M88" s="222">
        <v>39.587939</v>
      </c>
    </row>
    <row r="89" spans="1:13" s="8" customFormat="1" ht="15">
      <c r="A89" s="196" t="s">
        <v>178</v>
      </c>
      <c r="B89" s="182">
        <v>2500</v>
      </c>
      <c r="C89" s="289">
        <f>Volume!J89</f>
        <v>145.55</v>
      </c>
      <c r="D89" s="323">
        <v>26.37</v>
      </c>
      <c r="E89" s="209">
        <f t="shared" si="7"/>
        <v>65925</v>
      </c>
      <c r="F89" s="214">
        <f t="shared" si="8"/>
        <v>18.117485400206114</v>
      </c>
      <c r="G89" s="280">
        <f t="shared" si="9"/>
        <v>84118.75</v>
      </c>
      <c r="H89" s="278">
        <v>5</v>
      </c>
      <c r="I89" s="210">
        <f t="shared" si="10"/>
        <v>33.6475</v>
      </c>
      <c r="J89" s="217">
        <f t="shared" si="11"/>
        <v>0.23117485400206114</v>
      </c>
      <c r="K89" s="221">
        <f t="shared" si="12"/>
        <v>4.1667584375</v>
      </c>
      <c r="L89" s="211">
        <f t="shared" si="13"/>
        <v>22.8222758789373</v>
      </c>
      <c r="M89" s="222">
        <v>66.668135</v>
      </c>
    </row>
    <row r="90" spans="1:13" s="8" customFormat="1" ht="15">
      <c r="A90" s="196" t="s">
        <v>145</v>
      </c>
      <c r="B90" s="182">
        <v>1700</v>
      </c>
      <c r="C90" s="289">
        <f>Volume!J90</f>
        <v>158.3</v>
      </c>
      <c r="D90" s="323">
        <v>17.35</v>
      </c>
      <c r="E90" s="209">
        <f t="shared" si="7"/>
        <v>29495.000000000004</v>
      </c>
      <c r="F90" s="214">
        <f t="shared" si="8"/>
        <v>10.960202147820594</v>
      </c>
      <c r="G90" s="280">
        <f t="shared" si="9"/>
        <v>46125.99800000001</v>
      </c>
      <c r="H90" s="278">
        <v>6.18</v>
      </c>
      <c r="I90" s="210">
        <f t="shared" si="10"/>
        <v>27.132940000000005</v>
      </c>
      <c r="J90" s="217">
        <f t="shared" si="11"/>
        <v>0.17140202147820596</v>
      </c>
      <c r="K90" s="221">
        <f t="shared" si="12"/>
        <v>1.834402375</v>
      </c>
      <c r="L90" s="211">
        <f t="shared" si="13"/>
        <v>10.047435603285509</v>
      </c>
      <c r="M90" s="222">
        <v>29.350438</v>
      </c>
    </row>
    <row r="91" spans="1:13" s="8" customFormat="1" ht="15">
      <c r="A91" s="196" t="s">
        <v>274</v>
      </c>
      <c r="B91" s="182">
        <v>850</v>
      </c>
      <c r="C91" s="289">
        <f>Volume!J91</f>
        <v>245.5</v>
      </c>
      <c r="D91" s="323">
        <v>37.27</v>
      </c>
      <c r="E91" s="209">
        <f t="shared" si="7"/>
        <v>31679.500000000004</v>
      </c>
      <c r="F91" s="214">
        <f t="shared" si="8"/>
        <v>15.181262729124237</v>
      </c>
      <c r="G91" s="280">
        <f t="shared" si="9"/>
        <v>42113.25</v>
      </c>
      <c r="H91" s="278">
        <v>5</v>
      </c>
      <c r="I91" s="210">
        <f t="shared" si="10"/>
        <v>49.545</v>
      </c>
      <c r="J91" s="217">
        <f t="shared" si="11"/>
        <v>0.20181262729124236</v>
      </c>
      <c r="K91" s="221">
        <f t="shared" si="12"/>
        <v>3.50082375</v>
      </c>
      <c r="L91" s="211">
        <f t="shared" si="13"/>
        <v>19.17480137724826</v>
      </c>
      <c r="M91" s="222">
        <v>56.01318</v>
      </c>
    </row>
    <row r="92" spans="1:13" s="8" customFormat="1" ht="15">
      <c r="A92" s="196" t="s">
        <v>210</v>
      </c>
      <c r="B92" s="182">
        <v>200</v>
      </c>
      <c r="C92" s="289">
        <f>Volume!J92</f>
        <v>1430.95</v>
      </c>
      <c r="D92" s="323">
        <v>157.13</v>
      </c>
      <c r="E92" s="209">
        <f t="shared" si="7"/>
        <v>31426</v>
      </c>
      <c r="F92" s="214">
        <f t="shared" si="8"/>
        <v>10.98081693979524</v>
      </c>
      <c r="G92" s="280">
        <f t="shared" si="9"/>
        <v>45735.5</v>
      </c>
      <c r="H92" s="278">
        <v>5</v>
      </c>
      <c r="I92" s="210">
        <f t="shared" si="10"/>
        <v>228.6775</v>
      </c>
      <c r="J92" s="217">
        <f t="shared" si="11"/>
        <v>0.15980816939795242</v>
      </c>
      <c r="K92" s="221">
        <f t="shared" si="12"/>
        <v>1.819710875</v>
      </c>
      <c r="L92" s="211">
        <f t="shared" si="13"/>
        <v>9.966966943749636</v>
      </c>
      <c r="M92" s="222">
        <v>29.115374</v>
      </c>
    </row>
    <row r="93" spans="1:13" s="8" customFormat="1" ht="15">
      <c r="A93" s="196" t="s">
        <v>299</v>
      </c>
      <c r="B93" s="182">
        <v>350</v>
      </c>
      <c r="C93" s="289">
        <f>Volume!J93</f>
        <v>576.9</v>
      </c>
      <c r="D93" s="323">
        <v>63.13</v>
      </c>
      <c r="E93" s="209">
        <f t="shared" si="7"/>
        <v>22095.5</v>
      </c>
      <c r="F93" s="214">
        <f t="shared" si="8"/>
        <v>10.942971052175421</v>
      </c>
      <c r="G93" s="280">
        <f t="shared" si="9"/>
        <v>32191.25</v>
      </c>
      <c r="H93" s="278">
        <v>5</v>
      </c>
      <c r="I93" s="210">
        <f t="shared" si="10"/>
        <v>91.975</v>
      </c>
      <c r="J93" s="217">
        <f t="shared" si="11"/>
        <v>0.1594297105217542</v>
      </c>
      <c r="K93" s="221">
        <f t="shared" si="12"/>
        <v>1.9198255625</v>
      </c>
      <c r="L93" s="211">
        <f t="shared" si="13"/>
        <v>10.515317670562942</v>
      </c>
      <c r="M93" s="222">
        <v>30.717209</v>
      </c>
    </row>
    <row r="94" spans="1:13" s="8" customFormat="1" ht="15">
      <c r="A94" s="196" t="s">
        <v>7</v>
      </c>
      <c r="B94" s="182">
        <v>650</v>
      </c>
      <c r="C94" s="289">
        <f>Volume!J94</f>
        <v>891.8</v>
      </c>
      <c r="D94" s="323">
        <v>106.05</v>
      </c>
      <c r="E94" s="209">
        <f t="shared" si="7"/>
        <v>68932.5</v>
      </c>
      <c r="F94" s="214">
        <f t="shared" si="8"/>
        <v>11.891679748822606</v>
      </c>
      <c r="G94" s="280">
        <f t="shared" si="9"/>
        <v>97916</v>
      </c>
      <c r="H94" s="278">
        <v>5</v>
      </c>
      <c r="I94" s="210">
        <f t="shared" si="10"/>
        <v>150.64</v>
      </c>
      <c r="J94" s="217">
        <f t="shared" si="11"/>
        <v>0.16891679748822605</v>
      </c>
      <c r="K94" s="221">
        <f t="shared" si="12"/>
        <v>2.7548575</v>
      </c>
      <c r="L94" s="211">
        <f t="shared" si="13"/>
        <v>15.088975954622882</v>
      </c>
      <c r="M94" s="222">
        <v>44.07772</v>
      </c>
    </row>
    <row r="95" spans="1:13" s="8" customFormat="1" ht="15">
      <c r="A95" s="196" t="s">
        <v>170</v>
      </c>
      <c r="B95" s="182">
        <v>1200</v>
      </c>
      <c r="C95" s="289">
        <f>Volume!J95</f>
        <v>475.75</v>
      </c>
      <c r="D95" s="323">
        <v>54.14</v>
      </c>
      <c r="E95" s="209">
        <f t="shared" si="7"/>
        <v>64968</v>
      </c>
      <c r="F95" s="214">
        <f t="shared" si="8"/>
        <v>11.379926431949555</v>
      </c>
      <c r="G95" s="280">
        <f t="shared" si="9"/>
        <v>93513</v>
      </c>
      <c r="H95" s="278">
        <v>5</v>
      </c>
      <c r="I95" s="210">
        <f t="shared" si="10"/>
        <v>77.9275</v>
      </c>
      <c r="J95" s="217">
        <f t="shared" si="11"/>
        <v>0.1637992643194955</v>
      </c>
      <c r="K95" s="221">
        <f t="shared" si="12"/>
        <v>2.6387093125</v>
      </c>
      <c r="L95" s="211">
        <f t="shared" si="13"/>
        <v>14.452806131551986</v>
      </c>
      <c r="M95" s="222">
        <v>42.219349</v>
      </c>
    </row>
    <row r="96" spans="1:13" s="8" customFormat="1" ht="15">
      <c r="A96" s="196" t="s">
        <v>224</v>
      </c>
      <c r="B96" s="182">
        <v>400</v>
      </c>
      <c r="C96" s="289">
        <f>Volume!J96</f>
        <v>886.45</v>
      </c>
      <c r="D96" s="323">
        <v>96.82</v>
      </c>
      <c r="E96" s="209">
        <f t="shared" si="7"/>
        <v>38728</v>
      </c>
      <c r="F96" s="214">
        <f t="shared" si="8"/>
        <v>10.922217835185288</v>
      </c>
      <c r="G96" s="280">
        <f t="shared" si="9"/>
        <v>56457</v>
      </c>
      <c r="H96" s="278">
        <v>5</v>
      </c>
      <c r="I96" s="210">
        <f t="shared" si="10"/>
        <v>141.1425</v>
      </c>
      <c r="J96" s="217">
        <f t="shared" si="11"/>
        <v>0.1592221783518529</v>
      </c>
      <c r="K96" s="221">
        <f t="shared" si="12"/>
        <v>2.312487875</v>
      </c>
      <c r="L96" s="211">
        <f t="shared" si="13"/>
        <v>12.66601773094687</v>
      </c>
      <c r="M96" s="222">
        <v>36.999806</v>
      </c>
    </row>
    <row r="97" spans="1:13" s="8" customFormat="1" ht="15">
      <c r="A97" s="196" t="s">
        <v>207</v>
      </c>
      <c r="B97" s="182">
        <v>1250</v>
      </c>
      <c r="C97" s="289">
        <f>Volume!J97</f>
        <v>215.45</v>
      </c>
      <c r="D97" s="323">
        <v>29.32</v>
      </c>
      <c r="E97" s="209">
        <f t="shared" si="7"/>
        <v>36650</v>
      </c>
      <c r="F97" s="214">
        <f t="shared" si="8"/>
        <v>13.608725922487816</v>
      </c>
      <c r="G97" s="280">
        <f t="shared" si="9"/>
        <v>50115.625</v>
      </c>
      <c r="H97" s="278">
        <v>5</v>
      </c>
      <c r="I97" s="210">
        <f t="shared" si="10"/>
        <v>40.0925</v>
      </c>
      <c r="J97" s="217">
        <f t="shared" si="11"/>
        <v>0.18608725922487818</v>
      </c>
      <c r="K97" s="221">
        <f t="shared" si="12"/>
        <v>3.1526863125</v>
      </c>
      <c r="L97" s="211">
        <f t="shared" si="13"/>
        <v>17.267974100940314</v>
      </c>
      <c r="M97" s="222">
        <v>50.442981</v>
      </c>
    </row>
    <row r="98" spans="1:13" s="7" customFormat="1" ht="15">
      <c r="A98" s="196" t="s">
        <v>300</v>
      </c>
      <c r="B98" s="182">
        <v>250</v>
      </c>
      <c r="C98" s="289">
        <f>Volume!J98</f>
        <v>828.9</v>
      </c>
      <c r="D98" s="323">
        <v>90.36</v>
      </c>
      <c r="E98" s="209">
        <f t="shared" si="7"/>
        <v>22590</v>
      </c>
      <c r="F98" s="214">
        <f t="shared" si="8"/>
        <v>10.901194353963085</v>
      </c>
      <c r="G98" s="280">
        <f t="shared" si="9"/>
        <v>32951.25</v>
      </c>
      <c r="H98" s="278">
        <v>5</v>
      </c>
      <c r="I98" s="210">
        <f t="shared" si="10"/>
        <v>131.805</v>
      </c>
      <c r="J98" s="217">
        <f t="shared" si="11"/>
        <v>0.15901194353963086</v>
      </c>
      <c r="K98" s="221">
        <f t="shared" si="12"/>
        <v>2.348426625</v>
      </c>
      <c r="L98" s="211">
        <f t="shared" si="13"/>
        <v>12.862862371582258</v>
      </c>
      <c r="M98" s="222">
        <v>37.574826</v>
      </c>
    </row>
    <row r="99" spans="1:13" s="7" customFormat="1" ht="15">
      <c r="A99" s="196" t="s">
        <v>280</v>
      </c>
      <c r="B99" s="182">
        <v>1600</v>
      </c>
      <c r="C99" s="289">
        <f>Volume!J99</f>
        <v>282.45</v>
      </c>
      <c r="D99" s="323">
        <v>52.34</v>
      </c>
      <c r="E99" s="209">
        <f t="shared" si="7"/>
        <v>83744</v>
      </c>
      <c r="F99" s="214">
        <f t="shared" si="8"/>
        <v>18.53071340060188</v>
      </c>
      <c r="G99" s="280">
        <f t="shared" si="9"/>
        <v>106340</v>
      </c>
      <c r="H99" s="278">
        <v>5</v>
      </c>
      <c r="I99" s="210">
        <f t="shared" si="10"/>
        <v>66.4625</v>
      </c>
      <c r="J99" s="217">
        <f t="shared" si="11"/>
        <v>0.2353071340060188</v>
      </c>
      <c r="K99" s="221">
        <f t="shared" si="12"/>
        <v>4.251761</v>
      </c>
      <c r="L99" s="211">
        <f t="shared" si="13"/>
        <v>23.287854088207226</v>
      </c>
      <c r="M99" s="206">
        <v>68.028176</v>
      </c>
    </row>
    <row r="100" spans="1:13" s="7" customFormat="1" ht="15">
      <c r="A100" s="196" t="s">
        <v>146</v>
      </c>
      <c r="B100" s="182">
        <v>8900</v>
      </c>
      <c r="C100" s="289">
        <f>Volume!J100</f>
        <v>40.35</v>
      </c>
      <c r="D100" s="323">
        <v>4.44</v>
      </c>
      <c r="E100" s="209">
        <f t="shared" si="7"/>
        <v>39516</v>
      </c>
      <c r="F100" s="214">
        <f t="shared" si="8"/>
        <v>11.003717472118959</v>
      </c>
      <c r="G100" s="280">
        <f t="shared" si="9"/>
        <v>57471.75</v>
      </c>
      <c r="H100" s="278">
        <v>5</v>
      </c>
      <c r="I100" s="210">
        <f t="shared" si="10"/>
        <v>6.4575</v>
      </c>
      <c r="J100" s="217">
        <f t="shared" si="11"/>
        <v>0.16003717472118958</v>
      </c>
      <c r="K100" s="221">
        <f t="shared" si="12"/>
        <v>2.374969</v>
      </c>
      <c r="L100" s="211">
        <f t="shared" si="13"/>
        <v>13.008240946754869</v>
      </c>
      <c r="M100" s="206">
        <v>37.999504</v>
      </c>
    </row>
    <row r="101" spans="1:13" s="8" customFormat="1" ht="15">
      <c r="A101" s="196" t="s">
        <v>8</v>
      </c>
      <c r="B101" s="182">
        <v>1600</v>
      </c>
      <c r="C101" s="289">
        <f>Volume!J101</f>
        <v>154.6</v>
      </c>
      <c r="D101" s="323">
        <v>20.46</v>
      </c>
      <c r="E101" s="209">
        <f t="shared" si="7"/>
        <v>32736</v>
      </c>
      <c r="F101" s="214">
        <f t="shared" si="8"/>
        <v>13.234152652005177</v>
      </c>
      <c r="G101" s="280">
        <f t="shared" si="9"/>
        <v>45104</v>
      </c>
      <c r="H101" s="278">
        <v>5</v>
      </c>
      <c r="I101" s="210">
        <f t="shared" si="10"/>
        <v>28.19</v>
      </c>
      <c r="J101" s="217">
        <f t="shared" si="11"/>
        <v>0.18234152652005176</v>
      </c>
      <c r="K101" s="221">
        <f t="shared" si="12"/>
        <v>3.08584175</v>
      </c>
      <c r="L101" s="211">
        <f t="shared" si="13"/>
        <v>16.901851353662174</v>
      </c>
      <c r="M101" s="222">
        <v>49.373468</v>
      </c>
    </row>
    <row r="102" spans="1:13" s="7" customFormat="1" ht="15">
      <c r="A102" s="196" t="s">
        <v>301</v>
      </c>
      <c r="B102" s="182">
        <v>1000</v>
      </c>
      <c r="C102" s="289">
        <f>Volume!J102</f>
        <v>220.25</v>
      </c>
      <c r="D102" s="323">
        <v>35.75</v>
      </c>
      <c r="E102" s="209">
        <f t="shared" si="7"/>
        <v>35750</v>
      </c>
      <c r="F102" s="214">
        <f t="shared" si="8"/>
        <v>16.23155505107832</v>
      </c>
      <c r="G102" s="280">
        <f t="shared" si="9"/>
        <v>46762.5</v>
      </c>
      <c r="H102" s="278">
        <v>5</v>
      </c>
      <c r="I102" s="210">
        <f t="shared" si="10"/>
        <v>46.7625</v>
      </c>
      <c r="J102" s="217">
        <f t="shared" si="11"/>
        <v>0.2123155505107832</v>
      </c>
      <c r="K102" s="221">
        <f t="shared" si="12"/>
        <v>3.7245764375</v>
      </c>
      <c r="L102" s="211">
        <f t="shared" si="13"/>
        <v>20.400345319709807</v>
      </c>
      <c r="M102" s="222">
        <v>59.593223</v>
      </c>
    </row>
    <row r="103" spans="1:13" s="7" customFormat="1" ht="15">
      <c r="A103" s="196" t="s">
        <v>179</v>
      </c>
      <c r="B103" s="182">
        <v>28000</v>
      </c>
      <c r="C103" s="289">
        <f>Volume!J103</f>
        <v>15.5</v>
      </c>
      <c r="D103" s="323">
        <v>3.32</v>
      </c>
      <c r="E103" s="209">
        <f t="shared" si="7"/>
        <v>92960</v>
      </c>
      <c r="F103" s="214">
        <f t="shared" si="8"/>
        <v>21.419354838709676</v>
      </c>
      <c r="G103" s="280">
        <f t="shared" si="9"/>
        <v>114660</v>
      </c>
      <c r="H103" s="278">
        <v>5</v>
      </c>
      <c r="I103" s="210">
        <f t="shared" si="10"/>
        <v>4.095</v>
      </c>
      <c r="J103" s="217">
        <f t="shared" si="11"/>
        <v>0.26419354838709674</v>
      </c>
      <c r="K103" s="221">
        <f t="shared" si="12"/>
        <v>4.830423125</v>
      </c>
      <c r="L103" s="211">
        <f t="shared" si="13"/>
        <v>26.45731707857097</v>
      </c>
      <c r="M103" s="206">
        <v>77.28677</v>
      </c>
    </row>
    <row r="104" spans="1:13" s="7" customFormat="1" ht="15">
      <c r="A104" s="196" t="s">
        <v>202</v>
      </c>
      <c r="B104" s="182">
        <v>1150</v>
      </c>
      <c r="C104" s="289">
        <f>Volume!J104</f>
        <v>207.35</v>
      </c>
      <c r="D104" s="323">
        <v>22.59</v>
      </c>
      <c r="E104" s="209">
        <f t="shared" si="7"/>
        <v>25978.5</v>
      </c>
      <c r="F104" s="214">
        <f t="shared" si="8"/>
        <v>10.894622618760549</v>
      </c>
      <c r="G104" s="280">
        <f t="shared" si="9"/>
        <v>37901.125</v>
      </c>
      <c r="H104" s="278">
        <v>5</v>
      </c>
      <c r="I104" s="210">
        <f t="shared" si="10"/>
        <v>32.9575</v>
      </c>
      <c r="J104" s="217">
        <f t="shared" si="11"/>
        <v>0.1589462261876055</v>
      </c>
      <c r="K104" s="221">
        <f t="shared" si="12"/>
        <v>2.0171535</v>
      </c>
      <c r="L104" s="211">
        <f t="shared" si="13"/>
        <v>11.04840473900497</v>
      </c>
      <c r="M104" s="222">
        <v>32.274456</v>
      </c>
    </row>
    <row r="105" spans="1:13" s="7" customFormat="1" ht="15">
      <c r="A105" s="196" t="s">
        <v>171</v>
      </c>
      <c r="B105" s="182">
        <v>2200</v>
      </c>
      <c r="C105" s="289">
        <f>Volume!J105</f>
        <v>298</v>
      </c>
      <c r="D105" s="323">
        <v>66.1</v>
      </c>
      <c r="E105" s="209">
        <f t="shared" si="7"/>
        <v>145420</v>
      </c>
      <c r="F105" s="214">
        <f t="shared" si="8"/>
        <v>22.18120805369127</v>
      </c>
      <c r="G105" s="280">
        <f t="shared" si="9"/>
        <v>178200</v>
      </c>
      <c r="H105" s="278">
        <v>5</v>
      </c>
      <c r="I105" s="210">
        <f t="shared" si="10"/>
        <v>81</v>
      </c>
      <c r="J105" s="217">
        <f t="shared" si="11"/>
        <v>0.27181208053691275</v>
      </c>
      <c r="K105" s="221">
        <f t="shared" si="12"/>
        <v>5.126053</v>
      </c>
      <c r="L105" s="211">
        <f t="shared" si="13"/>
        <v>28.076548590670292</v>
      </c>
      <c r="M105" s="222">
        <v>82.016848</v>
      </c>
    </row>
    <row r="106" spans="1:13" s="7" customFormat="1" ht="15">
      <c r="A106" s="196" t="s">
        <v>147</v>
      </c>
      <c r="B106" s="182">
        <v>5900</v>
      </c>
      <c r="C106" s="289">
        <f>Volume!J106</f>
        <v>57.15</v>
      </c>
      <c r="D106" s="323">
        <v>6.25</v>
      </c>
      <c r="E106" s="209">
        <f t="shared" si="7"/>
        <v>36875</v>
      </c>
      <c r="F106" s="214">
        <f t="shared" si="8"/>
        <v>10.936132983377078</v>
      </c>
      <c r="G106" s="280">
        <f t="shared" si="9"/>
        <v>53734.25</v>
      </c>
      <c r="H106" s="278">
        <v>5</v>
      </c>
      <c r="I106" s="210">
        <f t="shared" si="10"/>
        <v>9.1075</v>
      </c>
      <c r="J106" s="217">
        <f t="shared" si="11"/>
        <v>0.15936132983377077</v>
      </c>
      <c r="K106" s="221">
        <f t="shared" si="12"/>
        <v>2.434076625</v>
      </c>
      <c r="L106" s="211">
        <f t="shared" si="13"/>
        <v>13.331986742085432</v>
      </c>
      <c r="M106" s="206">
        <v>38.945226</v>
      </c>
    </row>
    <row r="107" spans="1:13" s="8" customFormat="1" ht="15">
      <c r="A107" s="196" t="s">
        <v>148</v>
      </c>
      <c r="B107" s="182">
        <v>2090</v>
      </c>
      <c r="C107" s="289">
        <f>Volume!J107</f>
        <v>244.5</v>
      </c>
      <c r="D107" s="323">
        <v>28.33</v>
      </c>
      <c r="E107" s="209">
        <f t="shared" si="7"/>
        <v>59209.7</v>
      </c>
      <c r="F107" s="214">
        <f t="shared" si="8"/>
        <v>11.586912065439673</v>
      </c>
      <c r="G107" s="280">
        <f t="shared" si="9"/>
        <v>84759.95</v>
      </c>
      <c r="H107" s="278">
        <v>5</v>
      </c>
      <c r="I107" s="210">
        <f t="shared" si="10"/>
        <v>40.555</v>
      </c>
      <c r="J107" s="217">
        <f t="shared" si="11"/>
        <v>0.16586912065439674</v>
      </c>
      <c r="K107" s="221">
        <f t="shared" si="12"/>
        <v>2.707522625</v>
      </c>
      <c r="L107" s="211">
        <f t="shared" si="13"/>
        <v>14.82971216668101</v>
      </c>
      <c r="M107" s="222">
        <v>43.320362</v>
      </c>
    </row>
    <row r="108" spans="1:13" s="7" customFormat="1" ht="15">
      <c r="A108" s="196" t="s">
        <v>122</v>
      </c>
      <c r="B108" s="182">
        <v>3250</v>
      </c>
      <c r="C108" s="289">
        <f>Volume!J108</f>
        <v>135.15</v>
      </c>
      <c r="D108" s="191">
        <v>14.72</v>
      </c>
      <c r="E108" s="209">
        <f t="shared" si="7"/>
        <v>47840</v>
      </c>
      <c r="F108" s="214">
        <f t="shared" si="8"/>
        <v>10.891601923788382</v>
      </c>
      <c r="G108" s="280">
        <f t="shared" si="9"/>
        <v>69801.875</v>
      </c>
      <c r="H108" s="278">
        <v>5</v>
      </c>
      <c r="I108" s="210">
        <f t="shared" si="10"/>
        <v>21.4775</v>
      </c>
      <c r="J108" s="217">
        <f t="shared" si="11"/>
        <v>0.15891601923788382</v>
      </c>
      <c r="K108" s="221">
        <f t="shared" si="12"/>
        <v>2.459864</v>
      </c>
      <c r="L108" s="211">
        <f t="shared" si="13"/>
        <v>13.47323001194888</v>
      </c>
      <c r="M108" s="206">
        <v>39.357824</v>
      </c>
    </row>
    <row r="109" spans="1:13" s="7" customFormat="1" ht="15">
      <c r="A109" s="196" t="s">
        <v>36</v>
      </c>
      <c r="B109" s="182">
        <v>450</v>
      </c>
      <c r="C109" s="289">
        <f>Volume!J109</f>
        <v>916.45</v>
      </c>
      <c r="D109" s="323">
        <v>97.93</v>
      </c>
      <c r="E109" s="209">
        <f t="shared" si="7"/>
        <v>44068.5</v>
      </c>
      <c r="F109" s="214">
        <f t="shared" si="8"/>
        <v>10.685798461454526</v>
      </c>
      <c r="G109" s="280">
        <f t="shared" si="9"/>
        <v>64688.625</v>
      </c>
      <c r="H109" s="278">
        <v>5</v>
      </c>
      <c r="I109" s="210">
        <f t="shared" si="10"/>
        <v>143.7525</v>
      </c>
      <c r="J109" s="217">
        <f t="shared" si="11"/>
        <v>0.15685798461454525</v>
      </c>
      <c r="K109" s="221">
        <f t="shared" si="12"/>
        <v>2.0521785</v>
      </c>
      <c r="L109" s="211">
        <f t="shared" si="13"/>
        <v>11.240244564771157</v>
      </c>
      <c r="M109" s="206">
        <v>32.834856</v>
      </c>
    </row>
    <row r="110" spans="1:13" s="7" customFormat="1" ht="15">
      <c r="A110" s="196" t="s">
        <v>172</v>
      </c>
      <c r="B110" s="182">
        <v>1050</v>
      </c>
      <c r="C110" s="289">
        <f>Volume!J110</f>
        <v>199.3</v>
      </c>
      <c r="D110" s="323">
        <v>21.58</v>
      </c>
      <c r="E110" s="209">
        <f t="shared" si="7"/>
        <v>22659</v>
      </c>
      <c r="F110" s="214">
        <f t="shared" si="8"/>
        <v>10.827897641746109</v>
      </c>
      <c r="G110" s="280">
        <f t="shared" si="9"/>
        <v>33122.25</v>
      </c>
      <c r="H110" s="278">
        <v>5</v>
      </c>
      <c r="I110" s="210">
        <f t="shared" si="10"/>
        <v>31.545</v>
      </c>
      <c r="J110" s="217">
        <f t="shared" si="11"/>
        <v>0.1582789764174611</v>
      </c>
      <c r="K110" s="221">
        <f t="shared" si="12"/>
        <v>1.997347125</v>
      </c>
      <c r="L110" s="211">
        <f t="shared" si="13"/>
        <v>10.939920755305907</v>
      </c>
      <c r="M110" s="206">
        <v>31.957554</v>
      </c>
    </row>
    <row r="111" spans="1:13" s="8" customFormat="1" ht="15">
      <c r="A111" s="196" t="s">
        <v>80</v>
      </c>
      <c r="B111" s="182">
        <v>1200</v>
      </c>
      <c r="C111" s="289">
        <f>Volume!J111</f>
        <v>222.6</v>
      </c>
      <c r="D111" s="323">
        <v>26.82</v>
      </c>
      <c r="E111" s="209">
        <f t="shared" si="7"/>
        <v>32184</v>
      </c>
      <c r="F111" s="214">
        <f t="shared" si="8"/>
        <v>12.048517520215633</v>
      </c>
      <c r="G111" s="280">
        <f t="shared" si="9"/>
        <v>48665.304000000004</v>
      </c>
      <c r="H111" s="278">
        <v>6.17</v>
      </c>
      <c r="I111" s="210">
        <f t="shared" si="10"/>
        <v>40.55442</v>
      </c>
      <c r="J111" s="217">
        <f t="shared" si="11"/>
        <v>0.18218517520215635</v>
      </c>
      <c r="K111" s="221">
        <f t="shared" si="12"/>
        <v>2.7736788125</v>
      </c>
      <c r="L111" s="211">
        <f t="shared" si="13"/>
        <v>15.192064528803922</v>
      </c>
      <c r="M111" s="222">
        <v>44.378861</v>
      </c>
    </row>
    <row r="112" spans="1:13" s="8" customFormat="1" ht="15">
      <c r="A112" s="196" t="s">
        <v>276</v>
      </c>
      <c r="B112" s="182">
        <v>700</v>
      </c>
      <c r="C112" s="289">
        <f>Volume!J112</f>
        <v>432.75</v>
      </c>
      <c r="D112" s="323">
        <v>75.51</v>
      </c>
      <c r="E112" s="209">
        <f t="shared" si="7"/>
        <v>52857</v>
      </c>
      <c r="F112" s="214">
        <f t="shared" si="8"/>
        <v>17.44887348353553</v>
      </c>
      <c r="G112" s="280">
        <f t="shared" si="9"/>
        <v>68003.25</v>
      </c>
      <c r="H112" s="278">
        <v>5</v>
      </c>
      <c r="I112" s="210">
        <f t="shared" si="10"/>
        <v>97.1475</v>
      </c>
      <c r="J112" s="217">
        <f t="shared" si="11"/>
        <v>0.22448873483535528</v>
      </c>
      <c r="K112" s="221">
        <f t="shared" si="12"/>
        <v>4.01060875</v>
      </c>
      <c r="L112" s="211">
        <f t="shared" si="13"/>
        <v>21.967008817025974</v>
      </c>
      <c r="M112" s="222">
        <v>64.16974</v>
      </c>
    </row>
    <row r="113" spans="1:13" s="7" customFormat="1" ht="15">
      <c r="A113" s="196" t="s">
        <v>225</v>
      </c>
      <c r="B113" s="182">
        <v>650</v>
      </c>
      <c r="C113" s="289">
        <f>Volume!J113</f>
        <v>399.9</v>
      </c>
      <c r="D113" s="323">
        <v>43.06</v>
      </c>
      <c r="E113" s="209">
        <f t="shared" si="7"/>
        <v>27989</v>
      </c>
      <c r="F113" s="214">
        <f t="shared" si="8"/>
        <v>10.767691922980745</v>
      </c>
      <c r="G113" s="280">
        <f t="shared" si="9"/>
        <v>40985.75</v>
      </c>
      <c r="H113" s="278">
        <v>5</v>
      </c>
      <c r="I113" s="210">
        <f t="shared" si="10"/>
        <v>63.055</v>
      </c>
      <c r="J113" s="217">
        <f t="shared" si="11"/>
        <v>0.15767691922980745</v>
      </c>
      <c r="K113" s="221">
        <f t="shared" si="12"/>
        <v>1.8793898125</v>
      </c>
      <c r="L113" s="211">
        <f t="shared" si="13"/>
        <v>10.293841946516546</v>
      </c>
      <c r="M113" s="222">
        <v>30.070237</v>
      </c>
    </row>
    <row r="114" spans="1:13" s="7" customFormat="1" ht="15">
      <c r="A114" s="196" t="s">
        <v>81</v>
      </c>
      <c r="B114" s="182">
        <v>1200</v>
      </c>
      <c r="C114" s="289">
        <f>Volume!J114</f>
        <v>496.15</v>
      </c>
      <c r="D114" s="323">
        <v>55.07</v>
      </c>
      <c r="E114" s="209">
        <f t="shared" si="7"/>
        <v>66084</v>
      </c>
      <c r="F114" s="214">
        <f t="shared" si="8"/>
        <v>11.09946588733246</v>
      </c>
      <c r="G114" s="280">
        <f t="shared" si="9"/>
        <v>95853</v>
      </c>
      <c r="H114" s="278">
        <v>5</v>
      </c>
      <c r="I114" s="210">
        <f t="shared" si="10"/>
        <v>79.8775</v>
      </c>
      <c r="J114" s="217">
        <f t="shared" si="11"/>
        <v>0.1609946588733246</v>
      </c>
      <c r="K114" s="221">
        <f t="shared" si="12"/>
        <v>2.51191575</v>
      </c>
      <c r="L114" s="211">
        <f t="shared" si="13"/>
        <v>13.758329188275075</v>
      </c>
      <c r="M114" s="222">
        <v>40.190652</v>
      </c>
    </row>
    <row r="115" spans="1:13" s="7" customFormat="1" ht="15">
      <c r="A115" s="196" t="s">
        <v>226</v>
      </c>
      <c r="B115" s="182">
        <v>2800</v>
      </c>
      <c r="C115" s="289">
        <f>Volume!J115</f>
        <v>185.9</v>
      </c>
      <c r="D115" s="323">
        <v>42.76</v>
      </c>
      <c r="E115" s="209">
        <f t="shared" si="7"/>
        <v>119728</v>
      </c>
      <c r="F115" s="214">
        <f t="shared" si="8"/>
        <v>23.00161377084454</v>
      </c>
      <c r="G115" s="280">
        <f t="shared" si="9"/>
        <v>145754</v>
      </c>
      <c r="H115" s="278">
        <v>5</v>
      </c>
      <c r="I115" s="210">
        <f t="shared" si="10"/>
        <v>52.055</v>
      </c>
      <c r="J115" s="217">
        <f t="shared" si="11"/>
        <v>0.2800161377084454</v>
      </c>
      <c r="K115" s="221">
        <f t="shared" si="12"/>
        <v>5.248554375</v>
      </c>
      <c r="L115" s="211">
        <f t="shared" si="13"/>
        <v>28.74751625479929</v>
      </c>
      <c r="M115" s="222">
        <v>83.97687</v>
      </c>
    </row>
    <row r="116" spans="1:13" s="8" customFormat="1" ht="15">
      <c r="A116" s="196" t="s">
        <v>302</v>
      </c>
      <c r="B116" s="182">
        <v>1100</v>
      </c>
      <c r="C116" s="289">
        <f>Volume!J116</f>
        <v>226.65</v>
      </c>
      <c r="D116" s="323">
        <v>37.76</v>
      </c>
      <c r="E116" s="209">
        <f t="shared" si="7"/>
        <v>41536</v>
      </c>
      <c r="F116" s="214">
        <f t="shared" si="8"/>
        <v>16.660048532980365</v>
      </c>
      <c r="G116" s="280">
        <f t="shared" si="9"/>
        <v>54001.75</v>
      </c>
      <c r="H116" s="278">
        <v>5</v>
      </c>
      <c r="I116" s="210">
        <f t="shared" si="10"/>
        <v>49.0925</v>
      </c>
      <c r="J116" s="217">
        <f t="shared" si="11"/>
        <v>0.21660048532980367</v>
      </c>
      <c r="K116" s="221">
        <f t="shared" si="12"/>
        <v>3.8582565</v>
      </c>
      <c r="L116" s="211">
        <f t="shared" si="13"/>
        <v>21.13254117690931</v>
      </c>
      <c r="M116" s="222">
        <v>61.732104</v>
      </c>
    </row>
    <row r="117" spans="1:13" s="8" customFormat="1" ht="15">
      <c r="A117" s="196" t="s">
        <v>227</v>
      </c>
      <c r="B117" s="182">
        <v>300</v>
      </c>
      <c r="C117" s="289">
        <f>Volume!J117</f>
        <v>1013.8</v>
      </c>
      <c r="D117" s="323">
        <v>147.76</v>
      </c>
      <c r="E117" s="209">
        <f t="shared" si="7"/>
        <v>44328</v>
      </c>
      <c r="F117" s="214">
        <f t="shared" si="8"/>
        <v>14.57486683764056</v>
      </c>
      <c r="G117" s="280">
        <f t="shared" si="9"/>
        <v>59535</v>
      </c>
      <c r="H117" s="278">
        <v>5</v>
      </c>
      <c r="I117" s="210">
        <f t="shared" si="10"/>
        <v>198.45</v>
      </c>
      <c r="J117" s="217">
        <f t="shared" si="11"/>
        <v>0.1957486683764056</v>
      </c>
      <c r="K117" s="221">
        <f t="shared" si="12"/>
        <v>3.464519875</v>
      </c>
      <c r="L117" s="211">
        <f t="shared" si="13"/>
        <v>18.975956864624784</v>
      </c>
      <c r="M117" s="222">
        <v>55.432318</v>
      </c>
    </row>
    <row r="118" spans="1:13" s="8" customFormat="1" ht="15">
      <c r="A118" s="196" t="s">
        <v>228</v>
      </c>
      <c r="B118" s="182">
        <v>800</v>
      </c>
      <c r="C118" s="289">
        <f>Volume!J118</f>
        <v>416.8</v>
      </c>
      <c r="D118" s="323">
        <v>45.08</v>
      </c>
      <c r="E118" s="209">
        <f t="shared" si="7"/>
        <v>36064</v>
      </c>
      <c r="F118" s="214">
        <f t="shared" si="8"/>
        <v>10.81573896353167</v>
      </c>
      <c r="G118" s="280">
        <f t="shared" si="9"/>
        <v>52736</v>
      </c>
      <c r="H118" s="278">
        <v>5</v>
      </c>
      <c r="I118" s="210">
        <f t="shared" si="10"/>
        <v>65.92</v>
      </c>
      <c r="J118" s="217">
        <f t="shared" si="11"/>
        <v>0.1581573896353167</v>
      </c>
      <c r="K118" s="221">
        <f t="shared" si="12"/>
        <v>1.9583809375</v>
      </c>
      <c r="L118" s="211">
        <f t="shared" si="13"/>
        <v>10.726494156568648</v>
      </c>
      <c r="M118" s="222">
        <v>31.334095</v>
      </c>
    </row>
    <row r="119" spans="1:13" s="8" customFormat="1" ht="15">
      <c r="A119" s="196" t="s">
        <v>235</v>
      </c>
      <c r="B119" s="182">
        <v>700</v>
      </c>
      <c r="C119" s="289">
        <f>Volume!J119</f>
        <v>422.8</v>
      </c>
      <c r="D119" s="323">
        <v>58.44</v>
      </c>
      <c r="E119" s="209">
        <f t="shared" si="7"/>
        <v>40908</v>
      </c>
      <c r="F119" s="214">
        <f t="shared" si="8"/>
        <v>13.822138126773886</v>
      </c>
      <c r="G119" s="280">
        <f t="shared" si="9"/>
        <v>55706</v>
      </c>
      <c r="H119" s="278">
        <v>5</v>
      </c>
      <c r="I119" s="210">
        <f t="shared" si="10"/>
        <v>79.58</v>
      </c>
      <c r="J119" s="217">
        <f t="shared" si="11"/>
        <v>0.18822138126773888</v>
      </c>
      <c r="K119" s="221">
        <f t="shared" si="12"/>
        <v>3.2285920625</v>
      </c>
      <c r="L119" s="211">
        <f t="shared" si="13"/>
        <v>17.683727016133794</v>
      </c>
      <c r="M119" s="222">
        <v>51.657473</v>
      </c>
    </row>
    <row r="120" spans="1:13" s="8" customFormat="1" ht="15">
      <c r="A120" s="196" t="s">
        <v>98</v>
      </c>
      <c r="B120" s="182">
        <v>550</v>
      </c>
      <c r="C120" s="289">
        <f>Volume!J120</f>
        <v>515.45</v>
      </c>
      <c r="D120" s="323">
        <v>56.18</v>
      </c>
      <c r="E120" s="209">
        <f t="shared" si="7"/>
        <v>30899</v>
      </c>
      <c r="F120" s="214">
        <f t="shared" si="8"/>
        <v>10.899214278785527</v>
      </c>
      <c r="G120" s="280">
        <f t="shared" si="9"/>
        <v>45073.875</v>
      </c>
      <c r="H120" s="278">
        <v>5</v>
      </c>
      <c r="I120" s="210">
        <f t="shared" si="10"/>
        <v>81.9525</v>
      </c>
      <c r="J120" s="217">
        <f t="shared" si="11"/>
        <v>0.15899214278785526</v>
      </c>
      <c r="K120" s="221">
        <f t="shared" si="12"/>
        <v>2.1281904375</v>
      </c>
      <c r="L120" s="211">
        <f t="shared" si="13"/>
        <v>11.656579092855383</v>
      </c>
      <c r="M120" s="222">
        <v>34.051047</v>
      </c>
    </row>
    <row r="121" spans="1:13" s="8" customFormat="1" ht="15">
      <c r="A121" s="196" t="s">
        <v>149</v>
      </c>
      <c r="B121" s="182">
        <v>550</v>
      </c>
      <c r="C121" s="289">
        <f>Volume!J121</f>
        <v>628.75</v>
      </c>
      <c r="D121" s="323">
        <v>70.59</v>
      </c>
      <c r="E121" s="209">
        <f t="shared" si="7"/>
        <v>38824.5</v>
      </c>
      <c r="F121" s="214">
        <f t="shared" si="8"/>
        <v>11.227037773359841</v>
      </c>
      <c r="G121" s="280">
        <f t="shared" si="9"/>
        <v>56115.125</v>
      </c>
      <c r="H121" s="278">
        <v>5</v>
      </c>
      <c r="I121" s="210">
        <f t="shared" si="10"/>
        <v>102.0275</v>
      </c>
      <c r="J121" s="217">
        <f t="shared" si="11"/>
        <v>0.16227037773359843</v>
      </c>
      <c r="K121" s="221">
        <f t="shared" si="12"/>
        <v>2.62415325</v>
      </c>
      <c r="L121" s="211">
        <f t="shared" si="13"/>
        <v>14.373079293754936</v>
      </c>
      <c r="M121" s="222">
        <v>41.986452</v>
      </c>
    </row>
    <row r="122" spans="1:13" s="8" customFormat="1" ht="15">
      <c r="A122" s="196" t="s">
        <v>203</v>
      </c>
      <c r="B122" s="182">
        <v>300</v>
      </c>
      <c r="C122" s="289">
        <f>Volume!J122</f>
        <v>1278.3</v>
      </c>
      <c r="D122" s="323">
        <v>137.76</v>
      </c>
      <c r="E122" s="209">
        <f t="shared" si="7"/>
        <v>41328</v>
      </c>
      <c r="F122" s="214">
        <f t="shared" si="8"/>
        <v>10.776812954705468</v>
      </c>
      <c r="G122" s="280">
        <f t="shared" si="9"/>
        <v>60502.5</v>
      </c>
      <c r="H122" s="278">
        <v>5</v>
      </c>
      <c r="I122" s="210">
        <f t="shared" si="10"/>
        <v>201.675</v>
      </c>
      <c r="J122" s="217">
        <f t="shared" si="11"/>
        <v>0.1577681295470547</v>
      </c>
      <c r="K122" s="221">
        <f t="shared" si="12"/>
        <v>1.562628125</v>
      </c>
      <c r="L122" s="211">
        <f t="shared" si="13"/>
        <v>8.558866730545024</v>
      </c>
      <c r="M122" s="222">
        <v>25.00205</v>
      </c>
    </row>
    <row r="123" spans="1:13" s="8" customFormat="1" ht="15">
      <c r="A123" s="196" t="s">
        <v>303</v>
      </c>
      <c r="B123" s="182">
        <v>500</v>
      </c>
      <c r="C123" s="289">
        <f>Volume!J123</f>
        <v>427.7</v>
      </c>
      <c r="D123" s="323">
        <v>143.46</v>
      </c>
      <c r="E123" s="209">
        <f t="shared" si="7"/>
        <v>71730</v>
      </c>
      <c r="F123" s="214">
        <f t="shared" si="8"/>
        <v>33.542202478372694</v>
      </c>
      <c r="G123" s="280">
        <f t="shared" si="9"/>
        <v>82422.5</v>
      </c>
      <c r="H123" s="278">
        <v>5</v>
      </c>
      <c r="I123" s="210">
        <f t="shared" si="10"/>
        <v>164.845</v>
      </c>
      <c r="J123" s="217">
        <f t="shared" si="11"/>
        <v>0.38542202478372695</v>
      </c>
      <c r="K123" s="221">
        <f t="shared" si="12"/>
        <v>4.4539804375</v>
      </c>
      <c r="L123" s="211">
        <f t="shared" si="13"/>
        <v>24.39545556305479</v>
      </c>
      <c r="M123" s="222">
        <v>71.263687</v>
      </c>
    </row>
    <row r="124" spans="1:13" s="8" customFormat="1" ht="15">
      <c r="A124" s="196" t="s">
        <v>217</v>
      </c>
      <c r="B124" s="182">
        <v>3350</v>
      </c>
      <c r="C124" s="289">
        <f>Volume!J124</f>
        <v>62.25</v>
      </c>
      <c r="D124" s="323">
        <v>6.76</v>
      </c>
      <c r="E124" s="209">
        <f t="shared" si="7"/>
        <v>22646</v>
      </c>
      <c r="F124" s="214">
        <f t="shared" si="8"/>
        <v>10.859437751004016</v>
      </c>
      <c r="G124" s="280">
        <f t="shared" si="9"/>
        <v>33072.875</v>
      </c>
      <c r="H124" s="278">
        <v>5</v>
      </c>
      <c r="I124" s="210">
        <f t="shared" si="10"/>
        <v>9.8725</v>
      </c>
      <c r="J124" s="217">
        <f t="shared" si="11"/>
        <v>0.15859437751004016</v>
      </c>
      <c r="K124" s="221">
        <f t="shared" si="12"/>
        <v>1.2383084375</v>
      </c>
      <c r="L124" s="211">
        <f t="shared" si="13"/>
        <v>6.7824946436772615</v>
      </c>
      <c r="M124" s="222">
        <v>19.812935</v>
      </c>
    </row>
    <row r="125" spans="1:13" s="8" customFormat="1" ht="15">
      <c r="A125" s="196" t="s">
        <v>236</v>
      </c>
      <c r="B125" s="182">
        <v>2700</v>
      </c>
      <c r="C125" s="289">
        <f>Volume!J125</f>
        <v>84.8</v>
      </c>
      <c r="D125" s="323">
        <v>9.28</v>
      </c>
      <c r="E125" s="209">
        <f t="shared" si="7"/>
        <v>25056</v>
      </c>
      <c r="F125" s="214">
        <f t="shared" si="8"/>
        <v>10.943396226415093</v>
      </c>
      <c r="G125" s="280">
        <f t="shared" si="9"/>
        <v>36504</v>
      </c>
      <c r="H125" s="278">
        <v>5</v>
      </c>
      <c r="I125" s="210">
        <f t="shared" si="10"/>
        <v>13.52</v>
      </c>
      <c r="J125" s="217">
        <f t="shared" si="11"/>
        <v>0.15943396226415094</v>
      </c>
      <c r="K125" s="221">
        <f t="shared" si="12"/>
        <v>2.516185375</v>
      </c>
      <c r="L125" s="211">
        <f t="shared" si="13"/>
        <v>13.781714887520955</v>
      </c>
      <c r="M125" s="222">
        <v>40.258966</v>
      </c>
    </row>
    <row r="126" spans="1:13" s="8" customFormat="1" ht="15">
      <c r="A126" s="196" t="s">
        <v>204</v>
      </c>
      <c r="B126" s="182">
        <v>600</v>
      </c>
      <c r="C126" s="289">
        <f>Volume!J126</f>
        <v>467.7</v>
      </c>
      <c r="D126" s="323">
        <v>56.56</v>
      </c>
      <c r="E126" s="209">
        <f t="shared" si="7"/>
        <v>33936</v>
      </c>
      <c r="F126" s="214">
        <f t="shared" si="8"/>
        <v>12.093222150951465</v>
      </c>
      <c r="G126" s="280">
        <f t="shared" si="9"/>
        <v>47967</v>
      </c>
      <c r="H126" s="278">
        <v>5</v>
      </c>
      <c r="I126" s="210">
        <f t="shared" si="10"/>
        <v>79.945</v>
      </c>
      <c r="J126" s="217">
        <f t="shared" si="11"/>
        <v>0.17093222150951465</v>
      </c>
      <c r="K126" s="221">
        <f t="shared" si="12"/>
        <v>2.9258460625</v>
      </c>
      <c r="L126" s="211">
        <f t="shared" si="13"/>
        <v>16.0255188821892</v>
      </c>
      <c r="M126" s="222">
        <v>46.813537</v>
      </c>
    </row>
    <row r="127" spans="1:13" s="7" customFormat="1" ht="15">
      <c r="A127" s="196" t="s">
        <v>205</v>
      </c>
      <c r="B127" s="182">
        <v>500</v>
      </c>
      <c r="C127" s="289">
        <f>Volume!J127</f>
        <v>1174.9</v>
      </c>
      <c r="D127" s="323">
        <v>130.5</v>
      </c>
      <c r="E127" s="209">
        <f t="shared" si="7"/>
        <v>65250</v>
      </c>
      <c r="F127" s="214">
        <f t="shared" si="8"/>
        <v>11.107328283258148</v>
      </c>
      <c r="G127" s="280">
        <f t="shared" si="9"/>
        <v>94622.5</v>
      </c>
      <c r="H127" s="278">
        <v>5</v>
      </c>
      <c r="I127" s="210">
        <f t="shared" si="10"/>
        <v>189.245</v>
      </c>
      <c r="J127" s="217">
        <f t="shared" si="11"/>
        <v>0.1610732828325815</v>
      </c>
      <c r="K127" s="221">
        <f t="shared" si="12"/>
        <v>2.6430249375</v>
      </c>
      <c r="L127" s="211">
        <f t="shared" si="13"/>
        <v>14.476443783174318</v>
      </c>
      <c r="M127" s="222">
        <v>42.288399</v>
      </c>
    </row>
    <row r="128" spans="1:13" s="7" customFormat="1" ht="15">
      <c r="A128" s="196" t="s">
        <v>37</v>
      </c>
      <c r="B128" s="182">
        <v>1600</v>
      </c>
      <c r="C128" s="289">
        <f>Volume!J128</f>
        <v>165.2</v>
      </c>
      <c r="D128" s="323">
        <v>18.05</v>
      </c>
      <c r="E128" s="209">
        <f t="shared" si="7"/>
        <v>28880</v>
      </c>
      <c r="F128" s="214">
        <f t="shared" si="8"/>
        <v>10.926150121065376</v>
      </c>
      <c r="G128" s="280">
        <f t="shared" si="9"/>
        <v>42096</v>
      </c>
      <c r="H128" s="278">
        <v>5</v>
      </c>
      <c r="I128" s="210">
        <f t="shared" si="10"/>
        <v>26.31</v>
      </c>
      <c r="J128" s="217">
        <f t="shared" si="11"/>
        <v>0.15926150121065374</v>
      </c>
      <c r="K128" s="221">
        <f t="shared" si="12"/>
        <v>2.044305875</v>
      </c>
      <c r="L128" s="211">
        <f t="shared" si="13"/>
        <v>11.197124421778364</v>
      </c>
      <c r="M128" s="222">
        <v>32.708894</v>
      </c>
    </row>
    <row r="129" spans="1:13" s="7" customFormat="1" ht="15">
      <c r="A129" s="196" t="s">
        <v>304</v>
      </c>
      <c r="B129" s="182">
        <v>150</v>
      </c>
      <c r="C129" s="289">
        <f>Volume!J129</f>
        <v>1703.9</v>
      </c>
      <c r="D129" s="323">
        <v>356.38</v>
      </c>
      <c r="E129" s="209">
        <f t="shared" si="7"/>
        <v>53457</v>
      </c>
      <c r="F129" s="214">
        <f t="shared" si="8"/>
        <v>20.915546687012146</v>
      </c>
      <c r="G129" s="280">
        <f t="shared" si="9"/>
        <v>66236.25</v>
      </c>
      <c r="H129" s="278">
        <v>5</v>
      </c>
      <c r="I129" s="210">
        <f t="shared" si="10"/>
        <v>441.575</v>
      </c>
      <c r="J129" s="217">
        <f t="shared" si="11"/>
        <v>0.2591554668701215</v>
      </c>
      <c r="K129" s="221">
        <f t="shared" si="12"/>
        <v>5.0662755625</v>
      </c>
      <c r="L129" s="211">
        <f t="shared" si="13"/>
        <v>27.749134081184245</v>
      </c>
      <c r="M129" s="222">
        <v>81.060409</v>
      </c>
    </row>
    <row r="130" spans="1:13" s="7" customFormat="1" ht="15">
      <c r="A130" s="196" t="s">
        <v>229</v>
      </c>
      <c r="B130" s="182">
        <v>375</v>
      </c>
      <c r="C130" s="289">
        <f>Volume!J130</f>
        <v>1068</v>
      </c>
      <c r="D130" s="323">
        <v>142.89</v>
      </c>
      <c r="E130" s="209">
        <f t="shared" si="7"/>
        <v>53583.74999999999</v>
      </c>
      <c r="F130" s="214">
        <f t="shared" si="8"/>
        <v>13.379213483146065</v>
      </c>
      <c r="G130" s="280">
        <f t="shared" si="9"/>
        <v>86985.45</v>
      </c>
      <c r="H130" s="278">
        <v>8.34</v>
      </c>
      <c r="I130" s="210">
        <f t="shared" si="10"/>
        <v>231.9612</v>
      </c>
      <c r="J130" s="217">
        <f t="shared" si="11"/>
        <v>0.21719213483146066</v>
      </c>
      <c r="K130" s="221">
        <f t="shared" si="12"/>
        <v>3.1018835625</v>
      </c>
      <c r="L130" s="211">
        <f t="shared" si="13"/>
        <v>16.989715979357356</v>
      </c>
      <c r="M130" s="222">
        <v>49.630137</v>
      </c>
    </row>
    <row r="131" spans="1:13" s="7" customFormat="1" ht="15">
      <c r="A131" s="196" t="s">
        <v>279</v>
      </c>
      <c r="B131" s="182">
        <v>350</v>
      </c>
      <c r="C131" s="289">
        <f>Volume!J131</f>
        <v>1088.55</v>
      </c>
      <c r="D131" s="323">
        <v>299.69</v>
      </c>
      <c r="E131" s="209">
        <f t="shared" si="7"/>
        <v>104891.5</v>
      </c>
      <c r="F131" s="214">
        <f t="shared" si="8"/>
        <v>27.531119378990397</v>
      </c>
      <c r="G131" s="280">
        <f t="shared" si="9"/>
        <v>123941.125</v>
      </c>
      <c r="H131" s="278">
        <v>5</v>
      </c>
      <c r="I131" s="210">
        <f t="shared" si="10"/>
        <v>354.1175</v>
      </c>
      <c r="J131" s="217">
        <f t="shared" si="11"/>
        <v>0.32531119378990403</v>
      </c>
      <c r="K131" s="221">
        <f t="shared" si="12"/>
        <v>3.6691494375</v>
      </c>
      <c r="L131" s="211">
        <f t="shared" si="13"/>
        <v>20.096759137761417</v>
      </c>
      <c r="M131" s="222">
        <v>58.706391</v>
      </c>
    </row>
    <row r="132" spans="1:13" s="7" customFormat="1" ht="15">
      <c r="A132" s="196" t="s">
        <v>180</v>
      </c>
      <c r="B132" s="182">
        <v>1500</v>
      </c>
      <c r="C132" s="289">
        <f>Volume!J132</f>
        <v>195.05</v>
      </c>
      <c r="D132" s="323">
        <v>28.71</v>
      </c>
      <c r="E132" s="209">
        <f t="shared" si="7"/>
        <v>43065</v>
      </c>
      <c r="F132" s="214">
        <f t="shared" si="8"/>
        <v>14.71930274288644</v>
      </c>
      <c r="G132" s="280">
        <f t="shared" si="9"/>
        <v>57693.75</v>
      </c>
      <c r="H132" s="278">
        <v>5</v>
      </c>
      <c r="I132" s="210">
        <f t="shared" si="10"/>
        <v>38.4625</v>
      </c>
      <c r="J132" s="217">
        <f t="shared" si="11"/>
        <v>0.19719302742886438</v>
      </c>
      <c r="K132" s="221">
        <f t="shared" si="12"/>
        <v>3.384001375</v>
      </c>
      <c r="L132" s="211">
        <f t="shared" si="13"/>
        <v>18.534938877159988</v>
      </c>
      <c r="M132" s="222">
        <v>54.144022</v>
      </c>
    </row>
    <row r="133" spans="1:13" s="8" customFormat="1" ht="15">
      <c r="A133" s="196" t="s">
        <v>181</v>
      </c>
      <c r="B133" s="182">
        <v>850</v>
      </c>
      <c r="C133" s="289">
        <f>Volume!J133</f>
        <v>353.15</v>
      </c>
      <c r="D133" s="323">
        <v>90.42</v>
      </c>
      <c r="E133" s="209">
        <f aca="true" t="shared" si="14" ref="E133:E157">D133*B133</f>
        <v>76857</v>
      </c>
      <c r="F133" s="214">
        <f aca="true" t="shared" si="15" ref="F133:F157">D133/C133*100</f>
        <v>25.60385105479258</v>
      </c>
      <c r="G133" s="280">
        <f aca="true" t="shared" si="16" ref="G133:G157">(B133*C133)*H133%+E133</f>
        <v>91865.875</v>
      </c>
      <c r="H133" s="278">
        <v>5</v>
      </c>
      <c r="I133" s="210">
        <f aca="true" t="shared" si="17" ref="I133:I157">G133/B133</f>
        <v>108.0775</v>
      </c>
      <c r="J133" s="217">
        <f aca="true" t="shared" si="18" ref="J133:J157">I133/C133</f>
        <v>0.30603851054792586</v>
      </c>
      <c r="K133" s="221">
        <f aca="true" t="shared" si="19" ref="K133:K157">M133/16</f>
        <v>3.422765625</v>
      </c>
      <c r="L133" s="211">
        <f aca="true" t="shared" si="20" ref="L133:L157">K133*SQRT(30)</f>
        <v>18.747259418657684</v>
      </c>
      <c r="M133" s="222">
        <v>54.76425</v>
      </c>
    </row>
    <row r="134" spans="1:13" s="7" customFormat="1" ht="15">
      <c r="A134" s="196" t="s">
        <v>150</v>
      </c>
      <c r="B134" s="182">
        <v>875</v>
      </c>
      <c r="C134" s="289">
        <f>Volume!J134</f>
        <v>525.9</v>
      </c>
      <c r="D134" s="323">
        <v>67.72</v>
      </c>
      <c r="E134" s="209">
        <f t="shared" si="14"/>
        <v>59255</v>
      </c>
      <c r="F134" s="214">
        <f t="shared" si="15"/>
        <v>12.87697280851873</v>
      </c>
      <c r="G134" s="280">
        <f t="shared" si="16"/>
        <v>82263.125</v>
      </c>
      <c r="H134" s="278">
        <v>5</v>
      </c>
      <c r="I134" s="210">
        <f t="shared" si="17"/>
        <v>94.015</v>
      </c>
      <c r="J134" s="217">
        <f t="shared" si="18"/>
        <v>0.17876972808518732</v>
      </c>
      <c r="K134" s="221">
        <f t="shared" si="19"/>
        <v>2.970833875</v>
      </c>
      <c r="L134" s="211">
        <f t="shared" si="20"/>
        <v>16.271927279379828</v>
      </c>
      <c r="M134" s="222">
        <v>47.533342</v>
      </c>
    </row>
    <row r="135" spans="1:13" s="8" customFormat="1" ht="15">
      <c r="A135" s="196" t="s">
        <v>151</v>
      </c>
      <c r="B135" s="182">
        <v>450</v>
      </c>
      <c r="C135" s="289">
        <f>Volume!J135</f>
        <v>985.65</v>
      </c>
      <c r="D135" s="323">
        <v>106.3</v>
      </c>
      <c r="E135" s="209">
        <f t="shared" si="14"/>
        <v>47835</v>
      </c>
      <c r="F135" s="214">
        <f t="shared" si="15"/>
        <v>10.78476132501395</v>
      </c>
      <c r="G135" s="280">
        <f t="shared" si="16"/>
        <v>70012.125</v>
      </c>
      <c r="H135" s="278">
        <v>5</v>
      </c>
      <c r="I135" s="210">
        <f t="shared" si="17"/>
        <v>155.5825</v>
      </c>
      <c r="J135" s="217">
        <f t="shared" si="18"/>
        <v>0.15784761325013952</v>
      </c>
      <c r="K135" s="221">
        <f t="shared" si="19"/>
        <v>1.796147375</v>
      </c>
      <c r="L135" s="211">
        <f t="shared" si="20"/>
        <v>9.837904338911907</v>
      </c>
      <c r="M135" s="222">
        <v>28.738358</v>
      </c>
    </row>
    <row r="136" spans="1:13" s="8" customFormat="1" ht="15">
      <c r="A136" s="196" t="s">
        <v>215</v>
      </c>
      <c r="B136" s="182">
        <v>250</v>
      </c>
      <c r="C136" s="289">
        <f>Volume!J136</f>
        <v>1498.5</v>
      </c>
      <c r="D136" s="323">
        <v>249.62</v>
      </c>
      <c r="E136" s="209">
        <f t="shared" si="14"/>
        <v>62405</v>
      </c>
      <c r="F136" s="214">
        <f t="shared" si="15"/>
        <v>16.657991324657992</v>
      </c>
      <c r="G136" s="280">
        <f t="shared" si="16"/>
        <v>81136.25</v>
      </c>
      <c r="H136" s="278">
        <v>5</v>
      </c>
      <c r="I136" s="210">
        <f t="shared" si="17"/>
        <v>324.545</v>
      </c>
      <c r="J136" s="217">
        <f t="shared" si="18"/>
        <v>0.21657991324657994</v>
      </c>
      <c r="K136" s="221">
        <f t="shared" si="19"/>
        <v>3.8444254375</v>
      </c>
      <c r="L136" s="211">
        <f t="shared" si="20"/>
        <v>21.056785327654172</v>
      </c>
      <c r="M136" s="222">
        <v>61.510807</v>
      </c>
    </row>
    <row r="137" spans="1:13" s="8" customFormat="1" ht="15">
      <c r="A137" s="196" t="s">
        <v>230</v>
      </c>
      <c r="B137" s="182">
        <v>200</v>
      </c>
      <c r="C137" s="289">
        <f>Volume!J137</f>
        <v>1250.35</v>
      </c>
      <c r="D137" s="323">
        <v>138.47</v>
      </c>
      <c r="E137" s="209">
        <f t="shared" si="14"/>
        <v>27694</v>
      </c>
      <c r="F137" s="214">
        <f t="shared" si="15"/>
        <v>11.074499140240732</v>
      </c>
      <c r="G137" s="280">
        <f t="shared" si="16"/>
        <v>40197.5</v>
      </c>
      <c r="H137" s="278">
        <v>5</v>
      </c>
      <c r="I137" s="210">
        <f t="shared" si="17"/>
        <v>200.9875</v>
      </c>
      <c r="J137" s="217">
        <f t="shared" si="18"/>
        <v>0.16074499140240733</v>
      </c>
      <c r="K137" s="221">
        <f t="shared" si="19"/>
        <v>2.4607636875</v>
      </c>
      <c r="L137" s="211">
        <f t="shared" si="20"/>
        <v>13.478157803333435</v>
      </c>
      <c r="M137" s="222">
        <v>39.372219</v>
      </c>
    </row>
    <row r="138" spans="1:13" s="7" customFormat="1" ht="15">
      <c r="A138" s="196" t="s">
        <v>91</v>
      </c>
      <c r="B138" s="182">
        <v>7600</v>
      </c>
      <c r="C138" s="289">
        <f>Volume!J138</f>
        <v>73.05</v>
      </c>
      <c r="D138" s="323">
        <v>10.08</v>
      </c>
      <c r="E138" s="209">
        <f t="shared" si="14"/>
        <v>76608</v>
      </c>
      <c r="F138" s="214">
        <f t="shared" si="15"/>
        <v>13.798767967145793</v>
      </c>
      <c r="G138" s="280">
        <f t="shared" si="16"/>
        <v>104367</v>
      </c>
      <c r="H138" s="278">
        <v>5</v>
      </c>
      <c r="I138" s="210">
        <f t="shared" si="17"/>
        <v>13.7325</v>
      </c>
      <c r="J138" s="217">
        <f t="shared" si="18"/>
        <v>0.1879876796714579</v>
      </c>
      <c r="K138" s="221">
        <f t="shared" si="19"/>
        <v>3.15655025</v>
      </c>
      <c r="L138" s="211">
        <f t="shared" si="20"/>
        <v>17.289137758235714</v>
      </c>
      <c r="M138" s="222">
        <v>50.504804</v>
      </c>
    </row>
    <row r="139" spans="1:13" s="7" customFormat="1" ht="15">
      <c r="A139" s="196" t="s">
        <v>152</v>
      </c>
      <c r="B139" s="182">
        <v>1350</v>
      </c>
      <c r="C139" s="289">
        <f>Volume!J139</f>
        <v>213.65</v>
      </c>
      <c r="D139" s="323">
        <v>23.4</v>
      </c>
      <c r="E139" s="209">
        <f t="shared" si="14"/>
        <v>31589.999999999996</v>
      </c>
      <c r="F139" s="214">
        <f t="shared" si="15"/>
        <v>10.952492394102503</v>
      </c>
      <c r="G139" s="280">
        <f t="shared" si="16"/>
        <v>46011.375</v>
      </c>
      <c r="H139" s="278">
        <v>5</v>
      </c>
      <c r="I139" s="210">
        <f t="shared" si="17"/>
        <v>34.0825</v>
      </c>
      <c r="J139" s="217">
        <f t="shared" si="18"/>
        <v>0.15952492394102505</v>
      </c>
      <c r="K139" s="221">
        <f t="shared" si="19"/>
        <v>1.588664125</v>
      </c>
      <c r="L139" s="211">
        <f t="shared" si="20"/>
        <v>8.701471775617069</v>
      </c>
      <c r="M139" s="222">
        <v>25.418626</v>
      </c>
    </row>
    <row r="140" spans="1:13" s="8" customFormat="1" ht="15">
      <c r="A140" s="196" t="s">
        <v>208</v>
      </c>
      <c r="B140" s="182">
        <v>412</v>
      </c>
      <c r="C140" s="289">
        <f>Volume!J140</f>
        <v>911.1</v>
      </c>
      <c r="D140" s="323">
        <v>100.35</v>
      </c>
      <c r="E140" s="209">
        <f t="shared" si="14"/>
        <v>41344.2</v>
      </c>
      <c r="F140" s="214">
        <f t="shared" si="15"/>
        <v>11.014158709252552</v>
      </c>
      <c r="G140" s="280">
        <f t="shared" si="16"/>
        <v>60112.86</v>
      </c>
      <c r="H140" s="278">
        <v>5</v>
      </c>
      <c r="I140" s="210">
        <f t="shared" si="17"/>
        <v>145.905</v>
      </c>
      <c r="J140" s="217">
        <f t="shared" si="18"/>
        <v>0.16014158709252552</v>
      </c>
      <c r="K140" s="221">
        <f t="shared" si="19"/>
        <v>2.4501476875</v>
      </c>
      <c r="L140" s="211">
        <f t="shared" si="20"/>
        <v>13.420011576628685</v>
      </c>
      <c r="M140" s="222">
        <v>39.202363</v>
      </c>
    </row>
    <row r="141" spans="1:13" s="7" customFormat="1" ht="15">
      <c r="A141" s="196" t="s">
        <v>231</v>
      </c>
      <c r="B141" s="182">
        <v>800</v>
      </c>
      <c r="C141" s="289">
        <f>Volume!J141</f>
        <v>560.2</v>
      </c>
      <c r="D141" s="323">
        <v>60.41</v>
      </c>
      <c r="E141" s="209">
        <f t="shared" si="14"/>
        <v>48328</v>
      </c>
      <c r="F141" s="214">
        <f t="shared" si="15"/>
        <v>10.783648696893964</v>
      </c>
      <c r="G141" s="280">
        <f t="shared" si="16"/>
        <v>70736</v>
      </c>
      <c r="H141" s="278">
        <v>5</v>
      </c>
      <c r="I141" s="210">
        <f t="shared" si="17"/>
        <v>88.42</v>
      </c>
      <c r="J141" s="217">
        <f t="shared" si="18"/>
        <v>0.15783648696893965</v>
      </c>
      <c r="K141" s="221">
        <f t="shared" si="19"/>
        <v>2.229290125</v>
      </c>
      <c r="L141" s="211">
        <f t="shared" si="20"/>
        <v>12.210324886860114</v>
      </c>
      <c r="M141" s="222">
        <v>35.668642</v>
      </c>
    </row>
    <row r="142" spans="1:13" s="8" customFormat="1" ht="15">
      <c r="A142" s="196" t="s">
        <v>185</v>
      </c>
      <c r="B142" s="182">
        <v>675</v>
      </c>
      <c r="C142" s="289">
        <f>Volume!J142</f>
        <v>454.95</v>
      </c>
      <c r="D142" s="323">
        <v>50.12</v>
      </c>
      <c r="E142" s="209">
        <f t="shared" si="14"/>
        <v>33831</v>
      </c>
      <c r="F142" s="214">
        <f t="shared" si="15"/>
        <v>11.01659523024508</v>
      </c>
      <c r="G142" s="280">
        <f t="shared" si="16"/>
        <v>49185.5625</v>
      </c>
      <c r="H142" s="278">
        <v>5</v>
      </c>
      <c r="I142" s="210">
        <f t="shared" si="17"/>
        <v>72.8675</v>
      </c>
      <c r="J142" s="217">
        <f t="shared" si="18"/>
        <v>0.16016595230245084</v>
      </c>
      <c r="K142" s="221">
        <f t="shared" si="19"/>
        <v>2.3935184375</v>
      </c>
      <c r="L142" s="211">
        <f t="shared" si="20"/>
        <v>13.109840400232692</v>
      </c>
      <c r="M142" s="222">
        <v>38.296295</v>
      </c>
    </row>
    <row r="143" spans="1:13" s="7" customFormat="1" ht="15">
      <c r="A143" s="196" t="s">
        <v>206</v>
      </c>
      <c r="B143" s="182">
        <v>275</v>
      </c>
      <c r="C143" s="289">
        <f>Volume!J143</f>
        <v>725.95</v>
      </c>
      <c r="D143" s="323">
        <v>77.15</v>
      </c>
      <c r="E143" s="209">
        <f t="shared" si="14"/>
        <v>21216.25</v>
      </c>
      <c r="F143" s="214">
        <f t="shared" si="15"/>
        <v>10.627453681383017</v>
      </c>
      <c r="G143" s="280">
        <f t="shared" si="16"/>
        <v>31198.0625</v>
      </c>
      <c r="H143" s="278">
        <v>5</v>
      </c>
      <c r="I143" s="210">
        <f t="shared" si="17"/>
        <v>113.4475</v>
      </c>
      <c r="J143" s="217">
        <f t="shared" si="18"/>
        <v>0.15627453681383016</v>
      </c>
      <c r="K143" s="221">
        <f t="shared" si="19"/>
        <v>1.6223405</v>
      </c>
      <c r="L143" s="211">
        <f t="shared" si="20"/>
        <v>8.885924878042099</v>
      </c>
      <c r="M143" s="222">
        <v>25.957448</v>
      </c>
    </row>
    <row r="144" spans="1:13" s="7" customFormat="1" ht="15">
      <c r="A144" s="196" t="s">
        <v>118</v>
      </c>
      <c r="B144" s="182">
        <v>250</v>
      </c>
      <c r="C144" s="289">
        <f>Volume!J144</f>
        <v>1256.4</v>
      </c>
      <c r="D144" s="323">
        <v>133.73</v>
      </c>
      <c r="E144" s="209">
        <f t="shared" si="14"/>
        <v>33432.5</v>
      </c>
      <c r="F144" s="214">
        <f t="shared" si="15"/>
        <v>10.64390321553645</v>
      </c>
      <c r="G144" s="280">
        <f t="shared" si="16"/>
        <v>49137.5</v>
      </c>
      <c r="H144" s="278">
        <v>5</v>
      </c>
      <c r="I144" s="210">
        <f t="shared" si="17"/>
        <v>196.55</v>
      </c>
      <c r="J144" s="217">
        <f t="shared" si="18"/>
        <v>0.15643903215536453</v>
      </c>
      <c r="K144" s="221">
        <f t="shared" si="19"/>
        <v>2.07079775</v>
      </c>
      <c r="L144" s="211">
        <f t="shared" si="20"/>
        <v>11.342226397059436</v>
      </c>
      <c r="M144" s="222">
        <v>33.132764</v>
      </c>
    </row>
    <row r="145" spans="1:13" s="7" customFormat="1" ht="15">
      <c r="A145" s="196" t="s">
        <v>232</v>
      </c>
      <c r="B145" s="182">
        <v>411</v>
      </c>
      <c r="C145" s="289">
        <f>Volume!J145</f>
        <v>857.15</v>
      </c>
      <c r="D145" s="323">
        <v>132.74</v>
      </c>
      <c r="E145" s="209">
        <f t="shared" si="14"/>
        <v>54556.14000000001</v>
      </c>
      <c r="F145" s="214">
        <f t="shared" si="15"/>
        <v>15.48620428163099</v>
      </c>
      <c r="G145" s="280">
        <f t="shared" si="16"/>
        <v>72170.57250000001</v>
      </c>
      <c r="H145" s="278">
        <v>5</v>
      </c>
      <c r="I145" s="210">
        <f t="shared" si="17"/>
        <v>175.59750000000003</v>
      </c>
      <c r="J145" s="217">
        <f t="shared" si="18"/>
        <v>0.2048620428163099</v>
      </c>
      <c r="K145" s="221">
        <f t="shared" si="19"/>
        <v>3.570430625</v>
      </c>
      <c r="L145" s="211">
        <f t="shared" si="20"/>
        <v>19.55605393319769</v>
      </c>
      <c r="M145" s="222">
        <v>57.12689</v>
      </c>
    </row>
    <row r="146" spans="1:13" s="7" customFormat="1" ht="15">
      <c r="A146" s="196" t="s">
        <v>305</v>
      </c>
      <c r="B146" s="182">
        <v>3850</v>
      </c>
      <c r="C146" s="289">
        <f>Volume!J146</f>
        <v>54.15</v>
      </c>
      <c r="D146" s="323">
        <v>7.25</v>
      </c>
      <c r="E146" s="209">
        <f t="shared" si="14"/>
        <v>27912.5</v>
      </c>
      <c r="F146" s="214">
        <f t="shared" si="15"/>
        <v>13.388734995383194</v>
      </c>
      <c r="G146" s="280">
        <f t="shared" si="16"/>
        <v>38336.375</v>
      </c>
      <c r="H146" s="278">
        <v>5</v>
      </c>
      <c r="I146" s="210">
        <f t="shared" si="17"/>
        <v>9.9575</v>
      </c>
      <c r="J146" s="217">
        <f t="shared" si="18"/>
        <v>0.18388734995383194</v>
      </c>
      <c r="K146" s="221">
        <f t="shared" si="19"/>
        <v>3.0576005625</v>
      </c>
      <c r="L146" s="211">
        <f t="shared" si="20"/>
        <v>16.747167999217343</v>
      </c>
      <c r="M146" s="222">
        <v>48.921609</v>
      </c>
    </row>
    <row r="147" spans="1:13" s="7" customFormat="1" ht="15">
      <c r="A147" s="196" t="s">
        <v>306</v>
      </c>
      <c r="B147" s="182">
        <v>10450</v>
      </c>
      <c r="C147" s="289">
        <f>Volume!J147</f>
        <v>20.25</v>
      </c>
      <c r="D147" s="323">
        <v>3.02</v>
      </c>
      <c r="E147" s="209">
        <f t="shared" si="14"/>
        <v>31559</v>
      </c>
      <c r="F147" s="214">
        <f t="shared" si="15"/>
        <v>14.913580246913579</v>
      </c>
      <c r="G147" s="280">
        <f t="shared" si="16"/>
        <v>42139.625</v>
      </c>
      <c r="H147" s="278">
        <v>5</v>
      </c>
      <c r="I147" s="210">
        <f t="shared" si="17"/>
        <v>4.0325</v>
      </c>
      <c r="J147" s="217">
        <f t="shared" si="18"/>
        <v>0.1991358024691358</v>
      </c>
      <c r="K147" s="221">
        <f t="shared" si="19"/>
        <v>3.3860664375</v>
      </c>
      <c r="L147" s="211">
        <f t="shared" si="20"/>
        <v>18.546249690299067</v>
      </c>
      <c r="M147" s="222">
        <v>54.177063</v>
      </c>
    </row>
    <row r="148" spans="1:13" s="8" customFormat="1" ht="15">
      <c r="A148" s="196" t="s">
        <v>173</v>
      </c>
      <c r="B148" s="182">
        <v>2950</v>
      </c>
      <c r="C148" s="289">
        <f>Volume!J148</f>
        <v>80</v>
      </c>
      <c r="D148" s="323">
        <v>9.48</v>
      </c>
      <c r="E148" s="209">
        <f t="shared" si="14"/>
        <v>27966</v>
      </c>
      <c r="F148" s="214">
        <f t="shared" si="15"/>
        <v>11.850000000000001</v>
      </c>
      <c r="G148" s="280">
        <f t="shared" si="16"/>
        <v>39766</v>
      </c>
      <c r="H148" s="278">
        <v>5</v>
      </c>
      <c r="I148" s="210">
        <f t="shared" si="17"/>
        <v>13.48</v>
      </c>
      <c r="J148" s="217">
        <f t="shared" si="18"/>
        <v>0.1685</v>
      </c>
      <c r="K148" s="221">
        <f t="shared" si="19"/>
        <v>2.736723</v>
      </c>
      <c r="L148" s="211">
        <f t="shared" si="20"/>
        <v>14.989649207432107</v>
      </c>
      <c r="M148" s="222">
        <v>43.787568</v>
      </c>
    </row>
    <row r="149" spans="1:13" s="7" customFormat="1" ht="15">
      <c r="A149" s="196" t="s">
        <v>307</v>
      </c>
      <c r="B149" s="182">
        <v>200</v>
      </c>
      <c r="C149" s="289">
        <f>Volume!J149</f>
        <v>1077.9</v>
      </c>
      <c r="D149" s="323">
        <v>121.81</v>
      </c>
      <c r="E149" s="209">
        <f t="shared" si="14"/>
        <v>24362</v>
      </c>
      <c r="F149" s="214">
        <f t="shared" si="15"/>
        <v>11.3006772427869</v>
      </c>
      <c r="G149" s="280">
        <f t="shared" si="16"/>
        <v>35141</v>
      </c>
      <c r="H149" s="278">
        <v>5</v>
      </c>
      <c r="I149" s="210">
        <f t="shared" si="17"/>
        <v>175.705</v>
      </c>
      <c r="J149" s="217">
        <f t="shared" si="18"/>
        <v>0.163006772427869</v>
      </c>
      <c r="K149" s="221">
        <f t="shared" si="19"/>
        <v>2.5993168125</v>
      </c>
      <c r="L149" s="211">
        <f t="shared" si="20"/>
        <v>14.237044523086764</v>
      </c>
      <c r="M149" s="222">
        <v>41.589069</v>
      </c>
    </row>
    <row r="150" spans="1:13" s="7" customFormat="1" ht="15">
      <c r="A150" s="196" t="s">
        <v>82</v>
      </c>
      <c r="B150" s="182">
        <v>4200</v>
      </c>
      <c r="C150" s="289">
        <f>Volume!J150</f>
        <v>121.05</v>
      </c>
      <c r="D150" s="323">
        <v>16.73</v>
      </c>
      <c r="E150" s="209">
        <f t="shared" si="14"/>
        <v>70266</v>
      </c>
      <c r="F150" s="214">
        <f t="shared" si="15"/>
        <v>13.82073523337464</v>
      </c>
      <c r="G150" s="280">
        <f t="shared" si="16"/>
        <v>95686.5</v>
      </c>
      <c r="H150" s="278">
        <v>5</v>
      </c>
      <c r="I150" s="210">
        <f t="shared" si="17"/>
        <v>22.7825</v>
      </c>
      <c r="J150" s="217">
        <f t="shared" si="18"/>
        <v>0.18820735233374639</v>
      </c>
      <c r="K150" s="221">
        <f t="shared" si="19"/>
        <v>3.184963</v>
      </c>
      <c r="L150" s="211">
        <f t="shared" si="20"/>
        <v>17.444760799193265</v>
      </c>
      <c r="M150" s="222">
        <v>50.959408</v>
      </c>
    </row>
    <row r="151" spans="1:13" s="8" customFormat="1" ht="15">
      <c r="A151" s="196" t="s">
        <v>153</v>
      </c>
      <c r="B151" s="182">
        <v>900</v>
      </c>
      <c r="C151" s="289">
        <f>Volume!J151</f>
        <v>467.25</v>
      </c>
      <c r="D151" s="323">
        <v>50.22</v>
      </c>
      <c r="E151" s="209">
        <f t="shared" si="14"/>
        <v>45198</v>
      </c>
      <c r="F151" s="214">
        <f t="shared" si="15"/>
        <v>10.747993579454253</v>
      </c>
      <c r="G151" s="280">
        <f t="shared" si="16"/>
        <v>66224.25</v>
      </c>
      <c r="H151" s="278">
        <v>5</v>
      </c>
      <c r="I151" s="210">
        <f t="shared" si="17"/>
        <v>73.5825</v>
      </c>
      <c r="J151" s="217">
        <f t="shared" si="18"/>
        <v>0.15747993579454253</v>
      </c>
      <c r="K151" s="221">
        <f t="shared" si="19"/>
        <v>2.238566375</v>
      </c>
      <c r="L151" s="211">
        <f t="shared" si="20"/>
        <v>12.261133000600688</v>
      </c>
      <c r="M151" s="222">
        <v>35.817062</v>
      </c>
    </row>
    <row r="152" spans="1:13" s="7" customFormat="1" ht="15">
      <c r="A152" s="196" t="s">
        <v>154</v>
      </c>
      <c r="B152" s="182">
        <v>6900</v>
      </c>
      <c r="C152" s="289">
        <f>Volume!J152</f>
        <v>48.45</v>
      </c>
      <c r="D152" s="323">
        <v>6.05</v>
      </c>
      <c r="E152" s="209">
        <f t="shared" si="14"/>
        <v>41745</v>
      </c>
      <c r="F152" s="214">
        <f t="shared" si="15"/>
        <v>12.487100103199174</v>
      </c>
      <c r="G152" s="280">
        <f t="shared" si="16"/>
        <v>58460.25</v>
      </c>
      <c r="H152" s="278">
        <v>5</v>
      </c>
      <c r="I152" s="210">
        <f t="shared" si="17"/>
        <v>8.4725</v>
      </c>
      <c r="J152" s="217">
        <f t="shared" si="18"/>
        <v>0.17487100103199174</v>
      </c>
      <c r="K152" s="221">
        <f t="shared" si="19"/>
        <v>2.8847229375</v>
      </c>
      <c r="L152" s="211">
        <f t="shared" si="20"/>
        <v>15.800278250213154</v>
      </c>
      <c r="M152" s="222">
        <v>46.155567</v>
      </c>
    </row>
    <row r="153" spans="1:13" s="7" customFormat="1" ht="15">
      <c r="A153" s="196" t="s">
        <v>308</v>
      </c>
      <c r="B153" s="182">
        <v>1800</v>
      </c>
      <c r="C153" s="289">
        <f>Volume!J153</f>
        <v>110.5</v>
      </c>
      <c r="D153" s="323">
        <v>15.81</v>
      </c>
      <c r="E153" s="209">
        <f t="shared" si="14"/>
        <v>28458</v>
      </c>
      <c r="F153" s="214">
        <f t="shared" si="15"/>
        <v>14.307692307692307</v>
      </c>
      <c r="G153" s="280">
        <f t="shared" si="16"/>
        <v>38403</v>
      </c>
      <c r="H153" s="278">
        <v>5</v>
      </c>
      <c r="I153" s="210">
        <f t="shared" si="17"/>
        <v>21.335</v>
      </c>
      <c r="J153" s="217">
        <f t="shared" si="18"/>
        <v>0.1930769230769231</v>
      </c>
      <c r="K153" s="221">
        <f t="shared" si="19"/>
        <v>3.3780660625</v>
      </c>
      <c r="L153" s="211">
        <f t="shared" si="20"/>
        <v>18.50242983173906</v>
      </c>
      <c r="M153" s="222">
        <v>54.049057</v>
      </c>
    </row>
    <row r="154" spans="1:13" s="8" customFormat="1" ht="15">
      <c r="A154" s="196" t="s">
        <v>155</v>
      </c>
      <c r="B154" s="182">
        <v>525</v>
      </c>
      <c r="C154" s="289">
        <f>Volume!J154</f>
        <v>434.25</v>
      </c>
      <c r="D154" s="323">
        <v>53.92</v>
      </c>
      <c r="E154" s="209">
        <f t="shared" si="14"/>
        <v>28308</v>
      </c>
      <c r="F154" s="214">
        <f t="shared" si="15"/>
        <v>12.416810592976397</v>
      </c>
      <c r="G154" s="280">
        <f t="shared" si="16"/>
        <v>39707.0625</v>
      </c>
      <c r="H154" s="278">
        <v>5</v>
      </c>
      <c r="I154" s="210">
        <f t="shared" si="17"/>
        <v>75.6325</v>
      </c>
      <c r="J154" s="217">
        <f t="shared" si="18"/>
        <v>0.17416810592976395</v>
      </c>
      <c r="K154" s="221">
        <f t="shared" si="19"/>
        <v>2.8725259375</v>
      </c>
      <c r="L154" s="211">
        <f t="shared" si="20"/>
        <v>15.733472529874248</v>
      </c>
      <c r="M154" s="222">
        <v>45.960415</v>
      </c>
    </row>
    <row r="155" spans="1:13" s="7" customFormat="1" ht="15">
      <c r="A155" s="196" t="s">
        <v>38</v>
      </c>
      <c r="B155" s="182">
        <v>600</v>
      </c>
      <c r="C155" s="289">
        <f>Volume!J155</f>
        <v>579.9</v>
      </c>
      <c r="D155" s="323">
        <v>62.23</v>
      </c>
      <c r="E155" s="209">
        <f t="shared" si="14"/>
        <v>37338</v>
      </c>
      <c r="F155" s="214">
        <f t="shared" si="15"/>
        <v>10.731160544921538</v>
      </c>
      <c r="G155" s="280">
        <f t="shared" si="16"/>
        <v>54735</v>
      </c>
      <c r="H155" s="278">
        <v>5</v>
      </c>
      <c r="I155" s="210">
        <f t="shared" si="17"/>
        <v>91.225</v>
      </c>
      <c r="J155" s="217">
        <f t="shared" si="18"/>
        <v>0.15731160544921538</v>
      </c>
      <c r="K155" s="221">
        <f t="shared" si="19"/>
        <v>2.2368231875</v>
      </c>
      <c r="L155" s="211">
        <f t="shared" si="20"/>
        <v>12.251585169443578</v>
      </c>
      <c r="M155" s="222">
        <v>35.789171</v>
      </c>
    </row>
    <row r="156" spans="1:13" s="8" customFormat="1" ht="15">
      <c r="A156" s="196" t="s">
        <v>156</v>
      </c>
      <c r="B156" s="182">
        <v>600</v>
      </c>
      <c r="C156" s="289">
        <f>Volume!J156</f>
        <v>341.15</v>
      </c>
      <c r="D156" s="323">
        <v>37.52</v>
      </c>
      <c r="E156" s="209">
        <f t="shared" si="14"/>
        <v>22512.000000000004</v>
      </c>
      <c r="F156" s="214">
        <f t="shared" si="15"/>
        <v>10.998094679759639</v>
      </c>
      <c r="G156" s="280">
        <f t="shared" si="16"/>
        <v>32746.500000000004</v>
      </c>
      <c r="H156" s="278">
        <v>5</v>
      </c>
      <c r="I156" s="210">
        <f t="shared" si="17"/>
        <v>54.57750000000001</v>
      </c>
      <c r="J156" s="217">
        <f t="shared" si="18"/>
        <v>0.1599809467975964</v>
      </c>
      <c r="K156" s="221">
        <f t="shared" si="19"/>
        <v>2.1191735</v>
      </c>
      <c r="L156" s="211">
        <f t="shared" si="20"/>
        <v>11.607191292171741</v>
      </c>
      <c r="M156" s="222">
        <v>33.906776</v>
      </c>
    </row>
    <row r="157" spans="1:13" s="7" customFormat="1" ht="15">
      <c r="A157" s="196" t="s">
        <v>211</v>
      </c>
      <c r="B157" s="182">
        <v>700</v>
      </c>
      <c r="C157" s="289">
        <f>Volume!J157</f>
        <v>275.8</v>
      </c>
      <c r="D157" s="323">
        <v>40.19</v>
      </c>
      <c r="E157" s="209">
        <f t="shared" si="14"/>
        <v>28133</v>
      </c>
      <c r="F157" s="214">
        <f t="shared" si="15"/>
        <v>14.572153734590282</v>
      </c>
      <c r="G157" s="280">
        <f t="shared" si="16"/>
        <v>37786</v>
      </c>
      <c r="H157" s="278">
        <v>5</v>
      </c>
      <c r="I157" s="210">
        <f t="shared" si="17"/>
        <v>53.98</v>
      </c>
      <c r="J157" s="217">
        <f t="shared" si="18"/>
        <v>0.1957215373459028</v>
      </c>
      <c r="K157" s="221">
        <f t="shared" si="19"/>
        <v>3.3919564375</v>
      </c>
      <c r="L157" s="211">
        <f t="shared" si="20"/>
        <v>18.578510548936123</v>
      </c>
      <c r="M157" s="222">
        <v>54.271303</v>
      </c>
    </row>
    <row r="158" spans="3:13" ht="14.25">
      <c r="C158" s="2"/>
      <c r="D158" s="112"/>
      <c r="H158" s="278"/>
      <c r="M158" s="71"/>
    </row>
    <row r="159" spans="3:13" ht="14.25">
      <c r="C159" s="2"/>
      <c r="D159" s="113"/>
      <c r="F159" s="67"/>
      <c r="H159" s="278"/>
      <c r="M159" s="71"/>
    </row>
    <row r="160" spans="3:13" ht="12.75">
      <c r="C160" s="2"/>
      <c r="D160" s="114"/>
      <c r="M160" s="71"/>
    </row>
    <row r="161" spans="3:13" ht="12.75">
      <c r="C161" s="2"/>
      <c r="D161" s="114"/>
      <c r="M161" s="1"/>
    </row>
    <row r="162" spans="3:13" ht="12.75">
      <c r="C162" s="2"/>
      <c r="D162" s="114"/>
      <c r="M162" s="1"/>
    </row>
    <row r="163" spans="3:13" ht="12.75">
      <c r="C163" s="2"/>
      <c r="D163" s="114"/>
      <c r="M163" s="1"/>
    </row>
    <row r="164" spans="3:13" ht="12.75">
      <c r="C164" s="2"/>
      <c r="D164" s="114"/>
      <c r="M164" s="1"/>
    </row>
    <row r="165" spans="3:13" ht="12.75">
      <c r="C165" s="2"/>
      <c r="D165" s="114"/>
      <c r="E165" s="2"/>
      <c r="F165" s="5"/>
      <c r="M165" s="1"/>
    </row>
    <row r="166" spans="3:13" ht="12.75">
      <c r="C166" s="2"/>
      <c r="D166" s="114"/>
      <c r="M166" s="1"/>
    </row>
    <row r="167" spans="3:13" ht="12.75">
      <c r="C167" s="2"/>
      <c r="D167" s="113"/>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1:13" ht="12.75">
      <c r="A172" s="76"/>
      <c r="C172" s="2"/>
      <c r="D172" s="113"/>
      <c r="M172" s="1"/>
    </row>
    <row r="173" spans="3:13" ht="12.75">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M189" s="1"/>
    </row>
    <row r="190" spans="3:13" ht="12.75">
      <c r="C190" s="2"/>
      <c r="M190" s="1"/>
    </row>
    <row r="191" ht="12.75">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5"/>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2"/>
    </row>
    <row r="443" ht="12.75">
      <c r="M443" s="2"/>
    </row>
    <row r="444" ht="12.75">
      <c r="M444" s="2"/>
    </row>
    <row r="445" ht="12.75">
      <c r="M445" s="2"/>
    </row>
    <row r="446" ht="12.75">
      <c r="M446" s="2"/>
    </row>
    <row r="447" ht="12.75">
      <c r="M447"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2007-01-09T12:37:02Z</dcterms:modified>
  <cp:category/>
  <cp:version/>
  <cp:contentType/>
  <cp:contentStatus/>
</cp:coreProperties>
</file>