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<sst xmlns="http://schemas.openxmlformats.org/spreadsheetml/2006/main" count="1481" uniqueCount="402">
  <si>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</si>
  <si>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</si>
  <si>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</si>
  <si>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</si>
  <si>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</si>
  <si>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</si>
  <si>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</si>
  <si>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</si>
  <si>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</si>
  <si>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</si>
  <si>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</si>
  <si>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</si>
  <si>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</si>
  <si>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</si>
  <si>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</si>
  <si>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</si>
  <si>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</si>
  <si>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</si>
  <si>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</si>
  <si>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</si>
  <si>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</si>
  <si>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</si>
  <si>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</si>
  <si>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</si>
  <si>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</si>
  <si>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</si>
  <si>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</si>
  <si>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</si>
  <si>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</si>
  <si>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</si>
  <si>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</si>
  <si>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</si>
  <si>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</si>
  <si>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</si>
  <si>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</si>
  <si>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</si>
  <si>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</si>
  <si>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</si>
  <si>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</si>
  <si>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</si>
  <si>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</si>
  <si>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</si>
  <si>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</si>
  <si>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</si>
  <si>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</si>
  <si>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</si>
  <si>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</si>
  <si>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</si>
  <si>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</si>
  <si>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</si>
  <si>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</si>
  <si>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</si>
  <si>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</si>
  <si>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</si>
  <si>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</si>
  <si>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</si>
  <si>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</si>
  <si>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</si>
  <si>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</si>
  <si>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</si>
  <si>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</si>
  <si>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</si>
  <si>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</si>
  <si>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</si>
  <si>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</si>
  <si>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</si>
  <si>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</si>
  <si>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</si>
  <si>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</si>
  <si>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</si>
  <si>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</si>
  <si>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</si>
  <si>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</si>
  <si>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</si>
  <si>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</si>
  <si>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</si>
  <si>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</si>
  <si>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</si>
  <si>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</si>
  <si>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</si>
  <si>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</si>
  <si>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</si>
  <si>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</si>
  <si>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</si>
  <si>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</si>
  <si>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</si>
  <si>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</si>
  <si>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</si>
  <si>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</si>
  <si>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</si>
  <si>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</si>
  <si>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</si>
  <si>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</si>
  <si>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</si>
  <si>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</si>
  <si>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</si>
  <si>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</si>
  <si>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</si>
  <si>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</si>
  <si>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</si>
  <si>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</si>
  <si>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</si>
  <si>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</si>
  <si>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</si>
  <si>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</si>
  <si>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</si>
  <si>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</si>
  <si>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</si>
  <si>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</si>
  <si>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</si>
  <si>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</si>
  <si>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</si>
  <si>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</si>
  <si>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</si>
  <si>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</si>
  <si>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</si>
  <si>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</si>
  <si>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</si>
  <si>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</si>
  <si>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</si>
  <si>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</si>
  <si>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</si>
  <si>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</si>
  <si>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</si>
  <si>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</si>
  <si>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</si>
  <si>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</si>
  <si>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</si>
  <si>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</si>
  <si>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</si>
  <si>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</si>
  <si>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</si>
  <si>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</si>
  <si>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</si>
  <si>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</si>
  <si>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</si>
  <si>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</si>
  <si>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</si>
  <si>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</si>
  <si>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</si>
  <si>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</si>
  <si>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</si>
  <si>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</si>
  <si>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</si>
  <si>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</si>
  <si>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</si>
  <si>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</si>
  <si>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</si>
  <si>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</si>
  <si>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</si>
  <si>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</si>
  <si>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</si>
  <si>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</si>
  <si>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</si>
  <si>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</si>
  <si>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</si>
  <si>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</si>
  <si>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</si>
  <si>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</si>
  <si>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</si>
  <si>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</si>
  <si>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</si>
  <si>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</si>
  <si>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</si>
  <si>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</si>
  <si>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</si>
  <si>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</si>
  <si>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</si>
  <si>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</si>
  <si>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</si>
  <si>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</si>
  <si>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</si>
  <si>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</si>
  <si>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</si>
  <si>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</si>
  <si>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</si>
  <si>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</si>
  <si>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</si>
  <si>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</si>
  <si>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</si>
  <si>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</si>
  <si>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</si>
  <si>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</si>
  <si>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</si>
  <si>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</si>
  <si>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</si>
  <si>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</si>
  <si>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</si>
  <si>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</si>
  <si>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</si>
  <si>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</si>
  <si>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</si>
  <si>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</si>
  <si>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</si>
  <si>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</si>
  <si>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</si>
  <si>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</si>
  <si>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</si>
  <si>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</si>
  <si>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</si>
  <si>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</si>
  <si>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</si>
  <si>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</si>
  <si>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</si>
  <si>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</si>
  <si>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</si>
  <si>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</si>
  <si>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</si>
  <si>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</si>
  <si>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</si>
  <si>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</si>
  <si>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</si>
  <si>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</si>
  <si>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</si>
  <si>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</si>
  <si>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</si>
  <si>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</si>
  <si>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</si>
  <si>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</si>
  <si>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</si>
  <si>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</si>
  <si>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</si>
  <si>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</si>
  <si>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</si>
  <si>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</si>
  <si>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</si>
  <si>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</si>
  <si>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</si>
  <si>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</si>
  <si>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</si>
  <si>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</si>
  <si>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</si>
  <si>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</si>
  <si>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</si>
  <si>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</si>
  <si>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</si>
  <si>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</si>
  <si>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</si>
  <si>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Jan</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</si>
  <si>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</si>
  <si>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</si>
  <si>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</si>
  <si>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</si>
  <si>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</si>
  <si>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</si>
  <si>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</si>
  <si>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</si>
  <si>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</si>
  <si>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</si>
  <si>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</si>
  <si>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</si>
  <si>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</si>
  <si>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</si>
  <si>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</si>
  <si>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</si>
  <si>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</si>
  <si>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</si>
  <si>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</si>
  <si>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</si>
  <si>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</si>
  <si>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</si>
  <si>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</si>
  <si>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</si>
  <si>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</si>
  <si>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</si>
  <si>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</si>
  <si>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</si>
  <si>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</si>
  <si>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</si>
  <si>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</si>
  <si>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</si>
  <si>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</si>
  <si>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</si>
  <si>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</si>
  <si>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</si>
  <si>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</si>
  <si>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</si>
  <si>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</si>
  <si>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</si>
  <si>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</si>
  <si>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</si>
  <si>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</si>
  <si>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</si>
  <si>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</si>
  <si>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</si>
  <si>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</si>
  <si>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</si>
  <si>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</si>
  <si>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</si>
  <si>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</si>
  <si>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</si>
  <si>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</si>
  <si>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</si>
  <si>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</si>
  <si>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</si>
  <si>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</si>
  <si>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</si>
  <si>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</si>
  <si>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</si>
  <si>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</si>
  <si>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</si>
  <si>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</si>
  <si>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</si>
  <si>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</si>
  <si>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</si>
  <si>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</si>
  <si>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</si>
  <si>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</si>
  <si>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</si>
  <si>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</si>
  <si>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</si>
  <si>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</si>
  <si>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</si>
  <si>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</si>
  <si>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</si>
  <si>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</si>
  <si>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</si>
  <si>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</si>
  <si>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</si>
  <si>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</si>
  <si>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</si>
  <si>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</si>
  <si>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</si>
  <si>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</si>
  <si>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</si>
  <si>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</si>
  <si>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</si>
  <si>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</si>
  <si>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</si>
  <si>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</si>
  <si>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</si>
  <si>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</si>
  <si>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</si>
  <si>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</si>
  <si>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</si>
  <si>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</si>
  <si>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</si>
  <si>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</si>
  <si>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</si>
  <si>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</si>
  <si>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</si>
  <si>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</si>
  <si>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</si>
  <si>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</si>
  <si>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</si>
  <si>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</si>
  <si>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</si>
  <si>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</si>
  <si>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</si>
  <si>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</si>
  <si>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</si>
  <si>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</si>
  <si>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</si>
  <si>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</si>
  <si>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</si>
  <si>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</si>
  <si>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</si>
  <si>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</si>
  <si>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</si>
  <si>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</si>
  <si>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</si>
  <si>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</si>
  <si>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</si>
  <si>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</si>
  <si>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</si>
  <si>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</si>
  <si>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</si>
  <si>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</si>
  <si>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</si>
  <si>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</si>
  <si>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</si>
  <si>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</si>
  <si>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</si>
  <si>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</si>
  <si>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</si>
  <si>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</si>
  <si>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</si>
  <si>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</si>
  <si>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</si>
  <si>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</si>
  <si>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</si>
  <si>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</si>
  <si>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</si>
  <si>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</si>
  <si>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</si>
  <si>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</si>
  <si>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</si>
  <si>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</si>
  <si>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</si>
  <si>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</si>
  <si>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</si>
  <si>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</si>
  <si>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</si>
  <si>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</si>
  <si>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</si>
  <si>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</si>
  <si>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BONUS - 1:2</t>
  </si>
  <si>
    <t>2ND INTERIM DIVIDEND</t>
  </si>
  <si>
    <t>CAIRN</t>
  </si>
  <si>
    <t>INTERIM DIVIDEND</t>
  </si>
  <si>
    <t>INT DIV - RS.2/- PER SH</t>
  </si>
  <si>
    <t>Derivatives Info Kit for 22 Jan, 2007</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</si>
</sst>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8">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215" fontId="12" fillId="0" borderId="0" xfId="0" applyNumberFormat="1" applyFont="1" applyAlignment="1">
      <alignment horizontal="left"/>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9" fontId="16" fillId="2" borderId="6" xfId="22"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3"/>
  <sheetViews>
    <sheetView tabSelected="1" workbookViewId="0" topLeftCell="A1">
      <pane xSplit="1" ySplit="3" topLeftCell="B148" activePane="bottomRight" state="frozen"/>
      <selection pane="topLeft" activeCell="E255" sqref="E255"/>
      <selection pane="topRight" activeCell="E255" sqref="E255"/>
      <selection pane="bottomLeft" activeCell="E255" sqref="E255"/>
      <selection pane="bottomRight" activeCell="D258" sqref="D25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401</v>
      </c>
      <c r="B1" s="393"/>
      <c r="C1" s="393"/>
      <c r="D1" s="393"/>
      <c r="E1" s="393"/>
      <c r="F1" s="393"/>
      <c r="G1" s="393"/>
      <c r="H1" s="393"/>
      <c r="I1" s="393"/>
      <c r="J1" s="393"/>
      <c r="K1" s="393"/>
    </row>
    <row r="2" spans="1:11" ht="15.75" thickBot="1">
      <c r="A2" s="27"/>
      <c r="B2" s="103"/>
      <c r="C2" s="28"/>
      <c r="D2" s="389" t="s">
        <v>100</v>
      </c>
      <c r="E2" s="391"/>
      <c r="F2" s="391"/>
      <c r="G2" s="386" t="s">
        <v>103</v>
      </c>
      <c r="H2" s="387"/>
      <c r="I2" s="388"/>
      <c r="J2" s="389" t="s">
        <v>52</v>
      </c>
      <c r="K2" s="390"/>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6175.45</v>
      </c>
      <c r="D4" s="183">
        <f>Volume!M4</f>
        <v>-0.1527914760141606</v>
      </c>
      <c r="E4" s="184">
        <f>Volume!C4*100</f>
        <v>-25</v>
      </c>
      <c r="F4" s="378">
        <f>'Open Int.'!D4*100</f>
        <v>-1</v>
      </c>
      <c r="G4" s="379">
        <f>'Open Int.'!R4</f>
        <v>109.9847645</v>
      </c>
      <c r="H4" s="379">
        <f>'Open Int.'!Z4</f>
        <v>-1.7145294999999976</v>
      </c>
      <c r="I4" s="380">
        <f>'Open Int.'!O4</f>
        <v>0.892756878158338</v>
      </c>
      <c r="J4" s="186">
        <f>IF(Volume!D4=0,0,Volume!F4/Volume!D4)</f>
        <v>0</v>
      </c>
      <c r="K4" s="189">
        <f>IF('Open Int.'!E4=0,0,'Open Int.'!H4/'Open Int.'!E4)</f>
        <v>0</v>
      </c>
    </row>
    <row r="5" spans="1:11" ht="15">
      <c r="A5" s="204" t="s">
        <v>74</v>
      </c>
      <c r="B5" s="292">
        <f>Margins!B5</f>
        <v>50</v>
      </c>
      <c r="C5" s="292">
        <f>Volume!J5</f>
        <v>5608.8</v>
      </c>
      <c r="D5" s="185">
        <f>Volume!M5</f>
        <v>0.7816290226941943</v>
      </c>
      <c r="E5" s="178">
        <f>Volume!C5*100</f>
        <v>-56.99999999999999</v>
      </c>
      <c r="F5" s="353">
        <f>'Open Int.'!D5*100</f>
        <v>-4</v>
      </c>
      <c r="G5" s="179">
        <f>'Open Int.'!R5</f>
        <v>7.207308</v>
      </c>
      <c r="H5" s="179">
        <f>'Open Int.'!Z5</f>
        <v>-0.2501939999999996</v>
      </c>
      <c r="I5" s="172">
        <f>'Open Int.'!O5</f>
        <v>0.9571984435797666</v>
      </c>
      <c r="J5" s="188">
        <f>IF(Volume!D5=0,0,Volume!F5/Volume!D5)</f>
        <v>0</v>
      </c>
      <c r="K5" s="190">
        <f>IF('Open Int.'!E5=0,0,'Open Int.'!H5/'Open Int.'!E5)</f>
        <v>0</v>
      </c>
    </row>
    <row r="6" spans="1:11" ht="15">
      <c r="A6" s="204" t="s">
        <v>9</v>
      </c>
      <c r="B6" s="292">
        <f>Margins!B6</f>
        <v>100</v>
      </c>
      <c r="C6" s="292">
        <f>Volume!J6</f>
        <v>4102.45</v>
      </c>
      <c r="D6" s="185">
        <f>Volume!M6</f>
        <v>0.3007224673911648</v>
      </c>
      <c r="E6" s="178">
        <f>Volume!C6*100</f>
        <v>-9</v>
      </c>
      <c r="F6" s="353">
        <f>'Open Int.'!D6*100</f>
        <v>-2</v>
      </c>
      <c r="G6" s="179">
        <f>'Open Int.'!R6</f>
        <v>29947.885</v>
      </c>
      <c r="H6" s="179">
        <f>'Open Int.'!Z6</f>
        <v>88.52205349999713</v>
      </c>
      <c r="I6" s="172">
        <f>'Open Int.'!O6</f>
        <v>0.6788630136986301</v>
      </c>
      <c r="J6" s="188">
        <f>IF(Volume!D6=0,0,Volume!F6/Volume!D6)</f>
        <v>1.3832843617368593</v>
      </c>
      <c r="K6" s="190">
        <f>IF('Open Int.'!E6=0,0,'Open Int.'!H6/'Open Int.'!E6)</f>
        <v>1.6718851547493536</v>
      </c>
    </row>
    <row r="7" spans="1:11" ht="15">
      <c r="A7" s="204" t="s">
        <v>283</v>
      </c>
      <c r="B7" s="292">
        <f>Margins!B7</f>
        <v>200</v>
      </c>
      <c r="C7" s="292">
        <f>Volume!J7</f>
        <v>1693.65</v>
      </c>
      <c r="D7" s="185">
        <f>Volume!M7</f>
        <v>3.114155251141558</v>
      </c>
      <c r="E7" s="178">
        <f>Volume!C7*100</f>
        <v>434.99999999999994</v>
      </c>
      <c r="F7" s="353">
        <f>'Open Int.'!D7*100</f>
        <v>5</v>
      </c>
      <c r="G7" s="179">
        <f>'Open Int.'!R7</f>
        <v>101.991603</v>
      </c>
      <c r="H7" s="179">
        <f>'Open Int.'!Z7</f>
        <v>7.613552999999996</v>
      </c>
      <c r="I7" s="172">
        <f>'Open Int.'!O7</f>
        <v>0.7465958153437396</v>
      </c>
      <c r="J7" s="188">
        <f>IF(Volume!D7=0,0,Volume!F7/Volume!D7)</f>
        <v>0.2857142857142857</v>
      </c>
      <c r="K7" s="190">
        <f>IF('Open Int.'!E7=0,0,'Open Int.'!H7/'Open Int.'!E7)</f>
        <v>0.21428571428571427</v>
      </c>
    </row>
    <row r="8" spans="1:11" ht="15">
      <c r="A8" s="204" t="s">
        <v>134</v>
      </c>
      <c r="B8" s="292">
        <f>Margins!B8</f>
        <v>100</v>
      </c>
      <c r="C8" s="292">
        <f>Volume!J8</f>
        <v>3585.7</v>
      </c>
      <c r="D8" s="185">
        <f>Volume!M8</f>
        <v>-0.35985716866047746</v>
      </c>
      <c r="E8" s="178">
        <f>Volume!C8*100</f>
        <v>-26</v>
      </c>
      <c r="F8" s="353">
        <f>'Open Int.'!D8*100</f>
        <v>-1</v>
      </c>
      <c r="G8" s="179">
        <f>'Open Int.'!R8</f>
        <v>129.838197</v>
      </c>
      <c r="H8" s="179">
        <f>'Open Int.'!Z8</f>
        <v>-1.4045684999999821</v>
      </c>
      <c r="I8" s="172">
        <f>'Open Int.'!O8</f>
        <v>0.9096934548467275</v>
      </c>
      <c r="J8" s="188">
        <f>IF(Volume!D8=0,0,Volume!F8/Volume!D8)</f>
        <v>0</v>
      </c>
      <c r="K8" s="190">
        <f>IF('Open Int.'!E8=0,0,'Open Int.'!H8/'Open Int.'!E8)</f>
        <v>0.04</v>
      </c>
    </row>
    <row r="9" spans="1:11" ht="15">
      <c r="A9" s="204" t="s">
        <v>0</v>
      </c>
      <c r="B9" s="292">
        <f>Margins!B9</f>
        <v>375</v>
      </c>
      <c r="C9" s="292">
        <f>Volume!J9</f>
        <v>1115.45</v>
      </c>
      <c r="D9" s="185">
        <f>Volume!M9</f>
        <v>0.5906754441338221</v>
      </c>
      <c r="E9" s="178">
        <f>Volume!C9*100</f>
        <v>14.000000000000002</v>
      </c>
      <c r="F9" s="353">
        <f>'Open Int.'!D9*100</f>
        <v>-4</v>
      </c>
      <c r="G9" s="179">
        <f>'Open Int.'!R9</f>
        <v>314.766046875</v>
      </c>
      <c r="H9" s="179">
        <f>'Open Int.'!Z9</f>
        <v>-11.583223125000075</v>
      </c>
      <c r="I9" s="172">
        <f>'Open Int.'!O9</f>
        <v>0.7437873754152824</v>
      </c>
      <c r="J9" s="188">
        <f>IF(Volume!D9=0,0,Volume!F9/Volume!D9)</f>
        <v>0.08333333333333333</v>
      </c>
      <c r="K9" s="190">
        <f>IF('Open Int.'!E9=0,0,'Open Int.'!H9/'Open Int.'!E9)</f>
        <v>0.16279069767441862</v>
      </c>
    </row>
    <row r="10" spans="1:11" ht="15">
      <c r="A10" s="204" t="s">
        <v>135</v>
      </c>
      <c r="B10" s="292">
        <f>Margins!B10</f>
        <v>4900</v>
      </c>
      <c r="C10" s="292">
        <f>Volume!J10</f>
        <v>90.45</v>
      </c>
      <c r="D10" s="185">
        <f>Volume!M10</f>
        <v>-0.5497526113249038</v>
      </c>
      <c r="E10" s="178">
        <f>Volume!C10*100</f>
        <v>-9</v>
      </c>
      <c r="F10" s="353">
        <f>'Open Int.'!D10*100</f>
        <v>0</v>
      </c>
      <c r="G10" s="179">
        <f>'Open Int.'!R10</f>
        <v>39.9327705</v>
      </c>
      <c r="H10" s="179">
        <f>'Open Int.'!Z10</f>
        <v>0.0020824999999931038</v>
      </c>
      <c r="I10" s="172">
        <f>'Open Int.'!O10</f>
        <v>0.8712541620421753</v>
      </c>
      <c r="J10" s="188">
        <f>IF(Volume!D10=0,0,Volume!F10/Volume!D10)</f>
        <v>0</v>
      </c>
      <c r="K10" s="190">
        <f>IF('Open Int.'!E10=0,0,'Open Int.'!H10/'Open Int.'!E10)</f>
        <v>0.07462686567164178</v>
      </c>
    </row>
    <row r="11" spans="1:11" ht="15">
      <c r="A11" s="204" t="s">
        <v>174</v>
      </c>
      <c r="B11" s="292">
        <f>Margins!B11</f>
        <v>6700</v>
      </c>
      <c r="C11" s="292">
        <f>Volume!J11</f>
        <v>68.65</v>
      </c>
      <c r="D11" s="185">
        <f>Volume!M11</f>
        <v>0.07288629737610987</v>
      </c>
      <c r="E11" s="178">
        <f>Volume!C11*100</f>
        <v>50</v>
      </c>
      <c r="F11" s="353">
        <f>'Open Int.'!D11*100</f>
        <v>-1</v>
      </c>
      <c r="G11" s="179">
        <f>'Open Int.'!R11</f>
        <v>58.966231</v>
      </c>
      <c r="H11" s="179">
        <f>'Open Int.'!Z11</f>
        <v>-0.41667300000000296</v>
      </c>
      <c r="I11" s="172">
        <f>'Open Int.'!O11</f>
        <v>0.7410296411856474</v>
      </c>
      <c r="J11" s="188">
        <f>IF(Volume!D11=0,0,Volume!F11/Volume!D11)</f>
        <v>0.25</v>
      </c>
      <c r="K11" s="190">
        <f>IF('Open Int.'!E11=0,0,'Open Int.'!H11/'Open Int.'!E11)</f>
        <v>0.04819277108433735</v>
      </c>
    </row>
    <row r="12" spans="1:11" ht="15">
      <c r="A12" s="204" t="s">
        <v>284</v>
      </c>
      <c r="B12" s="292">
        <f>Margins!B12</f>
        <v>600</v>
      </c>
      <c r="C12" s="292">
        <f>Volume!J12</f>
        <v>337.3</v>
      </c>
      <c r="D12" s="185">
        <f>Volume!M12</f>
        <v>-1.3598479309840554</v>
      </c>
      <c r="E12" s="178">
        <f>Volume!C12*100</f>
        <v>24</v>
      </c>
      <c r="F12" s="353">
        <f>'Open Int.'!D12*100</f>
        <v>3</v>
      </c>
      <c r="G12" s="179">
        <f>'Open Int.'!R12</f>
        <v>6.010686</v>
      </c>
      <c r="H12" s="179">
        <f>'Open Int.'!Z12</f>
        <v>0.08127299999999948</v>
      </c>
      <c r="I12" s="172">
        <f>'Open Int.'!O12</f>
        <v>0.8518518518518519</v>
      </c>
      <c r="J12" s="188">
        <f>IF(Volume!D12=0,0,Volume!F12/Volume!D12)</f>
        <v>0</v>
      </c>
      <c r="K12" s="190">
        <f>IF('Open Int.'!E12=0,0,'Open Int.'!H12/'Open Int.'!E12)</f>
        <v>0</v>
      </c>
    </row>
    <row r="13" spans="1:11" ht="15">
      <c r="A13" s="204" t="s">
        <v>75</v>
      </c>
      <c r="B13" s="292">
        <f>Margins!B13</f>
        <v>4600</v>
      </c>
      <c r="C13" s="292">
        <f>Volume!J13</f>
        <v>88.75</v>
      </c>
      <c r="D13" s="185">
        <f>Volume!M13</f>
        <v>-1.0590858416945406</v>
      </c>
      <c r="E13" s="178">
        <f>Volume!C13*100</f>
        <v>-48</v>
      </c>
      <c r="F13" s="353">
        <f>'Open Int.'!D13*100</f>
        <v>0</v>
      </c>
      <c r="G13" s="179">
        <f>'Open Int.'!R13</f>
        <v>34.7829</v>
      </c>
      <c r="H13" s="179">
        <f>'Open Int.'!Z13</f>
        <v>-0.33106200000000285</v>
      </c>
      <c r="I13" s="172">
        <f>'Open Int.'!O13</f>
        <v>0.9084507042253521</v>
      </c>
      <c r="J13" s="188">
        <f>IF(Volume!D13=0,0,Volume!F13/Volume!D13)</f>
        <v>0</v>
      </c>
      <c r="K13" s="190">
        <f>IF('Open Int.'!E13=0,0,'Open Int.'!H13/'Open Int.'!E13)</f>
        <v>0</v>
      </c>
    </row>
    <row r="14" spans="1:11" ht="15">
      <c r="A14" s="204" t="s">
        <v>88</v>
      </c>
      <c r="B14" s="292">
        <f>Margins!B14</f>
        <v>4300</v>
      </c>
      <c r="C14" s="292">
        <f>Volume!J14</f>
        <v>55.75</v>
      </c>
      <c r="D14" s="185">
        <f>Volume!M14</f>
        <v>-1.5887025595763433</v>
      </c>
      <c r="E14" s="178">
        <f>Volume!C14*100</f>
        <v>-40</v>
      </c>
      <c r="F14" s="353">
        <f>'Open Int.'!D14*100</f>
        <v>0</v>
      </c>
      <c r="G14" s="179">
        <f>'Open Int.'!R14</f>
        <v>120.965235</v>
      </c>
      <c r="H14" s="179">
        <f>'Open Int.'!Z14</f>
        <v>-1.4899714999999958</v>
      </c>
      <c r="I14" s="172">
        <f>'Open Int.'!O14</f>
        <v>0.7092746730083235</v>
      </c>
      <c r="J14" s="188">
        <f>IF(Volume!D14=0,0,Volume!F14/Volume!D14)</f>
        <v>0.08823529411764706</v>
      </c>
      <c r="K14" s="190">
        <f>IF('Open Int.'!E14=0,0,'Open Int.'!H14/'Open Int.'!E14)</f>
        <v>0.12027027027027028</v>
      </c>
    </row>
    <row r="15" spans="1:11" ht="15">
      <c r="A15" s="204" t="s">
        <v>136</v>
      </c>
      <c r="B15" s="292">
        <f>Margins!B15</f>
        <v>9550</v>
      </c>
      <c r="C15" s="292">
        <f>Volume!J15</f>
        <v>47.75</v>
      </c>
      <c r="D15" s="185">
        <f>Volume!M15</f>
        <v>1.3800424628450076</v>
      </c>
      <c r="E15" s="178">
        <f>Volume!C15*100</f>
        <v>-32</v>
      </c>
      <c r="F15" s="353">
        <f>'Open Int.'!D15*100</f>
        <v>-5</v>
      </c>
      <c r="G15" s="179">
        <f>'Open Int.'!R15</f>
        <v>232.74878</v>
      </c>
      <c r="H15" s="179">
        <f>'Open Int.'!Z15</f>
        <v>-6.277596999999986</v>
      </c>
      <c r="I15" s="172">
        <f>'Open Int.'!O15</f>
        <v>0.6869122257053292</v>
      </c>
      <c r="J15" s="188">
        <f>IF(Volume!D15=0,0,Volume!F15/Volume!D15)</f>
        <v>0.09090909090909091</v>
      </c>
      <c r="K15" s="190">
        <f>IF('Open Int.'!E15=0,0,'Open Int.'!H15/'Open Int.'!E15)</f>
        <v>0.21485411140583555</v>
      </c>
    </row>
    <row r="16" spans="1:11" ht="15">
      <c r="A16" s="204" t="s">
        <v>157</v>
      </c>
      <c r="B16" s="292">
        <f>Margins!B16</f>
        <v>350</v>
      </c>
      <c r="C16" s="292">
        <f>Volume!J16</f>
        <v>718.5</v>
      </c>
      <c r="D16" s="185">
        <f>Volume!M16</f>
        <v>-1.501130989101384</v>
      </c>
      <c r="E16" s="178">
        <f>Volume!C16*100</f>
        <v>176</v>
      </c>
      <c r="F16" s="353">
        <f>'Open Int.'!D16*100</f>
        <v>8</v>
      </c>
      <c r="G16" s="179">
        <f>'Open Int.'!R16</f>
        <v>75.392205</v>
      </c>
      <c r="H16" s="179">
        <f>'Open Int.'!Z16</f>
        <v>4.825212000000008</v>
      </c>
      <c r="I16" s="172">
        <f>'Open Int.'!O16</f>
        <v>0.6400933955970647</v>
      </c>
      <c r="J16" s="188">
        <f>IF(Volume!D16=0,0,Volume!F16/Volume!D16)</f>
        <v>0</v>
      </c>
      <c r="K16" s="190">
        <f>IF('Open Int.'!E16=0,0,'Open Int.'!H16/'Open Int.'!E16)</f>
        <v>0</v>
      </c>
    </row>
    <row r="17" spans="1:11" s="8" customFormat="1" ht="15">
      <c r="A17" s="204" t="s">
        <v>193</v>
      </c>
      <c r="B17" s="292">
        <f>Margins!B17</f>
        <v>100</v>
      </c>
      <c r="C17" s="292">
        <f>Volume!J17</f>
        <v>2757.8</v>
      </c>
      <c r="D17" s="185">
        <f>Volume!M17</f>
        <v>0.9295857121944112</v>
      </c>
      <c r="E17" s="178">
        <f>Volume!C17*100</f>
        <v>98</v>
      </c>
      <c r="F17" s="353">
        <f>'Open Int.'!D17*100</f>
        <v>-1</v>
      </c>
      <c r="G17" s="179">
        <f>'Open Int.'!R17</f>
        <v>392.95892200000003</v>
      </c>
      <c r="H17" s="179">
        <f>'Open Int.'!Z17</f>
        <v>0.012478000000044176</v>
      </c>
      <c r="I17" s="172">
        <f>'Open Int.'!O17</f>
        <v>0.8624464874728051</v>
      </c>
      <c r="J17" s="188">
        <f>IF(Volume!D17=0,0,Volume!F17/Volume!D17)</f>
        <v>0</v>
      </c>
      <c r="K17" s="190">
        <f>IF('Open Int.'!E17=0,0,'Open Int.'!H17/'Open Int.'!E17)</f>
        <v>0.04455445544554455</v>
      </c>
    </row>
    <row r="18" spans="1:11" s="8" customFormat="1" ht="15">
      <c r="A18" s="204" t="s">
        <v>285</v>
      </c>
      <c r="B18" s="292">
        <f>Margins!B18</f>
        <v>950</v>
      </c>
      <c r="C18" s="292">
        <f>Volume!J18</f>
        <v>189.15</v>
      </c>
      <c r="D18" s="185">
        <f>Volume!M18</f>
        <v>-1.8677042801556392</v>
      </c>
      <c r="E18" s="178">
        <f>Volume!C18*100</f>
        <v>25</v>
      </c>
      <c r="F18" s="353">
        <f>'Open Int.'!D18*100</f>
        <v>10</v>
      </c>
      <c r="G18" s="179">
        <f>'Open Int.'!R18</f>
        <v>107.76159225</v>
      </c>
      <c r="H18" s="179">
        <f>'Open Int.'!Z18</f>
        <v>7.7821672500000005</v>
      </c>
      <c r="I18" s="172">
        <f>'Open Int.'!O18</f>
        <v>0.7293646823411706</v>
      </c>
      <c r="J18" s="188">
        <f>IF(Volume!D18=0,0,Volume!F18/Volume!D18)</f>
        <v>0</v>
      </c>
      <c r="K18" s="190">
        <f>IF('Open Int.'!E18=0,0,'Open Int.'!H18/'Open Int.'!E18)</f>
        <v>0.024896265560165973</v>
      </c>
    </row>
    <row r="19" spans="1:11" s="8" customFormat="1" ht="15">
      <c r="A19" s="204" t="s">
        <v>286</v>
      </c>
      <c r="B19" s="292">
        <f>Margins!B19</f>
        <v>2400</v>
      </c>
      <c r="C19" s="292">
        <f>Volume!J19</f>
        <v>78.75</v>
      </c>
      <c r="D19" s="185">
        <f>Volume!M19</f>
        <v>-2.0522388059701564</v>
      </c>
      <c r="E19" s="178">
        <f>Volume!C19*100</f>
        <v>199</v>
      </c>
      <c r="F19" s="353">
        <f>'Open Int.'!D19*100</f>
        <v>15</v>
      </c>
      <c r="G19" s="179">
        <f>'Open Int.'!R19</f>
        <v>74.0502</v>
      </c>
      <c r="H19" s="179">
        <f>'Open Int.'!Z19</f>
        <v>6.84223200000001</v>
      </c>
      <c r="I19" s="172">
        <f>'Open Int.'!O19</f>
        <v>0.6937212863705973</v>
      </c>
      <c r="J19" s="188">
        <f>IF(Volume!D19=0,0,Volume!F19/Volume!D19)</f>
        <v>0.19791666666666666</v>
      </c>
      <c r="K19" s="190">
        <f>IF('Open Int.'!E19=0,0,'Open Int.'!H19/'Open Int.'!E19)</f>
        <v>0.09630818619582665</v>
      </c>
    </row>
    <row r="20" spans="1:11" ht="15">
      <c r="A20" s="204" t="s">
        <v>76</v>
      </c>
      <c r="B20" s="292">
        <f>Margins!B20</f>
        <v>1400</v>
      </c>
      <c r="C20" s="292">
        <f>Volume!J20</f>
        <v>233.95</v>
      </c>
      <c r="D20" s="185">
        <f>Volume!M20</f>
        <v>-0.6370779358674878</v>
      </c>
      <c r="E20" s="178">
        <f>Volume!C20*100</f>
        <v>272</v>
      </c>
      <c r="F20" s="353">
        <f>'Open Int.'!D20*100</f>
        <v>-1</v>
      </c>
      <c r="G20" s="179">
        <f>'Open Int.'!R20</f>
        <v>186.659347</v>
      </c>
      <c r="H20" s="179">
        <f>'Open Int.'!Z20</f>
        <v>-2.8779030000000034</v>
      </c>
      <c r="I20" s="172">
        <f>'Open Int.'!O20</f>
        <v>0.49113879628004914</v>
      </c>
      <c r="J20" s="188">
        <f>IF(Volume!D20=0,0,Volume!F20/Volume!D20)</f>
        <v>0</v>
      </c>
      <c r="K20" s="190">
        <f>IF('Open Int.'!E20=0,0,'Open Int.'!H20/'Open Int.'!E20)</f>
        <v>0.0425531914893617</v>
      </c>
    </row>
    <row r="21" spans="1:11" ht="15">
      <c r="A21" s="204" t="s">
        <v>77</v>
      </c>
      <c r="B21" s="292">
        <f>Margins!B21</f>
        <v>3800</v>
      </c>
      <c r="C21" s="292">
        <f>Volume!J21</f>
        <v>204.35</v>
      </c>
      <c r="D21" s="185">
        <f>Volume!M21</f>
        <v>0.4176904176904149</v>
      </c>
      <c r="E21" s="178">
        <f>Volume!C21*100</f>
        <v>56.99999999999999</v>
      </c>
      <c r="F21" s="353">
        <f>'Open Int.'!D21*100</f>
        <v>8</v>
      </c>
      <c r="G21" s="179">
        <f>'Open Int.'!R21</f>
        <v>141.716725</v>
      </c>
      <c r="H21" s="179">
        <f>'Open Int.'!Z21</f>
        <v>9.482425000000006</v>
      </c>
      <c r="I21" s="172">
        <f>'Open Int.'!O21</f>
        <v>0.8542465753424657</v>
      </c>
      <c r="J21" s="188">
        <f>IF(Volume!D21=0,0,Volume!F21/Volume!D21)</f>
        <v>0.20833333333333334</v>
      </c>
      <c r="K21" s="190">
        <f>IF('Open Int.'!E21=0,0,'Open Int.'!H21/'Open Int.'!E21)</f>
        <v>0.30701754385964913</v>
      </c>
    </row>
    <row r="22" spans="1:11" ht="15">
      <c r="A22" s="204" t="s">
        <v>287</v>
      </c>
      <c r="B22" s="292">
        <f>Margins!B22</f>
        <v>1050</v>
      </c>
      <c r="C22" s="292">
        <f>Volume!J22</f>
        <v>216.75</v>
      </c>
      <c r="D22" s="185">
        <f>Volume!M22</f>
        <v>-1.0273972602739725</v>
      </c>
      <c r="E22" s="178">
        <f>Volume!C22*100</f>
        <v>-4</v>
      </c>
      <c r="F22" s="353">
        <f>'Open Int.'!D22*100</f>
        <v>0</v>
      </c>
      <c r="G22" s="179">
        <f>'Open Int.'!R22</f>
        <v>42.1036875</v>
      </c>
      <c r="H22" s="179">
        <f>'Open Int.'!Z22</f>
        <v>-0.5980275000000006</v>
      </c>
      <c r="I22" s="172">
        <f>'Open Int.'!O22</f>
        <v>0.8772972972972973</v>
      </c>
      <c r="J22" s="188">
        <f>IF(Volume!D22=0,0,Volume!F22/Volume!D22)</f>
        <v>0</v>
      </c>
      <c r="K22" s="190">
        <f>IF('Open Int.'!E22=0,0,'Open Int.'!H22/'Open Int.'!E22)</f>
        <v>0.1111111111111111</v>
      </c>
    </row>
    <row r="23" spans="1:11" s="8" customFormat="1" ht="15">
      <c r="A23" s="204" t="s">
        <v>34</v>
      </c>
      <c r="B23" s="292">
        <f>Margins!B23</f>
        <v>275</v>
      </c>
      <c r="C23" s="292">
        <f>Volume!J23</f>
        <v>1307.3</v>
      </c>
      <c r="D23" s="185">
        <f>Volume!M23</f>
        <v>0.3030651781946557</v>
      </c>
      <c r="E23" s="178">
        <f>Volume!C23*100</f>
        <v>3</v>
      </c>
      <c r="F23" s="353">
        <f>'Open Int.'!D23*100</f>
        <v>-3</v>
      </c>
      <c r="G23" s="179">
        <f>'Open Int.'!R23</f>
        <v>98.648858</v>
      </c>
      <c r="H23" s="179">
        <f>'Open Int.'!Z23</f>
        <v>-2.4259344999999826</v>
      </c>
      <c r="I23" s="172">
        <f>'Open Int.'!O23</f>
        <v>0.9336734693877551</v>
      </c>
      <c r="J23" s="188">
        <f>IF(Volume!D23=0,0,Volume!F23/Volume!D23)</f>
        <v>0</v>
      </c>
      <c r="K23" s="190">
        <f>IF('Open Int.'!E23=0,0,'Open Int.'!H23/'Open Int.'!E23)</f>
        <v>0.4</v>
      </c>
    </row>
    <row r="24" spans="1:11" s="8" customFormat="1" ht="15">
      <c r="A24" s="204" t="s">
        <v>288</v>
      </c>
      <c r="B24" s="292">
        <f>Margins!B24</f>
        <v>250</v>
      </c>
      <c r="C24" s="292">
        <f>Volume!J24</f>
        <v>1154.15</v>
      </c>
      <c r="D24" s="185">
        <f>Volume!M24</f>
        <v>0.6716385363513494</v>
      </c>
      <c r="E24" s="178">
        <f>Volume!C24*100</f>
        <v>-6</v>
      </c>
      <c r="F24" s="353">
        <f>'Open Int.'!D24*100</f>
        <v>-3</v>
      </c>
      <c r="G24" s="179">
        <f>'Open Int.'!R24</f>
        <v>30.8735125</v>
      </c>
      <c r="H24" s="179">
        <f>'Open Int.'!Z24</f>
        <v>-0.6538624999999989</v>
      </c>
      <c r="I24" s="172">
        <f>'Open Int.'!O24</f>
        <v>0.8775700934579439</v>
      </c>
      <c r="J24" s="188">
        <f>IF(Volume!D24=0,0,Volume!F24/Volume!D24)</f>
        <v>0</v>
      </c>
      <c r="K24" s="190">
        <f>IF('Open Int.'!E24=0,0,'Open Int.'!H24/'Open Int.'!E24)</f>
        <v>0</v>
      </c>
    </row>
    <row r="25" spans="1:11" s="8" customFormat="1" ht="15">
      <c r="A25" s="204" t="s">
        <v>137</v>
      </c>
      <c r="B25" s="292">
        <f>Margins!B25</f>
        <v>1000</v>
      </c>
      <c r="C25" s="292">
        <f>Volume!J25</f>
        <v>348.25</v>
      </c>
      <c r="D25" s="185">
        <f>Volume!M25</f>
        <v>-5.482426380784363</v>
      </c>
      <c r="E25" s="178">
        <f>Volume!C25*100</f>
        <v>51</v>
      </c>
      <c r="F25" s="353">
        <f>'Open Int.'!D25*100</f>
        <v>0</v>
      </c>
      <c r="G25" s="179">
        <f>'Open Int.'!R25</f>
        <v>176.84135</v>
      </c>
      <c r="H25" s="179">
        <f>'Open Int.'!Z25</f>
        <v>-9.594349999999991</v>
      </c>
      <c r="I25" s="172">
        <f>'Open Int.'!O25</f>
        <v>0.7776683733753447</v>
      </c>
      <c r="J25" s="188">
        <f>IF(Volume!D25=0,0,Volume!F25/Volume!D25)</f>
        <v>0</v>
      </c>
      <c r="K25" s="190">
        <f>IF('Open Int.'!E25=0,0,'Open Int.'!H25/'Open Int.'!E25)</f>
        <v>0.13043478260869565</v>
      </c>
    </row>
    <row r="26" spans="1:11" s="8" customFormat="1" ht="15">
      <c r="A26" s="204" t="s">
        <v>233</v>
      </c>
      <c r="B26" s="292">
        <f>Margins!B26</f>
        <v>1000</v>
      </c>
      <c r="C26" s="292">
        <f>Volume!J26</f>
        <v>676.4</v>
      </c>
      <c r="D26" s="185">
        <f>Volume!M26</f>
        <v>-1.2626815560907931</v>
      </c>
      <c r="E26" s="178">
        <f>Volume!C26*100</f>
        <v>-35</v>
      </c>
      <c r="F26" s="353">
        <f>'Open Int.'!D26*100</f>
        <v>-1</v>
      </c>
      <c r="G26" s="179">
        <f>'Open Int.'!R26</f>
        <v>643.86516</v>
      </c>
      <c r="H26" s="179">
        <f>'Open Int.'!Z26</f>
        <v>-16.86556500000006</v>
      </c>
      <c r="I26" s="172">
        <f>'Open Int.'!O26</f>
        <v>0.6475470112406766</v>
      </c>
      <c r="J26" s="188">
        <f>IF(Volume!D26=0,0,Volume!F26/Volume!D26)</f>
        <v>0.058823529411764705</v>
      </c>
      <c r="K26" s="190">
        <f>IF('Open Int.'!E26=0,0,'Open Int.'!H26/'Open Int.'!E26)</f>
        <v>0.22794117647058823</v>
      </c>
    </row>
    <row r="27" spans="1:11" ht="15">
      <c r="A27" s="204" t="s">
        <v>1</v>
      </c>
      <c r="B27" s="292">
        <f>Margins!B27</f>
        <v>150</v>
      </c>
      <c r="C27" s="292">
        <f>Volume!J27</f>
        <v>2318.8</v>
      </c>
      <c r="D27" s="185">
        <f>Volume!M27</f>
        <v>2.118289514246724</v>
      </c>
      <c r="E27" s="178">
        <f>Volume!C27*100</f>
        <v>88</v>
      </c>
      <c r="F27" s="353">
        <f>'Open Int.'!D27*100</f>
        <v>-7.000000000000001</v>
      </c>
      <c r="G27" s="179">
        <f>'Open Int.'!R27</f>
        <v>442.705296</v>
      </c>
      <c r="H27" s="179">
        <f>'Open Int.'!Z27</f>
        <v>-25.38815550000004</v>
      </c>
      <c r="I27" s="172">
        <f>'Open Int.'!O27</f>
        <v>0.8189032055311125</v>
      </c>
      <c r="J27" s="188">
        <f>IF(Volume!D27=0,0,Volume!F27/Volume!D27)</f>
        <v>0.02564102564102564</v>
      </c>
      <c r="K27" s="190">
        <f>IF('Open Int.'!E27=0,0,'Open Int.'!H27/'Open Int.'!E27)</f>
        <v>0.13402061855670103</v>
      </c>
    </row>
    <row r="28" spans="1:11" ht="15">
      <c r="A28" s="204" t="s">
        <v>158</v>
      </c>
      <c r="B28" s="292">
        <f>Margins!B28</f>
        <v>1900</v>
      </c>
      <c r="C28" s="292">
        <f>Volume!J28</f>
        <v>120.45</v>
      </c>
      <c r="D28" s="185">
        <f>Volume!M28</f>
        <v>1.5598650927487425</v>
      </c>
      <c r="E28" s="178">
        <f>Volume!C28*100</f>
        <v>-6</v>
      </c>
      <c r="F28" s="353">
        <f>'Open Int.'!D28*100</f>
        <v>-2</v>
      </c>
      <c r="G28" s="179">
        <f>'Open Int.'!R28</f>
        <v>40.5302205</v>
      </c>
      <c r="H28" s="179">
        <f>'Open Int.'!Z28</f>
        <v>0.44223449999999787</v>
      </c>
      <c r="I28" s="172">
        <f>'Open Int.'!O28</f>
        <v>0.782608695652174</v>
      </c>
      <c r="J28" s="188">
        <f>IF(Volume!D28=0,0,Volume!F28/Volume!D28)</f>
        <v>0.6458333333333334</v>
      </c>
      <c r="K28" s="190">
        <f>IF('Open Int.'!E28=0,0,'Open Int.'!H28/'Open Int.'!E28)</f>
        <v>0.6046511627906976</v>
      </c>
    </row>
    <row r="29" spans="1:11" ht="15">
      <c r="A29" s="204" t="s">
        <v>289</v>
      </c>
      <c r="B29" s="292">
        <f>Margins!B29</f>
        <v>300</v>
      </c>
      <c r="C29" s="292">
        <f>Volume!J29</f>
        <v>717.05</v>
      </c>
      <c r="D29" s="185">
        <f>Volume!M29</f>
        <v>-0.5823223570190704</v>
      </c>
      <c r="E29" s="178">
        <f>Volume!C29*100</f>
        <v>-45</v>
      </c>
      <c r="F29" s="353">
        <f>'Open Int.'!D29*100</f>
        <v>-2</v>
      </c>
      <c r="G29" s="179">
        <f>'Open Int.'!R29</f>
        <v>42.0980055</v>
      </c>
      <c r="H29" s="179">
        <f>'Open Int.'!Z29</f>
        <v>-1.2419069999999977</v>
      </c>
      <c r="I29" s="172">
        <f>'Open Int.'!O29</f>
        <v>0.9054675523760859</v>
      </c>
      <c r="J29" s="188">
        <f>IF(Volume!D29=0,0,Volume!F29/Volume!D29)</f>
        <v>2</v>
      </c>
      <c r="K29" s="190">
        <f>IF('Open Int.'!E29=0,0,'Open Int.'!H29/'Open Int.'!E29)</f>
        <v>0.125</v>
      </c>
    </row>
    <row r="30" spans="1:11" ht="15">
      <c r="A30" s="204" t="s">
        <v>159</v>
      </c>
      <c r="B30" s="292">
        <f>Margins!B30</f>
        <v>4500</v>
      </c>
      <c r="C30" s="292">
        <f>Volume!J30</f>
        <v>50.75</v>
      </c>
      <c r="D30" s="185">
        <f>Volume!M30</f>
        <v>0.09861932938855454</v>
      </c>
      <c r="E30" s="178">
        <f>Volume!C30*100</f>
        <v>38</v>
      </c>
      <c r="F30" s="353">
        <f>'Open Int.'!D30*100</f>
        <v>2</v>
      </c>
      <c r="G30" s="179">
        <f>'Open Int.'!R30</f>
        <v>20.2797</v>
      </c>
      <c r="H30" s="179">
        <f>'Open Int.'!Z30</f>
        <v>0.43065</v>
      </c>
      <c r="I30" s="172">
        <f>'Open Int.'!O30</f>
        <v>0.7972972972972973</v>
      </c>
      <c r="J30" s="188">
        <f>IF(Volume!D30=0,0,Volume!F30/Volume!D30)</f>
        <v>0</v>
      </c>
      <c r="K30" s="190">
        <f>IF('Open Int.'!E30=0,0,'Open Int.'!H30/'Open Int.'!E30)</f>
        <v>0.3541666666666667</v>
      </c>
    </row>
    <row r="31" spans="1:11" ht="15">
      <c r="A31" s="204" t="s">
        <v>2</v>
      </c>
      <c r="B31" s="292">
        <f>Margins!B31</f>
        <v>1100</v>
      </c>
      <c r="C31" s="292">
        <f>Volume!J31</f>
        <v>367.15</v>
      </c>
      <c r="D31" s="185">
        <f>Volume!M31</f>
        <v>0.369054127938755</v>
      </c>
      <c r="E31" s="178">
        <f>Volume!C31*100</f>
        <v>-34</v>
      </c>
      <c r="F31" s="353">
        <f>'Open Int.'!D31*100</f>
        <v>-4</v>
      </c>
      <c r="G31" s="179">
        <f>'Open Int.'!R31</f>
        <v>105.00489999999999</v>
      </c>
      <c r="H31" s="179">
        <f>'Open Int.'!Z31</f>
        <v>-3.557224000000005</v>
      </c>
      <c r="I31" s="172">
        <f>'Open Int.'!O31</f>
        <v>0.7865384615384615</v>
      </c>
      <c r="J31" s="188">
        <f>IF(Volume!D31=0,0,Volume!F31/Volume!D31)</f>
        <v>0.07692307692307693</v>
      </c>
      <c r="K31" s="190">
        <f>IF('Open Int.'!E31=0,0,'Open Int.'!H31/'Open Int.'!E31)</f>
        <v>0.07446808510638298</v>
      </c>
    </row>
    <row r="32" spans="1:11" ht="15">
      <c r="A32" s="204" t="s">
        <v>398</v>
      </c>
      <c r="B32" s="292">
        <f>Margins!B32</f>
        <v>1250</v>
      </c>
      <c r="C32" s="292">
        <f>Volume!J32</f>
        <v>146.25</v>
      </c>
      <c r="D32" s="185">
        <f>Volume!M32</f>
        <v>-0.034176349965831423</v>
      </c>
      <c r="E32" s="178">
        <f>Volume!C32*100</f>
        <v>-4</v>
      </c>
      <c r="F32" s="353">
        <f>'Open Int.'!D32*100</f>
        <v>4</v>
      </c>
      <c r="G32" s="179">
        <f>'Open Int.'!R32</f>
        <v>115.6471875</v>
      </c>
      <c r="H32" s="179">
        <f>'Open Int.'!Z32</f>
        <v>3.416799999999995</v>
      </c>
      <c r="I32" s="172">
        <f>'Open Int.'!O32</f>
        <v>0.8632627252608284</v>
      </c>
      <c r="J32" s="188">
        <f>IF(Volume!D32=0,0,Volume!F32/Volume!D32)</f>
        <v>0.08900523560209424</v>
      </c>
      <c r="K32" s="190">
        <f>IF('Open Int.'!E32=0,0,'Open Int.'!H32/'Open Int.'!E32)</f>
        <v>0.3034825870646766</v>
      </c>
    </row>
    <row r="33" spans="1:11" ht="15">
      <c r="A33" s="204" t="s">
        <v>78</v>
      </c>
      <c r="B33" s="292">
        <f>Margins!B33</f>
        <v>1600</v>
      </c>
      <c r="C33" s="292">
        <f>Volume!J33</f>
        <v>262.4</v>
      </c>
      <c r="D33" s="185">
        <f>Volume!M33</f>
        <v>-0.019051247856738947</v>
      </c>
      <c r="E33" s="178">
        <f>Volume!C33*100</f>
        <v>-30</v>
      </c>
      <c r="F33" s="353">
        <f>'Open Int.'!D33*100</f>
        <v>5</v>
      </c>
      <c r="G33" s="179">
        <f>'Open Int.'!R33</f>
        <v>54.537216</v>
      </c>
      <c r="H33" s="179">
        <f>'Open Int.'!Z33</f>
        <v>3.768888000000004</v>
      </c>
      <c r="I33" s="172">
        <f>'Open Int.'!O33</f>
        <v>0.7636643571978445</v>
      </c>
      <c r="J33" s="188">
        <f>IF(Volume!D33=0,0,Volume!F33/Volume!D33)</f>
        <v>15</v>
      </c>
      <c r="K33" s="190">
        <f>IF('Open Int.'!E33=0,0,'Open Int.'!H33/'Open Int.'!E33)</f>
        <v>1.6666666666666667</v>
      </c>
    </row>
    <row r="34" spans="1:11" ht="15">
      <c r="A34" s="204" t="s">
        <v>138</v>
      </c>
      <c r="B34" s="292">
        <f>Margins!B34</f>
        <v>850</v>
      </c>
      <c r="C34" s="292">
        <f>Volume!J34</f>
        <v>740.6</v>
      </c>
      <c r="D34" s="185">
        <f>Volume!M34</f>
        <v>-1.134694967294086</v>
      </c>
      <c r="E34" s="178">
        <f>Volume!C34*100</f>
        <v>-31</v>
      </c>
      <c r="F34" s="353">
        <f>'Open Int.'!D34*100</f>
        <v>1</v>
      </c>
      <c r="G34" s="179">
        <f>'Open Int.'!R34</f>
        <v>697.119374</v>
      </c>
      <c r="H34" s="179">
        <f>'Open Int.'!Z34</f>
        <v>2.377815499999997</v>
      </c>
      <c r="I34" s="172">
        <f>'Open Int.'!O34</f>
        <v>0.7520317861657938</v>
      </c>
      <c r="J34" s="188">
        <f>IF(Volume!D34=0,0,Volume!F34/Volume!D34)</f>
        <v>0.125</v>
      </c>
      <c r="K34" s="190">
        <f>IF('Open Int.'!E34=0,0,'Open Int.'!H34/'Open Int.'!E34)</f>
        <v>0.26717557251908397</v>
      </c>
    </row>
    <row r="35" spans="1:11" ht="15">
      <c r="A35" s="204" t="s">
        <v>160</v>
      </c>
      <c r="B35" s="292">
        <f>Margins!B35</f>
        <v>1100</v>
      </c>
      <c r="C35" s="292">
        <f>Volume!J35</f>
        <v>326.85</v>
      </c>
      <c r="D35" s="185">
        <f>Volume!M35</f>
        <v>-1.1641971575445922</v>
      </c>
      <c r="E35" s="178">
        <f>Volume!C35*100</f>
        <v>-20</v>
      </c>
      <c r="F35" s="353">
        <f>'Open Int.'!D35*100</f>
        <v>0</v>
      </c>
      <c r="G35" s="179">
        <f>'Open Int.'!R35</f>
        <v>21.572100000000002</v>
      </c>
      <c r="H35" s="179">
        <f>'Open Int.'!Z35</f>
        <v>-0.3268539999999973</v>
      </c>
      <c r="I35" s="172">
        <f>'Open Int.'!O35</f>
        <v>0.8933333333333333</v>
      </c>
      <c r="J35" s="188">
        <f>IF(Volume!D35=0,0,Volume!F35/Volume!D35)</f>
        <v>0</v>
      </c>
      <c r="K35" s="190">
        <f>IF('Open Int.'!E35=0,0,'Open Int.'!H35/'Open Int.'!E35)</f>
        <v>0</v>
      </c>
    </row>
    <row r="36" spans="1:11" ht="15">
      <c r="A36" s="204" t="s">
        <v>161</v>
      </c>
      <c r="B36" s="292">
        <f>Margins!B36</f>
        <v>6950</v>
      </c>
      <c r="C36" s="292">
        <f>Volume!J36</f>
        <v>37.6</v>
      </c>
      <c r="D36" s="185">
        <f>Volume!M36</f>
        <v>-1.570680628272255</v>
      </c>
      <c r="E36" s="178">
        <f>Volume!C36*100</f>
        <v>-28.000000000000004</v>
      </c>
      <c r="F36" s="353">
        <f>'Open Int.'!D36*100</f>
        <v>-1</v>
      </c>
      <c r="G36" s="179">
        <f>'Open Int.'!R36</f>
        <v>35.517336</v>
      </c>
      <c r="H36" s="179">
        <f>'Open Int.'!Z36</f>
        <v>-0.6985559999999964</v>
      </c>
      <c r="I36" s="172">
        <f>'Open Int.'!O36</f>
        <v>0.7341124908692477</v>
      </c>
      <c r="J36" s="188">
        <f>IF(Volume!D36=0,0,Volume!F36/Volume!D36)</f>
        <v>0</v>
      </c>
      <c r="K36" s="190">
        <f>IF('Open Int.'!E36=0,0,'Open Int.'!H36/'Open Int.'!E36)</f>
        <v>0.08016877637130802</v>
      </c>
    </row>
    <row r="37" spans="1:11" ht="15">
      <c r="A37" s="204" t="s">
        <v>3</v>
      </c>
      <c r="B37" s="292">
        <f>Margins!B37</f>
        <v>1250</v>
      </c>
      <c r="C37" s="292">
        <f>Volume!J37</f>
        <v>254.9</v>
      </c>
      <c r="D37" s="185">
        <f>Volume!M37</f>
        <v>0.9305088101366044</v>
      </c>
      <c r="E37" s="178">
        <f>Volume!C37*100</f>
        <v>-5</v>
      </c>
      <c r="F37" s="353">
        <f>'Open Int.'!D37*100</f>
        <v>-4</v>
      </c>
      <c r="G37" s="179">
        <f>'Open Int.'!R37</f>
        <v>71.5950375</v>
      </c>
      <c r="H37" s="179">
        <f>'Open Int.'!Z37</f>
        <v>-2.370543749999996</v>
      </c>
      <c r="I37" s="172">
        <f>'Open Int.'!O37</f>
        <v>0.7935024477080552</v>
      </c>
      <c r="J37" s="188">
        <f>IF(Volume!D37=0,0,Volume!F37/Volume!D37)</f>
        <v>0</v>
      </c>
      <c r="K37" s="190">
        <f>IF('Open Int.'!E37=0,0,'Open Int.'!H37/'Open Int.'!E37)</f>
        <v>0.06329113924050633</v>
      </c>
    </row>
    <row r="38" spans="1:11" ht="15">
      <c r="A38" s="204" t="s">
        <v>219</v>
      </c>
      <c r="B38" s="292">
        <f>Margins!B38</f>
        <v>525</v>
      </c>
      <c r="C38" s="292">
        <f>Volume!J38</f>
        <v>374.05</v>
      </c>
      <c r="D38" s="185">
        <f>Volume!M38</f>
        <v>-0.45242847638056916</v>
      </c>
      <c r="E38" s="178">
        <f>Volume!C38*100</f>
        <v>222.00000000000003</v>
      </c>
      <c r="F38" s="353">
        <f>'Open Int.'!D38*100</f>
        <v>11</v>
      </c>
      <c r="G38" s="179">
        <f>'Open Int.'!R38</f>
        <v>41.612127375</v>
      </c>
      <c r="H38" s="179">
        <f>'Open Int.'!Z38</f>
        <v>3.992976749999997</v>
      </c>
      <c r="I38" s="172">
        <f>'Open Int.'!O38</f>
        <v>0.8357715903728173</v>
      </c>
      <c r="J38" s="188">
        <f>IF(Volume!D38=0,0,Volume!F38/Volume!D38)</f>
        <v>0</v>
      </c>
      <c r="K38" s="190">
        <f>IF('Open Int.'!E38=0,0,'Open Int.'!H38/'Open Int.'!E38)</f>
        <v>0.038461538461538464</v>
      </c>
    </row>
    <row r="39" spans="1:11" ht="15">
      <c r="A39" s="204" t="s">
        <v>162</v>
      </c>
      <c r="B39" s="292">
        <f>Margins!B39</f>
        <v>1200</v>
      </c>
      <c r="C39" s="292">
        <f>Volume!J39</f>
        <v>317.45</v>
      </c>
      <c r="D39" s="185">
        <f>Volume!M39</f>
        <v>-0.17295597484277087</v>
      </c>
      <c r="E39" s="178">
        <f>Volume!C39*100</f>
        <v>31</v>
      </c>
      <c r="F39" s="353">
        <f>'Open Int.'!D39*100</f>
        <v>1</v>
      </c>
      <c r="G39" s="179">
        <f>'Open Int.'!R39</f>
        <v>23.465904</v>
      </c>
      <c r="H39" s="179">
        <f>'Open Int.'!Z39</f>
        <v>0.26462399999999775</v>
      </c>
      <c r="I39" s="172">
        <f>'Open Int.'!O39</f>
        <v>0.8555194805194806</v>
      </c>
      <c r="J39" s="188">
        <f>IF(Volume!D39=0,0,Volume!F39/Volume!D39)</f>
        <v>0</v>
      </c>
      <c r="K39" s="190">
        <f>IF('Open Int.'!E39=0,0,'Open Int.'!H39/'Open Int.'!E39)</f>
        <v>0</v>
      </c>
    </row>
    <row r="40" spans="1:11" ht="15">
      <c r="A40" s="204" t="s">
        <v>290</v>
      </c>
      <c r="B40" s="292">
        <f>Margins!B40</f>
        <v>1000</v>
      </c>
      <c r="C40" s="292">
        <f>Volume!J40</f>
        <v>205.25</v>
      </c>
      <c r="D40" s="185">
        <f>Volume!M40</f>
        <v>-0.9411196911196857</v>
      </c>
      <c r="E40" s="178">
        <f>Volume!C40*100</f>
        <v>81</v>
      </c>
      <c r="F40" s="353">
        <f>'Open Int.'!D40*100</f>
        <v>8</v>
      </c>
      <c r="G40" s="179">
        <f>'Open Int.'!R40</f>
        <v>36.24715</v>
      </c>
      <c r="H40" s="179">
        <f>'Open Int.'!Z40</f>
        <v>2.4528299999999987</v>
      </c>
      <c r="I40" s="172">
        <f>'Open Int.'!O40</f>
        <v>0.7406568516421291</v>
      </c>
      <c r="J40" s="188">
        <f>IF(Volume!D40=0,0,Volume!F40/Volume!D40)</f>
        <v>0</v>
      </c>
      <c r="K40" s="190">
        <f>IF('Open Int.'!E40=0,0,'Open Int.'!H40/'Open Int.'!E40)</f>
        <v>0</v>
      </c>
    </row>
    <row r="41" spans="1:11" ht="15">
      <c r="A41" s="204" t="s">
        <v>183</v>
      </c>
      <c r="B41" s="292">
        <f>Margins!B41</f>
        <v>1900</v>
      </c>
      <c r="C41" s="292">
        <f>Volume!J41</f>
        <v>276.15</v>
      </c>
      <c r="D41" s="185">
        <f>Volume!M41</f>
        <v>0.6744440393729368</v>
      </c>
      <c r="E41" s="178">
        <f>Volume!C41*100</f>
        <v>89</v>
      </c>
      <c r="F41" s="353">
        <f>'Open Int.'!D41*100</f>
        <v>-1</v>
      </c>
      <c r="G41" s="179">
        <f>'Open Int.'!R41</f>
        <v>71.776908</v>
      </c>
      <c r="H41" s="179">
        <f>'Open Int.'!Z41</f>
        <v>-0.5093709999999874</v>
      </c>
      <c r="I41" s="172">
        <f>'Open Int.'!O41</f>
        <v>0.8618421052631579</v>
      </c>
      <c r="J41" s="188">
        <f>IF(Volume!D41=0,0,Volume!F41/Volume!D41)</f>
        <v>0</v>
      </c>
      <c r="K41" s="190">
        <f>IF('Open Int.'!E41=0,0,'Open Int.'!H41/'Open Int.'!E41)</f>
        <v>0.35714285714285715</v>
      </c>
    </row>
    <row r="42" spans="1:11" ht="15">
      <c r="A42" s="204" t="s">
        <v>220</v>
      </c>
      <c r="B42" s="292">
        <f>Margins!B42</f>
        <v>1800</v>
      </c>
      <c r="C42" s="292">
        <f>Volume!J42</f>
        <v>162.3</v>
      </c>
      <c r="D42" s="185">
        <f>Volume!M42</f>
        <v>-4.106351550960111</v>
      </c>
      <c r="E42" s="178">
        <f>Volume!C42*100</f>
        <v>-36</v>
      </c>
      <c r="F42" s="353">
        <f>'Open Int.'!D42*100</f>
        <v>-1</v>
      </c>
      <c r="G42" s="179">
        <f>'Open Int.'!R42</f>
        <v>77.884524</v>
      </c>
      <c r="H42" s="179">
        <f>'Open Int.'!Z42</f>
        <v>-4.4014410000000055</v>
      </c>
      <c r="I42" s="172">
        <f>'Open Int.'!O42</f>
        <v>0.640285071267817</v>
      </c>
      <c r="J42" s="188">
        <f>IF(Volume!D42=0,0,Volume!F42/Volume!D42)</f>
        <v>0.07216494845360824</v>
      </c>
      <c r="K42" s="190">
        <f>IF('Open Int.'!E42=0,0,'Open Int.'!H42/'Open Int.'!E42)</f>
        <v>0.044897959183673466</v>
      </c>
    </row>
    <row r="43" spans="1:11" ht="15">
      <c r="A43" s="204" t="s">
        <v>163</v>
      </c>
      <c r="B43" s="292">
        <f>Margins!B43</f>
        <v>250</v>
      </c>
      <c r="C43" s="292">
        <f>Volume!J43</f>
        <v>3129.7</v>
      </c>
      <c r="D43" s="185">
        <f>Volume!M43</f>
        <v>-0.05269292797036712</v>
      </c>
      <c r="E43" s="178">
        <f>Volume!C43*100</f>
        <v>-36</v>
      </c>
      <c r="F43" s="353">
        <f>'Open Int.'!D43*100</f>
        <v>-2</v>
      </c>
      <c r="G43" s="179">
        <f>'Open Int.'!R43</f>
        <v>272.90984</v>
      </c>
      <c r="H43" s="179">
        <f>'Open Int.'!Z43</f>
        <v>-5.154040000000009</v>
      </c>
      <c r="I43" s="172">
        <f>'Open Int.'!O43</f>
        <v>0.7801032110091743</v>
      </c>
      <c r="J43" s="188">
        <f>IF(Volume!D43=0,0,Volume!F43/Volume!D43)</f>
        <v>0</v>
      </c>
      <c r="K43" s="190">
        <f>IF('Open Int.'!E43=0,0,'Open Int.'!H43/'Open Int.'!E43)</f>
        <v>0.10714285714285714</v>
      </c>
    </row>
    <row r="44" spans="1:11" ht="15">
      <c r="A44" s="204" t="s">
        <v>194</v>
      </c>
      <c r="B44" s="292">
        <f>Margins!B44</f>
        <v>400</v>
      </c>
      <c r="C44" s="292">
        <f>Volume!J44</f>
        <v>810.05</v>
      </c>
      <c r="D44" s="185">
        <f>Volume!M44</f>
        <v>-0.17868145409735617</v>
      </c>
      <c r="E44" s="178">
        <f>Volume!C44*100</f>
        <v>43</v>
      </c>
      <c r="F44" s="353">
        <f>'Open Int.'!D44*100</f>
        <v>8</v>
      </c>
      <c r="G44" s="179">
        <f>'Open Int.'!R44</f>
        <v>223.671006</v>
      </c>
      <c r="H44" s="179">
        <f>'Open Int.'!Z44</f>
        <v>15.602406000000002</v>
      </c>
      <c r="I44" s="172">
        <f>'Open Int.'!O44</f>
        <v>0.8586121975952484</v>
      </c>
      <c r="J44" s="188">
        <f>IF(Volume!D44=0,0,Volume!F44/Volume!D44)</f>
        <v>0</v>
      </c>
      <c r="K44" s="190">
        <f>IF('Open Int.'!E44=0,0,'Open Int.'!H44/'Open Int.'!E44)</f>
        <v>0.03333333333333333</v>
      </c>
    </row>
    <row r="45" spans="1:11" ht="15">
      <c r="A45" s="204" t="s">
        <v>221</v>
      </c>
      <c r="B45" s="292">
        <f>Margins!B45</f>
        <v>4800</v>
      </c>
      <c r="C45" s="292">
        <f>Volume!J45</f>
        <v>113.45</v>
      </c>
      <c r="D45" s="185">
        <f>Volume!M45</f>
        <v>2.437923250564337</v>
      </c>
      <c r="E45" s="178">
        <f>Volume!C45*100</f>
        <v>267</v>
      </c>
      <c r="F45" s="353">
        <f>'Open Int.'!D45*100</f>
        <v>4</v>
      </c>
      <c r="G45" s="179">
        <f>'Open Int.'!R45</f>
        <v>92.956392</v>
      </c>
      <c r="H45" s="179">
        <f>'Open Int.'!Z45</f>
        <v>6.624551999999994</v>
      </c>
      <c r="I45" s="172">
        <f>'Open Int.'!O45</f>
        <v>0.6807264206209724</v>
      </c>
      <c r="J45" s="188">
        <f>IF(Volume!D45=0,0,Volume!F45/Volume!D45)</f>
        <v>2.1666666666666665</v>
      </c>
      <c r="K45" s="190">
        <f>IF('Open Int.'!E45=0,0,'Open Int.'!H45/'Open Int.'!E45)</f>
        <v>0.2972972972972973</v>
      </c>
    </row>
    <row r="46" spans="1:11" ht="15">
      <c r="A46" s="204" t="s">
        <v>164</v>
      </c>
      <c r="B46" s="292">
        <f>Margins!B46</f>
        <v>5650</v>
      </c>
      <c r="C46" s="292">
        <f>Volume!J46</f>
        <v>55.4</v>
      </c>
      <c r="D46" s="185">
        <f>Volume!M46</f>
        <v>-1.773049645390071</v>
      </c>
      <c r="E46" s="178">
        <f>Volume!C46*100</f>
        <v>31</v>
      </c>
      <c r="F46" s="353">
        <f>'Open Int.'!D46*100</f>
        <v>0</v>
      </c>
      <c r="G46" s="179">
        <f>'Open Int.'!R46</f>
        <v>138.819935</v>
      </c>
      <c r="H46" s="179">
        <f>'Open Int.'!Z46</f>
        <v>-2.8244350000000225</v>
      </c>
      <c r="I46" s="172">
        <f>'Open Int.'!O46</f>
        <v>0.6937993235625705</v>
      </c>
      <c r="J46" s="188">
        <f>IF(Volume!D46=0,0,Volume!F46/Volume!D46)</f>
        <v>0</v>
      </c>
      <c r="K46" s="190">
        <f>IF('Open Int.'!E46=0,0,'Open Int.'!H46/'Open Int.'!E46)</f>
        <v>0.0084985835694051</v>
      </c>
    </row>
    <row r="47" spans="1:11" ht="15">
      <c r="A47" s="204" t="s">
        <v>165</v>
      </c>
      <c r="B47" s="292">
        <f>Margins!B47</f>
        <v>1300</v>
      </c>
      <c r="C47" s="292">
        <f>Volume!J47</f>
        <v>252.75</v>
      </c>
      <c r="D47" s="185">
        <f>Volume!M47</f>
        <v>-2.7697634160415423</v>
      </c>
      <c r="E47" s="178">
        <f>Volume!C47*100</f>
        <v>-4</v>
      </c>
      <c r="F47" s="353">
        <f>'Open Int.'!D47*100</f>
        <v>7.000000000000001</v>
      </c>
      <c r="G47" s="179">
        <f>'Open Int.'!R47</f>
        <v>15.4758825</v>
      </c>
      <c r="H47" s="179">
        <f>'Open Int.'!Z47</f>
        <v>1.7557215000000017</v>
      </c>
      <c r="I47" s="172">
        <f>'Open Int.'!O47</f>
        <v>0.8747346072186837</v>
      </c>
      <c r="J47" s="188">
        <f>IF(Volume!D47=0,0,Volume!F47/Volume!D47)</f>
        <v>0</v>
      </c>
      <c r="K47" s="190">
        <f>IF('Open Int.'!E47=0,0,'Open Int.'!H47/'Open Int.'!E47)</f>
        <v>9.75</v>
      </c>
    </row>
    <row r="48" spans="1:11" ht="15">
      <c r="A48" s="204" t="s">
        <v>89</v>
      </c>
      <c r="B48" s="292">
        <f>Margins!B48</f>
        <v>1500</v>
      </c>
      <c r="C48" s="292">
        <f>Volume!J48</f>
        <v>275.55</v>
      </c>
      <c r="D48" s="185">
        <f>Volume!M48</f>
        <v>-1.817210048102607</v>
      </c>
      <c r="E48" s="178">
        <f>Volume!C48*100</f>
        <v>40</v>
      </c>
      <c r="F48" s="353">
        <f>'Open Int.'!D48*100</f>
        <v>1</v>
      </c>
      <c r="G48" s="179">
        <f>'Open Int.'!R48</f>
        <v>132.677325</v>
      </c>
      <c r="H48" s="179">
        <f>'Open Int.'!Z48</f>
        <v>-1.234822500000007</v>
      </c>
      <c r="I48" s="172">
        <f>'Open Int.'!O48</f>
        <v>0.7934579439252336</v>
      </c>
      <c r="J48" s="188">
        <f>IF(Volume!D48=0,0,Volume!F48/Volume!D48)</f>
        <v>0.2727272727272727</v>
      </c>
      <c r="K48" s="190">
        <f>IF('Open Int.'!E48=0,0,'Open Int.'!H48/'Open Int.'!E48)</f>
        <v>0.13725490196078433</v>
      </c>
    </row>
    <row r="49" spans="1:11" ht="15">
      <c r="A49" s="204" t="s">
        <v>291</v>
      </c>
      <c r="B49" s="292">
        <f>Margins!B49</f>
        <v>1000</v>
      </c>
      <c r="C49" s="292">
        <f>Volume!J49</f>
        <v>200.05</v>
      </c>
      <c r="D49" s="185">
        <f>Volume!M49</f>
        <v>-0.42309606769536795</v>
      </c>
      <c r="E49" s="178">
        <f>Volume!C49*100</f>
        <v>8</v>
      </c>
      <c r="F49" s="353">
        <f>'Open Int.'!D49*100</f>
        <v>-1</v>
      </c>
      <c r="G49" s="179">
        <f>'Open Int.'!R49</f>
        <v>48.93223</v>
      </c>
      <c r="H49" s="179">
        <f>'Open Int.'!Z49</f>
        <v>-0.1275500000000065</v>
      </c>
      <c r="I49" s="172">
        <f>'Open Int.'!O49</f>
        <v>0.8107113654946853</v>
      </c>
      <c r="J49" s="188">
        <f>IF(Volume!D49=0,0,Volume!F49/Volume!D49)</f>
        <v>0</v>
      </c>
      <c r="K49" s="190">
        <f>IF('Open Int.'!E49=0,0,'Open Int.'!H49/'Open Int.'!E49)</f>
        <v>0.014285714285714285</v>
      </c>
    </row>
    <row r="50" spans="1:11" ht="15">
      <c r="A50" s="204" t="s">
        <v>273</v>
      </c>
      <c r="B50" s="292">
        <f>Margins!B50</f>
        <v>1350</v>
      </c>
      <c r="C50" s="292">
        <f>Volume!J50</f>
        <v>209.25</v>
      </c>
      <c r="D50" s="185">
        <f>Volume!M50</f>
        <v>-0.9467455621301776</v>
      </c>
      <c r="E50" s="178">
        <f>Volume!C50*100</f>
        <v>59</v>
      </c>
      <c r="F50" s="353">
        <f>'Open Int.'!D50*100</f>
        <v>5</v>
      </c>
      <c r="G50" s="179">
        <f>'Open Int.'!R50</f>
        <v>53.823285</v>
      </c>
      <c r="H50" s="179">
        <f>'Open Int.'!Z50</f>
        <v>2.1726600000000005</v>
      </c>
      <c r="I50" s="172">
        <f>'Open Int.'!O50</f>
        <v>0.8614415675297411</v>
      </c>
      <c r="J50" s="188">
        <f>IF(Volume!D50=0,0,Volume!F50/Volume!D50)</f>
        <v>0.03125</v>
      </c>
      <c r="K50" s="190">
        <f>IF('Open Int.'!E50=0,0,'Open Int.'!H50/'Open Int.'!E50)</f>
        <v>0.11904761904761904</v>
      </c>
    </row>
    <row r="51" spans="1:11" ht="15">
      <c r="A51" s="204" t="s">
        <v>222</v>
      </c>
      <c r="B51" s="292">
        <f>Margins!B51</f>
        <v>300</v>
      </c>
      <c r="C51" s="292">
        <f>Volume!J51</f>
        <v>1149.35</v>
      </c>
      <c r="D51" s="185">
        <f>Volume!M51</f>
        <v>0.2529547734310143</v>
      </c>
      <c r="E51" s="178">
        <f>Volume!C51*100</f>
        <v>160</v>
      </c>
      <c r="F51" s="353">
        <f>'Open Int.'!D51*100</f>
        <v>-4</v>
      </c>
      <c r="G51" s="179">
        <f>'Open Int.'!R51</f>
        <v>68.5817145</v>
      </c>
      <c r="H51" s="179">
        <f>'Open Int.'!Z51</f>
        <v>-2.440862999999993</v>
      </c>
      <c r="I51" s="172">
        <f>'Open Int.'!O51</f>
        <v>0.8496732026143791</v>
      </c>
      <c r="J51" s="188">
        <f>IF(Volume!D51=0,0,Volume!F51/Volume!D51)</f>
        <v>0</v>
      </c>
      <c r="K51" s="190">
        <f>IF('Open Int.'!E51=0,0,'Open Int.'!H51/'Open Int.'!E51)</f>
        <v>0</v>
      </c>
    </row>
    <row r="52" spans="1:11" ht="15">
      <c r="A52" s="204" t="s">
        <v>234</v>
      </c>
      <c r="B52" s="292">
        <f>Margins!B52</f>
        <v>1000</v>
      </c>
      <c r="C52" s="292">
        <f>Volume!J52</f>
        <v>373.75</v>
      </c>
      <c r="D52" s="185">
        <f>Volume!M52</f>
        <v>0.5515200430454699</v>
      </c>
      <c r="E52" s="178">
        <f>Volume!C52*100</f>
        <v>-9</v>
      </c>
      <c r="F52" s="353">
        <f>'Open Int.'!D52*100</f>
        <v>0</v>
      </c>
      <c r="G52" s="179">
        <f>'Open Int.'!R52</f>
        <v>272.202125</v>
      </c>
      <c r="H52" s="179">
        <f>'Open Int.'!Z52</f>
        <v>1.5673550000000205</v>
      </c>
      <c r="I52" s="172">
        <f>'Open Int.'!O52</f>
        <v>0.7858025538926267</v>
      </c>
      <c r="J52" s="188">
        <f>IF(Volume!D52=0,0,Volume!F52/Volume!D52)</f>
        <v>0.09836065573770492</v>
      </c>
      <c r="K52" s="190">
        <f>IF('Open Int.'!E52=0,0,'Open Int.'!H52/'Open Int.'!E52)</f>
        <v>0.09738717339667459</v>
      </c>
    </row>
    <row r="53" spans="1:11" ht="15">
      <c r="A53" s="204" t="s">
        <v>166</v>
      </c>
      <c r="B53" s="292">
        <f>Margins!B53</f>
        <v>2950</v>
      </c>
      <c r="C53" s="292">
        <f>Volume!J53</f>
        <v>104.6</v>
      </c>
      <c r="D53" s="185">
        <f>Volume!M53</f>
        <v>-3.816091954022994</v>
      </c>
      <c r="E53" s="178">
        <f>Volume!C53*100</f>
        <v>225</v>
      </c>
      <c r="F53" s="353">
        <f>'Open Int.'!D53*100</f>
        <v>-2</v>
      </c>
      <c r="G53" s="179">
        <f>'Open Int.'!R53</f>
        <v>51.315191</v>
      </c>
      <c r="H53" s="179">
        <f>'Open Int.'!Z53</f>
        <v>-2.613390250000002</v>
      </c>
      <c r="I53" s="172">
        <f>'Open Int.'!O53</f>
        <v>0.7684906794948888</v>
      </c>
      <c r="J53" s="188">
        <f>IF(Volume!D53=0,0,Volume!F53/Volume!D53)</f>
        <v>0</v>
      </c>
      <c r="K53" s="190">
        <f>IF('Open Int.'!E53=0,0,'Open Int.'!H53/'Open Int.'!E53)</f>
        <v>0.20161290322580644</v>
      </c>
    </row>
    <row r="54" spans="1:11" ht="15">
      <c r="A54" s="204" t="s">
        <v>223</v>
      </c>
      <c r="B54" s="292">
        <f>Margins!B54</f>
        <v>175</v>
      </c>
      <c r="C54" s="292">
        <f>Volume!J54</f>
        <v>2909.3</v>
      </c>
      <c r="D54" s="185">
        <f>Volume!M54</f>
        <v>0.6329989622967893</v>
      </c>
      <c r="E54" s="178">
        <f>Volume!C54*100</f>
        <v>9</v>
      </c>
      <c r="F54" s="353">
        <f>'Open Int.'!D54*100</f>
        <v>-2</v>
      </c>
      <c r="G54" s="179">
        <f>'Open Int.'!R54</f>
        <v>199.17067800000004</v>
      </c>
      <c r="H54" s="179">
        <f>'Open Int.'!Z54</f>
        <v>-2.491026999999974</v>
      </c>
      <c r="I54" s="172">
        <f>'Open Int.'!O54</f>
        <v>0.8123721881390593</v>
      </c>
      <c r="J54" s="188">
        <f>IF(Volume!D54=0,0,Volume!F54/Volume!D54)</f>
        <v>0</v>
      </c>
      <c r="K54" s="190">
        <f>IF('Open Int.'!E54=0,0,'Open Int.'!H54/'Open Int.'!E54)</f>
        <v>0</v>
      </c>
    </row>
    <row r="55" spans="1:11" ht="15">
      <c r="A55" s="204" t="s">
        <v>292</v>
      </c>
      <c r="B55" s="292">
        <f>Margins!B55</f>
        <v>1500</v>
      </c>
      <c r="C55" s="292">
        <f>Volume!J55</f>
        <v>147.2</v>
      </c>
      <c r="D55" s="185">
        <f>Volume!M55</f>
        <v>1.3774104683195594</v>
      </c>
      <c r="E55" s="178">
        <f>Volume!C55*100</f>
        <v>7.000000000000001</v>
      </c>
      <c r="F55" s="353">
        <f>'Open Int.'!D55*100</f>
        <v>0</v>
      </c>
      <c r="G55" s="179">
        <f>'Open Int.'!R55</f>
        <v>120.7776</v>
      </c>
      <c r="H55" s="179">
        <f>'Open Int.'!Z55</f>
        <v>2.0766000000000133</v>
      </c>
      <c r="I55" s="172">
        <f>'Open Int.'!O55</f>
        <v>0.7747714808043875</v>
      </c>
      <c r="J55" s="188">
        <f>IF(Volume!D55=0,0,Volume!F55/Volume!D55)</f>
        <v>0.09333333333333334</v>
      </c>
      <c r="K55" s="190">
        <f>IF('Open Int.'!E55=0,0,'Open Int.'!H55/'Open Int.'!E55)</f>
        <v>0.11990950226244344</v>
      </c>
    </row>
    <row r="56" spans="1:11" ht="15">
      <c r="A56" s="204" t="s">
        <v>293</v>
      </c>
      <c r="B56" s="292">
        <f>Margins!B56</f>
        <v>1400</v>
      </c>
      <c r="C56" s="292">
        <f>Volume!J56</f>
        <v>146.6</v>
      </c>
      <c r="D56" s="185">
        <f>Volume!M56</f>
        <v>-1.9397993311036827</v>
      </c>
      <c r="E56" s="178">
        <f>Volume!C56*100</f>
        <v>157</v>
      </c>
      <c r="F56" s="353">
        <f>'Open Int.'!D56*100</f>
        <v>2</v>
      </c>
      <c r="G56" s="179">
        <f>'Open Int.'!R56</f>
        <v>15.844528</v>
      </c>
      <c r="H56" s="179">
        <f>'Open Int.'!Z56</f>
        <v>0.1888880000000004</v>
      </c>
      <c r="I56" s="172">
        <f>'Open Int.'!O56</f>
        <v>0.8432642487046632</v>
      </c>
      <c r="J56" s="188">
        <f>IF(Volume!D56=0,0,Volume!F56/Volume!D56)</f>
        <v>2</v>
      </c>
      <c r="K56" s="190">
        <f>IF('Open Int.'!E56=0,0,'Open Int.'!H56/'Open Int.'!E56)</f>
        <v>5.333333333333333</v>
      </c>
    </row>
    <row r="57" spans="1:11" ht="15">
      <c r="A57" s="204" t="s">
        <v>195</v>
      </c>
      <c r="B57" s="292">
        <f>Margins!B57</f>
        <v>2062</v>
      </c>
      <c r="C57" s="292">
        <f>Volume!J57</f>
        <v>146.85</v>
      </c>
      <c r="D57" s="185">
        <f>Volume!M57</f>
        <v>-1.409869083585092</v>
      </c>
      <c r="E57" s="178">
        <f>Volume!C57*100</f>
        <v>-37</v>
      </c>
      <c r="F57" s="353">
        <f>'Open Int.'!D57*100</f>
        <v>-2</v>
      </c>
      <c r="G57" s="179">
        <f>'Open Int.'!R57</f>
        <v>151.76571564</v>
      </c>
      <c r="H57" s="179">
        <f>'Open Int.'!Z57</f>
        <v>-3.675257249999987</v>
      </c>
      <c r="I57" s="172">
        <f>'Open Int.'!O57</f>
        <v>0.7867118914604948</v>
      </c>
      <c r="J57" s="188">
        <f>IF(Volume!D57=0,0,Volume!F57/Volume!D57)</f>
        <v>0.05263157894736842</v>
      </c>
      <c r="K57" s="190">
        <f>IF('Open Int.'!E57=0,0,'Open Int.'!H57/'Open Int.'!E57)</f>
        <v>0.19834710743801653</v>
      </c>
    </row>
    <row r="58" spans="1:11" ht="15">
      <c r="A58" s="204" t="s">
        <v>294</v>
      </c>
      <c r="B58" s="292">
        <f>Margins!B58</f>
        <v>1400</v>
      </c>
      <c r="C58" s="292">
        <f>Volume!J58</f>
        <v>145.95</v>
      </c>
      <c r="D58" s="185">
        <f>Volume!M58</f>
        <v>-4.79452054794522</v>
      </c>
      <c r="E58" s="178">
        <f>Volume!C58*100</f>
        <v>-18</v>
      </c>
      <c r="F58" s="353">
        <f>'Open Int.'!D58*100</f>
        <v>9</v>
      </c>
      <c r="G58" s="179">
        <f>'Open Int.'!R58</f>
        <v>136.28811</v>
      </c>
      <c r="H58" s="179">
        <f>'Open Int.'!Z58</f>
        <v>4.404119999999978</v>
      </c>
      <c r="I58" s="172">
        <f>'Open Int.'!O58</f>
        <v>0.7532233883058471</v>
      </c>
      <c r="J58" s="188">
        <f>IF(Volume!D58=0,0,Volume!F58/Volume!D58)</f>
        <v>0.1</v>
      </c>
      <c r="K58" s="190">
        <f>IF('Open Int.'!E58=0,0,'Open Int.'!H58/'Open Int.'!E58)</f>
        <v>0.04430379746835443</v>
      </c>
    </row>
    <row r="59" spans="1:11" ht="15">
      <c r="A59" s="204" t="s">
        <v>197</v>
      </c>
      <c r="B59" s="292">
        <f>Margins!B59</f>
        <v>650</v>
      </c>
      <c r="C59" s="292">
        <f>Volume!J59</f>
        <v>663.5</v>
      </c>
      <c r="D59" s="185">
        <f>Volume!M59</f>
        <v>0.4313933247559257</v>
      </c>
      <c r="E59" s="178">
        <f>Volume!C59*100</f>
        <v>26</v>
      </c>
      <c r="F59" s="353">
        <f>'Open Int.'!D59*100</f>
        <v>0</v>
      </c>
      <c r="G59" s="179">
        <f>'Open Int.'!R59</f>
        <v>168.3266325</v>
      </c>
      <c r="H59" s="179">
        <f>'Open Int.'!Z59</f>
        <v>-0.1358142500000099</v>
      </c>
      <c r="I59" s="172">
        <f>'Open Int.'!O59</f>
        <v>0.7837560850627723</v>
      </c>
      <c r="J59" s="188">
        <f>IF(Volume!D59=0,0,Volume!F59/Volume!D59)</f>
        <v>0</v>
      </c>
      <c r="K59" s="190">
        <f>IF('Open Int.'!E59=0,0,'Open Int.'!H59/'Open Int.'!E59)</f>
        <v>0</v>
      </c>
    </row>
    <row r="60" spans="1:11" ht="15">
      <c r="A60" s="204" t="s">
        <v>4</v>
      </c>
      <c r="B60" s="292">
        <f>Margins!B60</f>
        <v>300</v>
      </c>
      <c r="C60" s="292">
        <f>Volume!J60</f>
        <v>1611.85</v>
      </c>
      <c r="D60" s="185">
        <f>Volume!M60</f>
        <v>0.731181451738888</v>
      </c>
      <c r="E60" s="178">
        <f>Volume!C60*100</f>
        <v>10</v>
      </c>
      <c r="F60" s="353">
        <f>'Open Int.'!D60*100</f>
        <v>-3</v>
      </c>
      <c r="G60" s="179">
        <f>'Open Int.'!R60</f>
        <v>157.832352</v>
      </c>
      <c r="H60" s="179">
        <f>'Open Int.'!Z60</f>
        <v>-3.606781500000011</v>
      </c>
      <c r="I60" s="172">
        <f>'Open Int.'!O60</f>
        <v>0.758578431372549</v>
      </c>
      <c r="J60" s="188">
        <f>IF(Volume!D60=0,0,Volume!F60/Volume!D60)</f>
        <v>0</v>
      </c>
      <c r="K60" s="190">
        <f>IF('Open Int.'!E60=0,0,'Open Int.'!H60/'Open Int.'!E60)</f>
        <v>0</v>
      </c>
    </row>
    <row r="61" spans="1:11" ht="15">
      <c r="A61" s="204" t="s">
        <v>79</v>
      </c>
      <c r="B61" s="292">
        <f>Margins!B61</f>
        <v>400</v>
      </c>
      <c r="C61" s="292">
        <f>Volume!J61</f>
        <v>1056.3</v>
      </c>
      <c r="D61" s="185">
        <f>Volume!M61</f>
        <v>-1.1325346312242732</v>
      </c>
      <c r="E61" s="178">
        <f>Volume!C61*100</f>
        <v>-7.000000000000001</v>
      </c>
      <c r="F61" s="353">
        <f>'Open Int.'!D61*100</f>
        <v>2</v>
      </c>
      <c r="G61" s="179">
        <f>'Open Int.'!R61</f>
        <v>129.798144</v>
      </c>
      <c r="H61" s="179">
        <f>'Open Int.'!Z61</f>
        <v>0.607215999999994</v>
      </c>
      <c r="I61" s="172">
        <f>'Open Int.'!O61</f>
        <v>0.8206380208333334</v>
      </c>
      <c r="J61" s="188">
        <f>IF(Volume!D61=0,0,Volume!F61/Volume!D61)</f>
        <v>0</v>
      </c>
      <c r="K61" s="190">
        <f>IF('Open Int.'!E61=0,0,'Open Int.'!H61/'Open Int.'!E61)</f>
        <v>0</v>
      </c>
    </row>
    <row r="62" spans="1:11" ht="15">
      <c r="A62" s="204" t="s">
        <v>196</v>
      </c>
      <c r="B62" s="292">
        <f>Margins!B62</f>
        <v>400</v>
      </c>
      <c r="C62" s="292">
        <f>Volume!J62</f>
        <v>724.35</v>
      </c>
      <c r="D62" s="185">
        <f>Volume!M62</f>
        <v>-0.7535795026375283</v>
      </c>
      <c r="E62" s="178">
        <f>Volume!C62*100</f>
        <v>86</v>
      </c>
      <c r="F62" s="353">
        <f>'Open Int.'!D62*100</f>
        <v>0</v>
      </c>
      <c r="G62" s="179">
        <f>'Open Int.'!R62</f>
        <v>112.592964</v>
      </c>
      <c r="H62" s="179">
        <f>'Open Int.'!Z62</f>
        <v>-0.6213680000000039</v>
      </c>
      <c r="I62" s="172">
        <f>'Open Int.'!O62</f>
        <v>0.8332475553268142</v>
      </c>
      <c r="J62" s="188">
        <f>IF(Volume!D62=0,0,Volume!F62/Volume!D62)</f>
        <v>0</v>
      </c>
      <c r="K62" s="190">
        <f>IF('Open Int.'!E62=0,0,'Open Int.'!H62/'Open Int.'!E62)</f>
        <v>0.045454545454545456</v>
      </c>
    </row>
    <row r="63" spans="1:11" ht="15">
      <c r="A63" s="204" t="s">
        <v>5</v>
      </c>
      <c r="B63" s="292">
        <f>Margins!B63</f>
        <v>1595</v>
      </c>
      <c r="C63" s="292">
        <f>Volume!J63</f>
        <v>164.6</v>
      </c>
      <c r="D63" s="185">
        <f>Volume!M63</f>
        <v>-0.7536930961712391</v>
      </c>
      <c r="E63" s="178">
        <f>Volume!C63*100</f>
        <v>50</v>
      </c>
      <c r="F63" s="353">
        <f>'Open Int.'!D63*100</f>
        <v>-2</v>
      </c>
      <c r="G63" s="179">
        <f>'Open Int.'!R63</f>
        <v>915.9653393</v>
      </c>
      <c r="H63" s="179">
        <f>'Open Int.'!Z63</f>
        <v>-20.07671957499997</v>
      </c>
      <c r="I63" s="172">
        <f>'Open Int.'!O63</f>
        <v>0.5908739144142853</v>
      </c>
      <c r="J63" s="188">
        <f>IF(Volume!D63=0,0,Volume!F63/Volume!D63)</f>
        <v>0.2131578947368421</v>
      </c>
      <c r="K63" s="190">
        <f>IF('Open Int.'!E63=0,0,'Open Int.'!H63/'Open Int.'!E63)</f>
        <v>0.16188149053145998</v>
      </c>
    </row>
    <row r="64" spans="1:11" ht="15">
      <c r="A64" s="204" t="s">
        <v>198</v>
      </c>
      <c r="B64" s="292">
        <f>Margins!B64</f>
        <v>1000</v>
      </c>
      <c r="C64" s="292">
        <f>Volume!J64</f>
        <v>224.6</v>
      </c>
      <c r="D64" s="185">
        <f>Volume!M64</f>
        <v>1.2852311161217562</v>
      </c>
      <c r="E64" s="178">
        <f>Volume!C64*100</f>
        <v>-26</v>
      </c>
      <c r="F64" s="353">
        <f>'Open Int.'!D64*100</f>
        <v>1</v>
      </c>
      <c r="G64" s="179">
        <f>'Open Int.'!R64</f>
        <v>371.66808</v>
      </c>
      <c r="H64" s="179">
        <f>'Open Int.'!Z64</f>
        <v>7.044555000000003</v>
      </c>
      <c r="I64" s="172">
        <f>'Open Int.'!O64</f>
        <v>0.7674643461445492</v>
      </c>
      <c r="J64" s="188">
        <f>IF(Volume!D64=0,0,Volume!F64/Volume!D64)</f>
        <v>0.18926553672316385</v>
      </c>
      <c r="K64" s="190">
        <f>IF('Open Int.'!E64=0,0,'Open Int.'!H64/'Open Int.'!E64)</f>
        <v>0.1885245901639344</v>
      </c>
    </row>
    <row r="65" spans="1:11" ht="15">
      <c r="A65" s="204" t="s">
        <v>199</v>
      </c>
      <c r="B65" s="292">
        <f>Margins!B65</f>
        <v>1300</v>
      </c>
      <c r="C65" s="292">
        <f>Volume!J65</f>
        <v>322.95</v>
      </c>
      <c r="D65" s="185">
        <f>Volume!M65</f>
        <v>0.5761445032699987</v>
      </c>
      <c r="E65" s="178">
        <f>Volume!C65*100</f>
        <v>-27</v>
      </c>
      <c r="F65" s="353">
        <f>'Open Int.'!D65*100</f>
        <v>-3</v>
      </c>
      <c r="G65" s="179">
        <f>'Open Int.'!R65</f>
        <v>116.3362785</v>
      </c>
      <c r="H65" s="179">
        <f>'Open Int.'!Z65</f>
        <v>-2.5895285</v>
      </c>
      <c r="I65" s="172">
        <f>'Open Int.'!O65</f>
        <v>0.7690364489354024</v>
      </c>
      <c r="J65" s="188">
        <f>IF(Volume!D65=0,0,Volume!F65/Volume!D65)</f>
        <v>0.029411764705882353</v>
      </c>
      <c r="K65" s="190">
        <f>IF('Open Int.'!E65=0,0,'Open Int.'!H65/'Open Int.'!E65)</f>
        <v>0.13333333333333333</v>
      </c>
    </row>
    <row r="66" spans="1:11" ht="15">
      <c r="A66" s="204" t="s">
        <v>295</v>
      </c>
      <c r="B66" s="292">
        <f>Margins!B66</f>
        <v>300</v>
      </c>
      <c r="C66" s="292">
        <f>Volume!J66</f>
        <v>679.7</v>
      </c>
      <c r="D66" s="185">
        <f>Volume!M66</f>
        <v>-0.4394316683755676</v>
      </c>
      <c r="E66" s="178">
        <f>Volume!C66*100</f>
        <v>49</v>
      </c>
      <c r="F66" s="353">
        <f>'Open Int.'!D66*100</f>
        <v>1</v>
      </c>
      <c r="G66" s="179">
        <f>'Open Int.'!R66</f>
        <v>52.139787000000005</v>
      </c>
      <c r="H66" s="179">
        <f>'Open Int.'!Z66</f>
        <v>0.09756600000000049</v>
      </c>
      <c r="I66" s="172">
        <f>'Open Int.'!O66</f>
        <v>0.9112240907313258</v>
      </c>
      <c r="J66" s="188">
        <f>IF(Volume!D66=0,0,Volume!F66/Volume!D66)</f>
        <v>0</v>
      </c>
      <c r="K66" s="190">
        <f>IF('Open Int.'!E66=0,0,'Open Int.'!H66/'Open Int.'!E66)</f>
        <v>0</v>
      </c>
    </row>
    <row r="67" spans="1:11" ht="15">
      <c r="A67" s="204" t="s">
        <v>43</v>
      </c>
      <c r="B67" s="292">
        <f>Margins!B67</f>
        <v>300</v>
      </c>
      <c r="C67" s="292">
        <f>Volume!J67</f>
        <v>2068.8</v>
      </c>
      <c r="D67" s="185">
        <f>Volume!M67</f>
        <v>-0.9029291308408932</v>
      </c>
      <c r="E67" s="178">
        <f>Volume!C67*100</f>
        <v>-78</v>
      </c>
      <c r="F67" s="353">
        <f>'Open Int.'!D67*100</f>
        <v>-10</v>
      </c>
      <c r="G67" s="179">
        <f>'Open Int.'!R67</f>
        <v>61.691616</v>
      </c>
      <c r="H67" s="179">
        <f>'Open Int.'!Z67</f>
        <v>-6.825056999999994</v>
      </c>
      <c r="I67" s="172">
        <f>'Open Int.'!O67</f>
        <v>0.8943661971830986</v>
      </c>
      <c r="J67" s="188">
        <f>IF(Volume!D67=0,0,Volume!F67/Volume!D67)</f>
        <v>0</v>
      </c>
      <c r="K67" s="190">
        <f>IF('Open Int.'!E67=0,0,'Open Int.'!H67/'Open Int.'!E67)</f>
        <v>1.125</v>
      </c>
    </row>
    <row r="68" spans="1:11" ht="15">
      <c r="A68" s="204" t="s">
        <v>200</v>
      </c>
      <c r="B68" s="292">
        <f>Margins!B68</f>
        <v>700</v>
      </c>
      <c r="C68" s="292">
        <f>Volume!J68</f>
        <v>977.2</v>
      </c>
      <c r="D68" s="185">
        <f>Volume!M68</f>
        <v>-0.8321493809620389</v>
      </c>
      <c r="E68" s="178">
        <f>Volume!C68*100</f>
        <v>-17</v>
      </c>
      <c r="F68" s="353">
        <f>'Open Int.'!D68*100</f>
        <v>-4</v>
      </c>
      <c r="G68" s="179">
        <f>'Open Int.'!R68</f>
        <v>668.6491</v>
      </c>
      <c r="H68" s="179">
        <f>'Open Int.'!Z68</f>
        <v>-30.511908000000062</v>
      </c>
      <c r="I68" s="172">
        <f>'Open Int.'!O68</f>
        <v>0.5982608695652174</v>
      </c>
      <c r="J68" s="188">
        <f>IF(Volume!D68=0,0,Volume!F68/Volume!D68)</f>
        <v>0.056962025316455694</v>
      </c>
      <c r="K68" s="190">
        <f>IF('Open Int.'!E68=0,0,'Open Int.'!H68/'Open Int.'!E68)</f>
        <v>0.5072463768115942</v>
      </c>
    </row>
    <row r="69" spans="1:11" ht="15">
      <c r="A69" s="204" t="s">
        <v>141</v>
      </c>
      <c r="B69" s="292">
        <f>Margins!B69</f>
        <v>4800</v>
      </c>
      <c r="C69" s="292">
        <f>Volume!J69</f>
        <v>93.9</v>
      </c>
      <c r="D69" s="185">
        <f>Volume!M69</f>
        <v>-3.987730061349685</v>
      </c>
      <c r="E69" s="178">
        <f>Volume!C69*100</f>
        <v>12</v>
      </c>
      <c r="F69" s="353">
        <f>'Open Int.'!D69*100</f>
        <v>-2</v>
      </c>
      <c r="G69" s="179">
        <f>'Open Int.'!R69</f>
        <v>417.99772800000005</v>
      </c>
      <c r="H69" s="179">
        <f>'Open Int.'!Z69</f>
        <v>-15.154559999999947</v>
      </c>
      <c r="I69" s="172">
        <f>'Open Int.'!O69</f>
        <v>0.7288117317230969</v>
      </c>
      <c r="J69" s="188">
        <f>IF(Volume!D69=0,0,Volume!F69/Volume!D69)</f>
        <v>0.15070527097253156</v>
      </c>
      <c r="K69" s="190">
        <f>IF('Open Int.'!E69=0,0,'Open Int.'!H69/'Open Int.'!E69)</f>
        <v>0.3177296664716208</v>
      </c>
    </row>
    <row r="70" spans="1:11" ht="15">
      <c r="A70" s="204" t="s">
        <v>184</v>
      </c>
      <c r="B70" s="292">
        <f>Margins!B70</f>
        <v>5900</v>
      </c>
      <c r="C70" s="292">
        <f>Volume!J70</f>
        <v>90</v>
      </c>
      <c r="D70" s="185">
        <f>Volume!M70</f>
        <v>3.5077630822311643</v>
      </c>
      <c r="E70" s="178">
        <f>Volume!C70*100</f>
        <v>4</v>
      </c>
      <c r="F70" s="353">
        <f>'Open Int.'!D70*100</f>
        <v>-11</v>
      </c>
      <c r="G70" s="179">
        <f>'Open Int.'!R70</f>
        <v>159.9903</v>
      </c>
      <c r="H70" s="179">
        <f>'Open Int.'!Z70</f>
        <v>-9.044847500000003</v>
      </c>
      <c r="I70" s="172">
        <f>'Open Int.'!O70</f>
        <v>0.751742449385994</v>
      </c>
      <c r="J70" s="188">
        <f>IF(Volume!D70=0,0,Volume!F70/Volume!D70)</f>
        <v>0.24423963133640553</v>
      </c>
      <c r="K70" s="190">
        <f>IF('Open Int.'!E70=0,0,'Open Int.'!H70/'Open Int.'!E70)</f>
        <v>0.32974910394265233</v>
      </c>
    </row>
    <row r="71" spans="1:11" ht="15">
      <c r="A71" s="204" t="s">
        <v>175</v>
      </c>
      <c r="B71" s="292">
        <f>Margins!B71</f>
        <v>31500</v>
      </c>
      <c r="C71" s="292">
        <f>Volume!J71</f>
        <v>24.1</v>
      </c>
      <c r="D71" s="185">
        <f>Volume!M71</f>
        <v>-9.0566037735849</v>
      </c>
      <c r="E71" s="178">
        <f>Volume!C71*100</f>
        <v>47</v>
      </c>
      <c r="F71" s="353">
        <f>'Open Int.'!D71*100</f>
        <v>7.000000000000001</v>
      </c>
      <c r="G71" s="179">
        <f>'Open Int.'!R71</f>
        <v>280.202265</v>
      </c>
      <c r="H71" s="179">
        <f>'Open Int.'!Z71</f>
        <v>-1.525859999999966</v>
      </c>
      <c r="I71" s="172">
        <f>'Open Int.'!O71</f>
        <v>0.7282579246816581</v>
      </c>
      <c r="J71" s="188">
        <f>IF(Volume!D71=0,0,Volume!F71/Volume!D71)</f>
        <v>0.3423076923076923</v>
      </c>
      <c r="K71" s="190">
        <f>IF('Open Int.'!E71=0,0,'Open Int.'!H71/'Open Int.'!E71)</f>
        <v>0.6316425120772947</v>
      </c>
    </row>
    <row r="72" spans="1:11" ht="15">
      <c r="A72" s="204" t="s">
        <v>142</v>
      </c>
      <c r="B72" s="292">
        <f>Margins!B72</f>
        <v>1750</v>
      </c>
      <c r="C72" s="292">
        <f>Volume!J72</f>
        <v>156.15</v>
      </c>
      <c r="D72" s="185">
        <f>Volume!M72</f>
        <v>-1.4204545454545454</v>
      </c>
      <c r="E72" s="178">
        <f>Volume!C72*100</f>
        <v>181</v>
      </c>
      <c r="F72" s="353">
        <f>'Open Int.'!D72*100</f>
        <v>3</v>
      </c>
      <c r="G72" s="179">
        <f>'Open Int.'!R72</f>
        <v>151.57870875</v>
      </c>
      <c r="H72" s="179">
        <f>'Open Int.'!Z72</f>
        <v>1.8075487499999952</v>
      </c>
      <c r="I72" s="172">
        <f>'Open Int.'!O72</f>
        <v>0.7122769064359114</v>
      </c>
      <c r="J72" s="188">
        <f>IF(Volume!D72=0,0,Volume!F72/Volume!D72)</f>
        <v>0.25</v>
      </c>
      <c r="K72" s="190">
        <f>IF('Open Int.'!E72=0,0,'Open Int.'!H72/'Open Int.'!E72)</f>
        <v>0.06962025316455696</v>
      </c>
    </row>
    <row r="73" spans="1:11" ht="15">
      <c r="A73" s="204" t="s">
        <v>176</v>
      </c>
      <c r="B73" s="292">
        <f>Margins!B73</f>
        <v>1450</v>
      </c>
      <c r="C73" s="292">
        <f>Volume!J73</f>
        <v>241.8</v>
      </c>
      <c r="D73" s="185">
        <f>Volume!M73</f>
        <v>-2.4409925358079416</v>
      </c>
      <c r="E73" s="178">
        <f>Volume!C73*100</f>
        <v>28.999999999999996</v>
      </c>
      <c r="F73" s="353">
        <f>'Open Int.'!D73*100</f>
        <v>4</v>
      </c>
      <c r="G73" s="179">
        <f>'Open Int.'!R73</f>
        <v>532.190919</v>
      </c>
      <c r="H73" s="179">
        <f>'Open Int.'!Z73</f>
        <v>5.3721122499999865</v>
      </c>
      <c r="I73" s="172">
        <f>'Open Int.'!O73</f>
        <v>0.6545226958297649</v>
      </c>
      <c r="J73" s="188">
        <f>IF(Volume!D73=0,0,Volume!F73/Volume!D73)</f>
        <v>0.10695742471443406</v>
      </c>
      <c r="K73" s="190">
        <f>IF('Open Int.'!E73=0,0,'Open Int.'!H73/'Open Int.'!E73)</f>
        <v>0.20546318289786222</v>
      </c>
    </row>
    <row r="74" spans="1:11" ht="15">
      <c r="A74" s="204" t="s">
        <v>167</v>
      </c>
      <c r="B74" s="292">
        <f>Margins!B74</f>
        <v>7700</v>
      </c>
      <c r="C74" s="292">
        <f>Volume!J74</f>
        <v>55.9</v>
      </c>
      <c r="D74" s="185">
        <f>Volume!M74</f>
        <v>-2.0157756354075347</v>
      </c>
      <c r="E74" s="178">
        <f>Volume!C74*100</f>
        <v>54</v>
      </c>
      <c r="F74" s="353">
        <f>'Open Int.'!D74*100</f>
        <v>-1</v>
      </c>
      <c r="G74" s="179">
        <f>'Open Int.'!R74</f>
        <v>124.867743</v>
      </c>
      <c r="H74" s="179">
        <f>'Open Int.'!Z74</f>
        <v>-3.2716914999999887</v>
      </c>
      <c r="I74" s="172">
        <f>'Open Int.'!O74</f>
        <v>0.7252671492588763</v>
      </c>
      <c r="J74" s="188">
        <f>IF(Volume!D74=0,0,Volume!F74/Volume!D74)</f>
        <v>0</v>
      </c>
      <c r="K74" s="190">
        <f>IF('Open Int.'!E74=0,0,'Open Int.'!H74/'Open Int.'!E74)</f>
        <v>0.2248995983935743</v>
      </c>
    </row>
    <row r="75" spans="1:11" ht="15">
      <c r="A75" s="204" t="s">
        <v>201</v>
      </c>
      <c r="B75" s="292">
        <f>Margins!B75</f>
        <v>200</v>
      </c>
      <c r="C75" s="292">
        <f>Volume!J75</f>
        <v>2254</v>
      </c>
      <c r="D75" s="185">
        <f>Volume!M75</f>
        <v>2.345222149068045</v>
      </c>
      <c r="E75" s="178">
        <f>Volume!C75*100</f>
        <v>41</v>
      </c>
      <c r="F75" s="353">
        <f>'Open Int.'!D75*100</f>
        <v>-10</v>
      </c>
      <c r="G75" s="179">
        <f>'Open Int.'!R75</f>
        <v>1242.04416</v>
      </c>
      <c r="H75" s="179">
        <f>'Open Int.'!Z75</f>
        <v>-73.77187100000015</v>
      </c>
      <c r="I75" s="172">
        <f>'Open Int.'!O75</f>
        <v>0.7633928571428571</v>
      </c>
      <c r="J75" s="188">
        <f>IF(Volume!D75=0,0,Volume!F75/Volume!D75)</f>
        <v>0.18436578171091444</v>
      </c>
      <c r="K75" s="190">
        <f>IF('Open Int.'!E75=0,0,'Open Int.'!H75/'Open Int.'!E75)</f>
        <v>0.17310621797534967</v>
      </c>
    </row>
    <row r="76" spans="1:11" ht="15">
      <c r="A76" s="204" t="s">
        <v>143</v>
      </c>
      <c r="B76" s="292">
        <f>Margins!B76</f>
        <v>2950</v>
      </c>
      <c r="C76" s="292">
        <f>Volume!J76</f>
        <v>113.35</v>
      </c>
      <c r="D76" s="185">
        <f>Volume!M76</f>
        <v>-0.7443082311733875</v>
      </c>
      <c r="E76" s="178">
        <f>Volume!C76*100</f>
        <v>-59</v>
      </c>
      <c r="F76" s="353">
        <f>'Open Int.'!D76*100</f>
        <v>2</v>
      </c>
      <c r="G76" s="179">
        <f>'Open Int.'!R76</f>
        <v>15.8497305</v>
      </c>
      <c r="H76" s="179">
        <f>'Open Int.'!Z76</f>
        <v>0.6223025</v>
      </c>
      <c r="I76" s="172">
        <f>'Open Int.'!O76</f>
        <v>0.9324894514767933</v>
      </c>
      <c r="J76" s="188">
        <f>IF(Volume!D76=0,0,Volume!F76/Volume!D76)</f>
        <v>2.5</v>
      </c>
      <c r="K76" s="190">
        <f>IF('Open Int.'!E76=0,0,'Open Int.'!H76/'Open Int.'!E76)</f>
        <v>0.9655172413793104</v>
      </c>
    </row>
    <row r="77" spans="1:11" ht="15">
      <c r="A77" s="204" t="s">
        <v>90</v>
      </c>
      <c r="B77" s="292">
        <f>Margins!B77</f>
        <v>600</v>
      </c>
      <c r="C77" s="292">
        <f>Volume!J77</f>
        <v>495.25</v>
      </c>
      <c r="D77" s="185">
        <f>Volume!M77</f>
        <v>0.07072135785007531</v>
      </c>
      <c r="E77" s="178">
        <f>Volume!C77*100</f>
        <v>14.000000000000002</v>
      </c>
      <c r="F77" s="353">
        <f>'Open Int.'!D77*100</f>
        <v>-2</v>
      </c>
      <c r="G77" s="179">
        <f>'Open Int.'!R77</f>
        <v>80.200785</v>
      </c>
      <c r="H77" s="179">
        <f>'Open Int.'!Z77</f>
        <v>-1.546796999999998</v>
      </c>
      <c r="I77" s="172">
        <f>'Open Int.'!O77</f>
        <v>0.7784364579473879</v>
      </c>
      <c r="J77" s="188">
        <f>IF(Volume!D77=0,0,Volume!F77/Volume!D77)</f>
        <v>0</v>
      </c>
      <c r="K77" s="190">
        <f>IF('Open Int.'!E77=0,0,'Open Int.'!H77/'Open Int.'!E77)</f>
        <v>0</v>
      </c>
    </row>
    <row r="78" spans="1:11" ht="15">
      <c r="A78" s="204" t="s">
        <v>35</v>
      </c>
      <c r="B78" s="292">
        <f>Margins!B78</f>
        <v>1100</v>
      </c>
      <c r="C78" s="292">
        <f>Volume!J78</f>
        <v>287.5</v>
      </c>
      <c r="D78" s="185">
        <f>Volume!M78</f>
        <v>0.5069043873448658</v>
      </c>
      <c r="E78" s="178">
        <f>Volume!C78*100</f>
        <v>-32</v>
      </c>
      <c r="F78" s="353">
        <f>'Open Int.'!D78*100</f>
        <v>-1</v>
      </c>
      <c r="G78" s="179">
        <f>'Open Int.'!R78</f>
        <v>367.2295</v>
      </c>
      <c r="H78" s="179">
        <f>'Open Int.'!Z78</f>
        <v>-2.1125390000000266</v>
      </c>
      <c r="I78" s="172">
        <f>'Open Int.'!O78</f>
        <v>0.7872890113675508</v>
      </c>
      <c r="J78" s="188">
        <f>IF(Volume!D78=0,0,Volume!F78/Volume!D78)</f>
        <v>0.02702702702702703</v>
      </c>
      <c r="K78" s="190">
        <f>IF('Open Int.'!E78=0,0,'Open Int.'!H78/'Open Int.'!E78)</f>
        <v>0.06678383128295255</v>
      </c>
    </row>
    <row r="79" spans="1:11" ht="15">
      <c r="A79" s="204" t="s">
        <v>6</v>
      </c>
      <c r="B79" s="292">
        <f>Margins!B79</f>
        <v>1125</v>
      </c>
      <c r="C79" s="292">
        <f>Volume!J79</f>
        <v>178.95</v>
      </c>
      <c r="D79" s="185">
        <f>Volume!M79</f>
        <v>1.9077448747152586</v>
      </c>
      <c r="E79" s="178">
        <f>Volume!C79*100</f>
        <v>1</v>
      </c>
      <c r="F79" s="353">
        <f>'Open Int.'!D79*100</f>
        <v>-4</v>
      </c>
      <c r="G79" s="179">
        <f>'Open Int.'!R79</f>
        <v>341.55739125</v>
      </c>
      <c r="H79" s="179">
        <f>'Open Int.'!Z79</f>
        <v>-10.16062875</v>
      </c>
      <c r="I79" s="172">
        <f>'Open Int.'!O79</f>
        <v>0.7942944712955322</v>
      </c>
      <c r="J79" s="188">
        <f>IF(Volume!D79=0,0,Volume!F79/Volume!D79)</f>
        <v>0.06330128205128205</v>
      </c>
      <c r="K79" s="190">
        <f>IF('Open Int.'!E79=0,0,'Open Int.'!H79/'Open Int.'!E79)</f>
        <v>0.25098502758077224</v>
      </c>
    </row>
    <row r="80" spans="1:11" ht="15">
      <c r="A80" s="204" t="s">
        <v>177</v>
      </c>
      <c r="B80" s="292">
        <f>Margins!B80</f>
        <v>1000</v>
      </c>
      <c r="C80" s="292">
        <f>Volume!J80</f>
        <v>406.4</v>
      </c>
      <c r="D80" s="185">
        <f>Volume!M80</f>
        <v>0.8186554204911819</v>
      </c>
      <c r="E80" s="178">
        <f>Volume!C80*100</f>
        <v>-2</v>
      </c>
      <c r="F80" s="353">
        <f>'Open Int.'!D80*100</f>
        <v>5</v>
      </c>
      <c r="G80" s="179">
        <f>'Open Int.'!R80</f>
        <v>535.55392</v>
      </c>
      <c r="H80" s="179">
        <f>'Open Int.'!Z80</f>
        <v>24.785909999999944</v>
      </c>
      <c r="I80" s="172">
        <f>'Open Int.'!O80</f>
        <v>0.7358476248292609</v>
      </c>
      <c r="J80" s="188">
        <f>IF(Volume!D80=0,0,Volume!F80/Volume!D80)</f>
        <v>0.052109181141439205</v>
      </c>
      <c r="K80" s="190">
        <f>IF('Open Int.'!E80=0,0,'Open Int.'!H80/'Open Int.'!E80)</f>
        <v>0.09297052154195011</v>
      </c>
    </row>
    <row r="81" spans="1:11" ht="15">
      <c r="A81" s="204" t="s">
        <v>168</v>
      </c>
      <c r="B81" s="292">
        <f>Margins!B81</f>
        <v>600</v>
      </c>
      <c r="C81" s="292">
        <f>Volume!J81</f>
        <v>631.25</v>
      </c>
      <c r="D81" s="185">
        <f>Volume!M81</f>
        <v>1.7734784361144702</v>
      </c>
      <c r="E81" s="178">
        <f>Volume!C81*100</f>
        <v>384</v>
      </c>
      <c r="F81" s="353">
        <f>'Open Int.'!D81*100</f>
        <v>3</v>
      </c>
      <c r="G81" s="179">
        <f>'Open Int.'!R81</f>
        <v>10.567125</v>
      </c>
      <c r="H81" s="179">
        <f>'Open Int.'!Z81</f>
        <v>0.4446450000000013</v>
      </c>
      <c r="I81" s="172">
        <f>'Open Int.'!O81</f>
        <v>0.921146953405018</v>
      </c>
      <c r="J81" s="188">
        <f>IF(Volume!D81=0,0,Volume!F81/Volume!D81)</f>
        <v>0</v>
      </c>
      <c r="K81" s="190">
        <f>IF('Open Int.'!E81=0,0,'Open Int.'!H81/'Open Int.'!E81)</f>
        <v>0</v>
      </c>
    </row>
    <row r="82" spans="1:11" ht="15">
      <c r="A82" s="204" t="s">
        <v>132</v>
      </c>
      <c r="B82" s="292">
        <f>Margins!B82</f>
        <v>400</v>
      </c>
      <c r="C82" s="292">
        <f>Volume!J82</f>
        <v>774.1</v>
      </c>
      <c r="D82" s="185">
        <f>Volume!M82</f>
        <v>6.927273983009872</v>
      </c>
      <c r="E82" s="178">
        <f>Volume!C82*100</f>
        <v>270</v>
      </c>
      <c r="F82" s="353">
        <f>'Open Int.'!D82*100</f>
        <v>8</v>
      </c>
      <c r="G82" s="179">
        <f>'Open Int.'!R82</f>
        <v>186.279424</v>
      </c>
      <c r="H82" s="179">
        <f>'Open Int.'!Z82</f>
        <v>25.243986000000007</v>
      </c>
      <c r="I82" s="172">
        <f>'Open Int.'!O82</f>
        <v>0.6650598404255319</v>
      </c>
      <c r="J82" s="188">
        <f>IF(Volume!D82=0,0,Volume!F82/Volume!D82)</f>
        <v>0</v>
      </c>
      <c r="K82" s="190">
        <f>IF('Open Int.'!E82=0,0,'Open Int.'!H82/'Open Int.'!E82)</f>
        <v>0.13541666666666666</v>
      </c>
    </row>
    <row r="83" spans="1:11" ht="15">
      <c r="A83" s="204" t="s">
        <v>144</v>
      </c>
      <c r="B83" s="292">
        <f>Margins!B83</f>
        <v>250</v>
      </c>
      <c r="C83" s="292">
        <f>Volume!J83</f>
        <v>2136.9</v>
      </c>
      <c r="D83" s="185">
        <f>Volume!M83</f>
        <v>-1.1860997433585392</v>
      </c>
      <c r="E83" s="178">
        <f>Volume!C83*100</f>
        <v>-62</v>
      </c>
      <c r="F83" s="353">
        <f>'Open Int.'!D83*100</f>
        <v>1</v>
      </c>
      <c r="G83" s="179">
        <f>'Open Int.'!R83</f>
        <v>55.025175</v>
      </c>
      <c r="H83" s="179">
        <f>'Open Int.'!Z83</f>
        <v>-0.17391375000000409</v>
      </c>
      <c r="I83" s="172">
        <f>'Open Int.'!O83</f>
        <v>0.3233009708737864</v>
      </c>
      <c r="J83" s="188">
        <f>IF(Volume!D83=0,0,Volume!F83/Volume!D83)</f>
        <v>0</v>
      </c>
      <c r="K83" s="190">
        <f>IF('Open Int.'!E83=0,0,'Open Int.'!H83/'Open Int.'!E83)</f>
        <v>0</v>
      </c>
    </row>
    <row r="84" spans="1:11" ht="15">
      <c r="A84" s="204" t="s">
        <v>296</v>
      </c>
      <c r="B84" s="292">
        <f>Margins!B84</f>
        <v>300</v>
      </c>
      <c r="C84" s="292">
        <f>Volume!J84</f>
        <v>733.65</v>
      </c>
      <c r="D84" s="185">
        <f>Volume!M84</f>
        <v>-0.6365544795828598</v>
      </c>
      <c r="E84" s="178">
        <f>Volume!C84*100</f>
        <v>-4</v>
      </c>
      <c r="F84" s="353">
        <f>'Open Int.'!D84*100</f>
        <v>-4</v>
      </c>
      <c r="G84" s="179">
        <f>'Open Int.'!R84</f>
        <v>146.319156</v>
      </c>
      <c r="H84" s="179">
        <f>'Open Int.'!Z84</f>
        <v>-7.0066050000000075</v>
      </c>
      <c r="I84" s="172">
        <f>'Open Int.'!O84</f>
        <v>0.7669975932611311</v>
      </c>
      <c r="J84" s="188">
        <f>IF(Volume!D84=0,0,Volume!F84/Volume!D84)</f>
        <v>0</v>
      </c>
      <c r="K84" s="190">
        <f>IF('Open Int.'!E84=0,0,'Open Int.'!H84/'Open Int.'!E84)</f>
        <v>0.16176470588235295</v>
      </c>
    </row>
    <row r="85" spans="1:11" ht="15">
      <c r="A85" s="204" t="s">
        <v>133</v>
      </c>
      <c r="B85" s="292">
        <f>Margins!B85</f>
        <v>12500</v>
      </c>
      <c r="C85" s="292">
        <f>Volume!J85</f>
        <v>34.9</v>
      </c>
      <c r="D85" s="185">
        <f>Volume!M85</f>
        <v>-1.4124293785310735</v>
      </c>
      <c r="E85" s="178">
        <f>Volume!C85*100</f>
        <v>-54</v>
      </c>
      <c r="F85" s="353">
        <f>'Open Int.'!D85*100</f>
        <v>-2</v>
      </c>
      <c r="G85" s="179">
        <f>'Open Int.'!R85</f>
        <v>117.743875</v>
      </c>
      <c r="H85" s="179">
        <f>'Open Int.'!Z85</f>
        <v>-2.3506249999999937</v>
      </c>
      <c r="I85" s="172">
        <f>'Open Int.'!O85</f>
        <v>0.5850314931456095</v>
      </c>
      <c r="J85" s="188">
        <f>IF(Volume!D85=0,0,Volume!F85/Volume!D85)</f>
        <v>0.09195402298850575</v>
      </c>
      <c r="K85" s="190">
        <f>IF('Open Int.'!E85=0,0,'Open Int.'!H85/'Open Int.'!E85)</f>
        <v>0.16192560175054704</v>
      </c>
    </row>
    <row r="86" spans="1:11" ht="15">
      <c r="A86" s="204" t="s">
        <v>169</v>
      </c>
      <c r="B86" s="292">
        <f>Margins!B86</f>
        <v>4000</v>
      </c>
      <c r="C86" s="292">
        <f>Volume!J86</f>
        <v>117.25</v>
      </c>
      <c r="D86" s="185">
        <f>Volume!M86</f>
        <v>-0.8456659619450317</v>
      </c>
      <c r="E86" s="178">
        <f>Volume!C86*100</f>
        <v>111.00000000000001</v>
      </c>
      <c r="F86" s="353">
        <f>'Open Int.'!D86*100</f>
        <v>5</v>
      </c>
      <c r="G86" s="179">
        <f>'Open Int.'!R86</f>
        <v>108.339</v>
      </c>
      <c r="H86" s="179">
        <f>'Open Int.'!Z86</f>
        <v>4.278999999999996</v>
      </c>
      <c r="I86" s="172">
        <f>'Open Int.'!O86</f>
        <v>0.5917748917748917</v>
      </c>
      <c r="J86" s="188">
        <f>IF(Volume!D86=0,0,Volume!F86/Volume!D86)</f>
        <v>6</v>
      </c>
      <c r="K86" s="190">
        <f>IF('Open Int.'!E86=0,0,'Open Int.'!H86/'Open Int.'!E86)</f>
        <v>1</v>
      </c>
    </row>
    <row r="87" spans="1:11" ht="15">
      <c r="A87" s="204" t="s">
        <v>297</v>
      </c>
      <c r="B87" s="292">
        <f>Margins!B87</f>
        <v>550</v>
      </c>
      <c r="C87" s="292">
        <f>Volume!J87</f>
        <v>422.55</v>
      </c>
      <c r="D87" s="185">
        <f>Volume!M87</f>
        <v>-0.5296610169491525</v>
      </c>
      <c r="E87" s="178">
        <f>Volume!C87*100</f>
        <v>59</v>
      </c>
      <c r="F87" s="353">
        <f>'Open Int.'!D87*100</f>
        <v>0</v>
      </c>
      <c r="G87" s="179">
        <f>'Open Int.'!R87</f>
        <v>135.7695405</v>
      </c>
      <c r="H87" s="179">
        <f>'Open Int.'!Z87</f>
        <v>-0.2790315000000021</v>
      </c>
      <c r="I87" s="172">
        <f>'Open Int.'!O87</f>
        <v>0.8180417665183156</v>
      </c>
      <c r="J87" s="188">
        <f>IF(Volume!D87=0,0,Volume!F87/Volume!D87)</f>
        <v>0</v>
      </c>
      <c r="K87" s="190">
        <f>IF('Open Int.'!E87=0,0,'Open Int.'!H87/'Open Int.'!E87)</f>
        <v>0</v>
      </c>
    </row>
    <row r="88" spans="1:11" ht="15">
      <c r="A88" s="204" t="s">
        <v>298</v>
      </c>
      <c r="B88" s="292">
        <f>Margins!B88</f>
        <v>550</v>
      </c>
      <c r="C88" s="292">
        <f>Volume!J88</f>
        <v>483.15</v>
      </c>
      <c r="D88" s="185">
        <f>Volume!M88</f>
        <v>8.305312710154663</v>
      </c>
      <c r="E88" s="178">
        <f>Volume!C88*100</f>
        <v>135</v>
      </c>
      <c r="F88" s="353">
        <f>'Open Int.'!D88*100</f>
        <v>0</v>
      </c>
      <c r="G88" s="179">
        <f>'Open Int.'!R88</f>
        <v>36.033327</v>
      </c>
      <c r="H88" s="179">
        <f>'Open Int.'!Z88</f>
        <v>2.9104019999999977</v>
      </c>
      <c r="I88" s="172">
        <f>'Open Int.'!O88</f>
        <v>0.8561946902654868</v>
      </c>
      <c r="J88" s="188">
        <f>IF(Volume!D88=0,0,Volume!F88/Volume!D88)</f>
        <v>0.25</v>
      </c>
      <c r="K88" s="190">
        <f>IF('Open Int.'!E88=0,0,'Open Int.'!H88/'Open Int.'!E88)</f>
        <v>0.08</v>
      </c>
    </row>
    <row r="89" spans="1:11" ht="15">
      <c r="A89" s="204" t="s">
        <v>178</v>
      </c>
      <c r="B89" s="292">
        <f>Margins!B89</f>
        <v>2500</v>
      </c>
      <c r="C89" s="292">
        <f>Volume!J89</f>
        <v>162.35</v>
      </c>
      <c r="D89" s="185">
        <f>Volume!M89</f>
        <v>1.9786432160804057</v>
      </c>
      <c r="E89" s="178">
        <f>Volume!C89*100</f>
        <v>-36</v>
      </c>
      <c r="F89" s="353">
        <f>'Open Int.'!D89*100</f>
        <v>-11</v>
      </c>
      <c r="G89" s="179">
        <f>'Open Int.'!R89</f>
        <v>85.88315</v>
      </c>
      <c r="H89" s="179">
        <f>'Open Int.'!Z89</f>
        <v>-8.522449999999992</v>
      </c>
      <c r="I89" s="172">
        <f>'Open Int.'!O89</f>
        <v>0.8156899810964083</v>
      </c>
      <c r="J89" s="188">
        <f>IF(Volume!D89=0,0,Volume!F89/Volume!D89)</f>
        <v>0</v>
      </c>
      <c r="K89" s="190">
        <f>IF('Open Int.'!E89=0,0,'Open Int.'!H89/'Open Int.'!E89)</f>
        <v>0.06382978723404255</v>
      </c>
    </row>
    <row r="90" spans="1:11" ht="15">
      <c r="A90" s="204" t="s">
        <v>145</v>
      </c>
      <c r="B90" s="292">
        <f>Margins!B90</f>
        <v>1700</v>
      </c>
      <c r="C90" s="292">
        <f>Volume!J90</f>
        <v>167.9</v>
      </c>
      <c r="D90" s="185">
        <f>Volume!M90</f>
        <v>1.8192844147968463</v>
      </c>
      <c r="E90" s="178">
        <f>Volume!C90*100</f>
        <v>141</v>
      </c>
      <c r="F90" s="353">
        <f>'Open Int.'!D90*100</f>
        <v>0</v>
      </c>
      <c r="G90" s="179">
        <f>'Open Int.'!R90</f>
        <v>46.667805</v>
      </c>
      <c r="H90" s="179">
        <f>'Open Int.'!Z90</f>
        <v>1.1141800000000046</v>
      </c>
      <c r="I90" s="172">
        <f>'Open Int.'!O90</f>
        <v>0.7700305810397553</v>
      </c>
      <c r="J90" s="188">
        <f>IF(Volume!D90=0,0,Volume!F90/Volume!D90)</f>
        <v>0</v>
      </c>
      <c r="K90" s="190">
        <f>IF('Open Int.'!E90=0,0,'Open Int.'!H90/'Open Int.'!E90)</f>
        <v>0.15942028985507245</v>
      </c>
    </row>
    <row r="91" spans="1:11" ht="15">
      <c r="A91" s="204" t="s">
        <v>274</v>
      </c>
      <c r="B91" s="292">
        <f>Margins!B91</f>
        <v>850</v>
      </c>
      <c r="C91" s="292">
        <f>Volume!J91</f>
        <v>238.85</v>
      </c>
      <c r="D91" s="185">
        <f>Volume!M91</f>
        <v>-0.8715501141315602</v>
      </c>
      <c r="E91" s="178">
        <f>Volume!C91*100</f>
        <v>20</v>
      </c>
      <c r="F91" s="353">
        <f>'Open Int.'!D91*100</f>
        <v>2</v>
      </c>
      <c r="G91" s="179">
        <f>'Open Int.'!R91</f>
        <v>172.95486775</v>
      </c>
      <c r="H91" s="179">
        <f>'Open Int.'!Z91</f>
        <v>2.0634897500000022</v>
      </c>
      <c r="I91" s="172">
        <f>'Open Int.'!O91</f>
        <v>0.8431740814649606</v>
      </c>
      <c r="J91" s="188">
        <f>IF(Volume!D91=0,0,Volume!F91/Volume!D91)</f>
        <v>0</v>
      </c>
      <c r="K91" s="190">
        <f>IF('Open Int.'!E91=0,0,'Open Int.'!H91/'Open Int.'!E91)</f>
        <v>0.04261363636363636</v>
      </c>
    </row>
    <row r="92" spans="1:11" ht="15">
      <c r="A92" s="204" t="s">
        <v>210</v>
      </c>
      <c r="B92" s="292">
        <f>Margins!B92</f>
        <v>200</v>
      </c>
      <c r="C92" s="292">
        <f>Volume!J92</f>
        <v>1551.75</v>
      </c>
      <c r="D92" s="185">
        <f>Volume!M92</f>
        <v>-1.1151824119802454</v>
      </c>
      <c r="E92" s="178">
        <f>Volume!C92*100</f>
        <v>4</v>
      </c>
      <c r="F92" s="353">
        <f>'Open Int.'!D92*100</f>
        <v>-3</v>
      </c>
      <c r="G92" s="179">
        <f>'Open Int.'!R92</f>
        <v>239.40399</v>
      </c>
      <c r="H92" s="179">
        <f>'Open Int.'!Z92</f>
        <v>-10.29507000000001</v>
      </c>
      <c r="I92" s="172">
        <f>'Open Int.'!O92</f>
        <v>0.8014000518537724</v>
      </c>
      <c r="J92" s="188">
        <f>IF(Volume!D92=0,0,Volume!F92/Volume!D92)</f>
        <v>0.16666666666666666</v>
      </c>
      <c r="K92" s="190">
        <f>IF('Open Int.'!E92=0,0,'Open Int.'!H92/'Open Int.'!E92)</f>
        <v>0.2717391304347826</v>
      </c>
    </row>
    <row r="93" spans="1:11" ht="15">
      <c r="A93" s="204" t="s">
        <v>299</v>
      </c>
      <c r="B93" s="292">
        <f>Margins!B93</f>
        <v>350</v>
      </c>
      <c r="C93" s="292">
        <f>Volume!J93</f>
        <v>595.35</v>
      </c>
      <c r="D93" s="185">
        <f>Volume!M93</f>
        <v>4.787468098213508</v>
      </c>
      <c r="E93" s="178">
        <f>Volume!C93*100</f>
        <v>165</v>
      </c>
      <c r="F93" s="353">
        <f>'Open Int.'!D93*100</f>
        <v>-11</v>
      </c>
      <c r="G93" s="179">
        <f>'Open Int.'!R93</f>
        <v>18.44096625</v>
      </c>
      <c r="H93" s="179">
        <f>'Open Int.'!Z93</f>
        <v>-1.4045132500000008</v>
      </c>
      <c r="I93" s="172">
        <f>'Open Int.'!O93</f>
        <v>0.8361581920903954</v>
      </c>
      <c r="J93" s="188">
        <f>IF(Volume!D93=0,0,Volume!F93/Volume!D93)</f>
        <v>0</v>
      </c>
      <c r="K93" s="190">
        <f>IF('Open Int.'!E93=0,0,'Open Int.'!H93/'Open Int.'!E93)</f>
        <v>0</v>
      </c>
    </row>
    <row r="94" spans="1:11" ht="15">
      <c r="A94" s="204" t="s">
        <v>7</v>
      </c>
      <c r="B94" s="292">
        <f>Margins!B94</f>
        <v>650</v>
      </c>
      <c r="C94" s="292">
        <f>Volume!J94</f>
        <v>928.15</v>
      </c>
      <c r="D94" s="185">
        <f>Volume!M94</f>
        <v>-0.6050546155493658</v>
      </c>
      <c r="E94" s="178">
        <f>Volume!C94*100</f>
        <v>1</v>
      </c>
      <c r="F94" s="353">
        <f>'Open Int.'!D94*100</f>
        <v>12</v>
      </c>
      <c r="G94" s="179">
        <f>'Open Int.'!R94</f>
        <v>302.79501525</v>
      </c>
      <c r="H94" s="179">
        <f>'Open Int.'!Z94</f>
        <v>29.962000250000017</v>
      </c>
      <c r="I94" s="172">
        <f>'Open Int.'!O94</f>
        <v>0.785415421398685</v>
      </c>
      <c r="J94" s="188">
        <f>IF(Volume!D94=0,0,Volume!F94/Volume!D94)</f>
        <v>0.3333333333333333</v>
      </c>
      <c r="K94" s="190">
        <f>IF('Open Int.'!E94=0,0,'Open Int.'!H94/'Open Int.'!E94)</f>
        <v>0.3160377358490566</v>
      </c>
    </row>
    <row r="95" spans="1:11" ht="15">
      <c r="A95" s="204" t="s">
        <v>170</v>
      </c>
      <c r="B95" s="292">
        <f>Margins!B95</f>
        <v>1200</v>
      </c>
      <c r="C95" s="292">
        <f>Volume!J95</f>
        <v>509.95</v>
      </c>
      <c r="D95" s="185">
        <f>Volume!M95</f>
        <v>-0.507267583650369</v>
      </c>
      <c r="E95" s="178">
        <f>Volume!C95*100</f>
        <v>17</v>
      </c>
      <c r="F95" s="353">
        <f>'Open Int.'!D95*100</f>
        <v>2</v>
      </c>
      <c r="G95" s="179">
        <f>'Open Int.'!R95</f>
        <v>149.435748</v>
      </c>
      <c r="H95" s="179">
        <f>'Open Int.'!Z95</f>
        <v>2.3133960000000116</v>
      </c>
      <c r="I95" s="172">
        <f>'Open Int.'!O95</f>
        <v>0.44185094185094187</v>
      </c>
      <c r="J95" s="188">
        <f>IF(Volume!D95=0,0,Volume!F95/Volume!D95)</f>
        <v>0</v>
      </c>
      <c r="K95" s="190">
        <f>IF('Open Int.'!E95=0,0,'Open Int.'!H95/'Open Int.'!E95)</f>
        <v>0</v>
      </c>
    </row>
    <row r="96" spans="1:11" ht="15">
      <c r="A96" s="204" t="s">
        <v>224</v>
      </c>
      <c r="B96" s="292">
        <f>Margins!B96</f>
        <v>400</v>
      </c>
      <c r="C96" s="292">
        <f>Volume!J96</f>
        <v>938.8</v>
      </c>
      <c r="D96" s="185">
        <f>Volume!M96</f>
        <v>2.9047462457524937</v>
      </c>
      <c r="E96" s="178">
        <f>Volume!C96*100</f>
        <v>389</v>
      </c>
      <c r="F96" s="353">
        <f>'Open Int.'!D96*100</f>
        <v>-23</v>
      </c>
      <c r="G96" s="179">
        <f>'Open Int.'!R96</f>
        <v>231.245216</v>
      </c>
      <c r="H96" s="179">
        <f>'Open Int.'!Z96</f>
        <v>-57.370012</v>
      </c>
      <c r="I96" s="172">
        <f>'Open Int.'!O96</f>
        <v>0.865865540759987</v>
      </c>
      <c r="J96" s="188">
        <f>IF(Volume!D96=0,0,Volume!F96/Volume!D96)</f>
        <v>0.15649867374005305</v>
      </c>
      <c r="K96" s="190">
        <f>IF('Open Int.'!E96=0,0,'Open Int.'!H96/'Open Int.'!E96)</f>
        <v>0.2088167053364269</v>
      </c>
    </row>
    <row r="97" spans="1:11" ht="15">
      <c r="A97" s="204" t="s">
        <v>207</v>
      </c>
      <c r="B97" s="292">
        <f>Margins!B97</f>
        <v>1250</v>
      </c>
      <c r="C97" s="292">
        <f>Volume!J97</f>
        <v>215.05</v>
      </c>
      <c r="D97" s="185">
        <f>Volume!M97</f>
        <v>-1.0582010582010504</v>
      </c>
      <c r="E97" s="178">
        <f>Volume!C97*100</f>
        <v>85</v>
      </c>
      <c r="F97" s="353">
        <f>'Open Int.'!D97*100</f>
        <v>-2</v>
      </c>
      <c r="G97" s="179">
        <f>'Open Int.'!R97</f>
        <v>131.503075</v>
      </c>
      <c r="H97" s="179">
        <f>'Open Int.'!Z97</f>
        <v>-3.8788062499999967</v>
      </c>
      <c r="I97" s="172">
        <f>'Open Int.'!O97</f>
        <v>0.8334014717906787</v>
      </c>
      <c r="J97" s="188">
        <f>IF(Volume!D97=0,0,Volume!F97/Volume!D97)</f>
        <v>0</v>
      </c>
      <c r="K97" s="190">
        <f>IF('Open Int.'!E97=0,0,'Open Int.'!H97/'Open Int.'!E97)</f>
        <v>0.05069124423963134</v>
      </c>
    </row>
    <row r="98" spans="1:11" ht="15">
      <c r="A98" s="204" t="s">
        <v>300</v>
      </c>
      <c r="B98" s="292">
        <f>Margins!B98</f>
        <v>250</v>
      </c>
      <c r="C98" s="292">
        <f>Volume!J98</f>
        <v>826.65</v>
      </c>
      <c r="D98" s="185">
        <f>Volume!M98</f>
        <v>3.157172271791346</v>
      </c>
      <c r="E98" s="178">
        <f>Volume!C98*100</f>
        <v>47</v>
      </c>
      <c r="F98" s="353">
        <f>'Open Int.'!D98*100</f>
        <v>-4</v>
      </c>
      <c r="G98" s="179">
        <f>'Open Int.'!R98</f>
        <v>98.2473525</v>
      </c>
      <c r="H98" s="179">
        <f>'Open Int.'!Z98</f>
        <v>-0.79950749999999</v>
      </c>
      <c r="I98" s="172">
        <f>'Open Int.'!O98</f>
        <v>0.8824148085822465</v>
      </c>
      <c r="J98" s="188">
        <f>IF(Volume!D98=0,0,Volume!F98/Volume!D98)</f>
        <v>0</v>
      </c>
      <c r="K98" s="190">
        <f>IF('Open Int.'!E98=0,0,'Open Int.'!H98/'Open Int.'!E98)</f>
        <v>0</v>
      </c>
    </row>
    <row r="99" spans="1:11" ht="15">
      <c r="A99" s="204" t="s">
        <v>280</v>
      </c>
      <c r="B99" s="292">
        <f>Margins!B99</f>
        <v>1600</v>
      </c>
      <c r="C99" s="292">
        <f>Volume!J99</f>
        <v>290.3</v>
      </c>
      <c r="D99" s="185">
        <f>Volume!M99</f>
        <v>-0.24054982817869028</v>
      </c>
      <c r="E99" s="178">
        <f>Volume!C99*100</f>
        <v>-40</v>
      </c>
      <c r="F99" s="353">
        <f>'Open Int.'!D99*100</f>
        <v>0</v>
      </c>
      <c r="G99" s="179">
        <f>'Open Int.'!R99</f>
        <v>336.794448</v>
      </c>
      <c r="H99" s="179">
        <f>'Open Int.'!Z99</f>
        <v>-1.7898720000000026</v>
      </c>
      <c r="I99" s="172">
        <f>'Open Int.'!O99</f>
        <v>0.7997517583781547</v>
      </c>
      <c r="J99" s="188">
        <f>IF(Volume!D99=0,0,Volume!F99/Volume!D99)</f>
        <v>0</v>
      </c>
      <c r="K99" s="190">
        <f>IF('Open Int.'!E99=0,0,'Open Int.'!H99/'Open Int.'!E99)</f>
        <v>0.0858085808580858</v>
      </c>
    </row>
    <row r="100" spans="1:11" ht="15">
      <c r="A100" s="204" t="s">
        <v>146</v>
      </c>
      <c r="B100" s="292">
        <f>Margins!B100</f>
        <v>8900</v>
      </c>
      <c r="C100" s="292">
        <f>Volume!J100</f>
        <v>45.2</v>
      </c>
      <c r="D100" s="185">
        <f>Volume!M100</f>
        <v>-2.3758099352051714</v>
      </c>
      <c r="E100" s="178">
        <f>Volume!C100*100</f>
        <v>-21</v>
      </c>
      <c r="F100" s="353">
        <f>'Open Int.'!D100*100</f>
        <v>-1</v>
      </c>
      <c r="G100" s="179">
        <f>'Open Int.'!R100</f>
        <v>45.45764</v>
      </c>
      <c r="H100" s="179">
        <f>'Open Int.'!Z100</f>
        <v>-1.435926000000002</v>
      </c>
      <c r="I100" s="172">
        <f>'Open Int.'!O100</f>
        <v>0.7522123893805309</v>
      </c>
      <c r="J100" s="188">
        <f>IF(Volume!D100=0,0,Volume!F100/Volume!D100)</f>
        <v>0.125</v>
      </c>
      <c r="K100" s="190">
        <f>IF('Open Int.'!E100=0,0,'Open Int.'!H100/'Open Int.'!E100)</f>
        <v>0.039473684210526314</v>
      </c>
    </row>
    <row r="101" spans="1:11" ht="15">
      <c r="A101" s="204" t="s">
        <v>8</v>
      </c>
      <c r="B101" s="292">
        <f>Margins!B101</f>
        <v>1600</v>
      </c>
      <c r="C101" s="292">
        <f>Volume!J101</f>
        <v>168.05</v>
      </c>
      <c r="D101" s="185">
        <f>Volume!M101</f>
        <v>-1.1761246692149367</v>
      </c>
      <c r="E101" s="178">
        <f>Volume!C101*100</f>
        <v>-38</v>
      </c>
      <c r="F101" s="353">
        <f>'Open Int.'!D101*100</f>
        <v>2</v>
      </c>
      <c r="G101" s="179">
        <f>'Open Int.'!R101</f>
        <v>543.890464</v>
      </c>
      <c r="H101" s="179">
        <f>'Open Int.'!Z101</f>
        <v>5.525767999999971</v>
      </c>
      <c r="I101" s="172">
        <f>'Open Int.'!O101</f>
        <v>0.7043701799485861</v>
      </c>
      <c r="J101" s="188">
        <f>IF(Volume!D101=0,0,Volume!F101/Volume!D101)</f>
        <v>0.1482371794871795</v>
      </c>
      <c r="K101" s="190">
        <f>IF('Open Int.'!E101=0,0,'Open Int.'!H101/'Open Int.'!E101)</f>
        <v>0.30765902206836865</v>
      </c>
    </row>
    <row r="102" spans="1:11" ht="15">
      <c r="A102" s="204" t="s">
        <v>301</v>
      </c>
      <c r="B102" s="292">
        <f>Margins!B102</f>
        <v>1000</v>
      </c>
      <c r="C102" s="292">
        <f>Volume!J102</f>
        <v>219.25</v>
      </c>
      <c r="D102" s="185">
        <f>Volume!M102</f>
        <v>1.9530341780981113</v>
      </c>
      <c r="E102" s="178">
        <f>Volume!C102*100</f>
        <v>72</v>
      </c>
      <c r="F102" s="353">
        <f>'Open Int.'!D102*100</f>
        <v>-1</v>
      </c>
      <c r="G102" s="179">
        <f>'Open Int.'!R102</f>
        <v>44.266575</v>
      </c>
      <c r="H102" s="179">
        <f>'Open Int.'!Z102</f>
        <v>0.5039000000000016</v>
      </c>
      <c r="I102" s="172">
        <f>'Open Int.'!O102</f>
        <v>0.8578504210004952</v>
      </c>
      <c r="J102" s="188">
        <f>IF(Volume!D102=0,0,Volume!F102/Volume!D102)</f>
        <v>0</v>
      </c>
      <c r="K102" s="190">
        <f>IF('Open Int.'!E102=0,0,'Open Int.'!H102/'Open Int.'!E102)</f>
        <v>0.07142857142857142</v>
      </c>
    </row>
    <row r="103" spans="1:11" ht="15">
      <c r="A103" s="204" t="s">
        <v>179</v>
      </c>
      <c r="B103" s="292">
        <f>Margins!B103</f>
        <v>28000</v>
      </c>
      <c r="C103" s="292">
        <f>Volume!J103</f>
        <v>15.5</v>
      </c>
      <c r="D103" s="185">
        <f>Volume!M103</f>
        <v>-10.40462427745665</v>
      </c>
      <c r="E103" s="178">
        <f>Volume!C103*100</f>
        <v>44</v>
      </c>
      <c r="F103" s="353">
        <f>'Open Int.'!D103*100</f>
        <v>-11</v>
      </c>
      <c r="G103" s="179">
        <f>'Open Int.'!R103</f>
        <v>68.3116</v>
      </c>
      <c r="H103" s="179">
        <f>'Open Int.'!Z103</f>
        <v>-17.185000000000002</v>
      </c>
      <c r="I103" s="172">
        <f>'Open Int.'!O103</f>
        <v>0.758576874205845</v>
      </c>
      <c r="J103" s="188">
        <f>IF(Volume!D103=0,0,Volume!F103/Volume!D103)</f>
        <v>0.08333333333333333</v>
      </c>
      <c r="K103" s="190">
        <f>IF('Open Int.'!E103=0,0,'Open Int.'!H103/'Open Int.'!E103)</f>
        <v>0.32786885245901637</v>
      </c>
    </row>
    <row r="104" spans="1:11" ht="15">
      <c r="A104" s="204" t="s">
        <v>202</v>
      </c>
      <c r="B104" s="292">
        <f>Margins!B104</f>
        <v>1150</v>
      </c>
      <c r="C104" s="292">
        <f>Volume!J104</f>
        <v>212.85</v>
      </c>
      <c r="D104" s="185">
        <f>Volume!M104</f>
        <v>0.7097232079489</v>
      </c>
      <c r="E104" s="178">
        <f>Volume!C104*100</f>
        <v>69</v>
      </c>
      <c r="F104" s="353">
        <f>'Open Int.'!D104*100</f>
        <v>-1</v>
      </c>
      <c r="G104" s="179">
        <f>'Open Int.'!R104</f>
        <v>75.70968075</v>
      </c>
      <c r="H104" s="179">
        <f>'Open Int.'!Z104</f>
        <v>-0.4629727499999916</v>
      </c>
      <c r="I104" s="172">
        <f>'Open Int.'!O104</f>
        <v>0.7694794697704495</v>
      </c>
      <c r="J104" s="188">
        <f>IF(Volume!D104=0,0,Volume!F104/Volume!D104)</f>
        <v>0</v>
      </c>
      <c r="K104" s="190">
        <f>IF('Open Int.'!E104=0,0,'Open Int.'!H104/'Open Int.'!E104)</f>
        <v>0.08108108108108109</v>
      </c>
    </row>
    <row r="105" spans="1:11" ht="15">
      <c r="A105" s="204" t="s">
        <v>171</v>
      </c>
      <c r="B105" s="292">
        <f>Margins!B105</f>
        <v>2200</v>
      </c>
      <c r="C105" s="292">
        <f>Volume!J105</f>
        <v>320</v>
      </c>
      <c r="D105" s="185">
        <f>Volume!M105</f>
        <v>2.910435761376431</v>
      </c>
      <c r="E105" s="178">
        <f>Volume!C105*100</f>
        <v>54</v>
      </c>
      <c r="F105" s="353">
        <f>'Open Int.'!D105*100</f>
        <v>-2</v>
      </c>
      <c r="G105" s="179">
        <f>'Open Int.'!R105</f>
        <v>141.3632</v>
      </c>
      <c r="H105" s="179">
        <f>'Open Int.'!Z105</f>
        <v>1.1931590000000085</v>
      </c>
      <c r="I105" s="172">
        <f>'Open Int.'!O105</f>
        <v>0.799800796812749</v>
      </c>
      <c r="J105" s="188">
        <f>IF(Volume!D105=0,0,Volume!F105/Volume!D105)</f>
        <v>0.08333333333333333</v>
      </c>
      <c r="K105" s="190">
        <f>IF('Open Int.'!E105=0,0,'Open Int.'!H105/'Open Int.'!E105)</f>
        <v>0.3333333333333333</v>
      </c>
    </row>
    <row r="106" spans="1:11" ht="15">
      <c r="A106" s="204" t="s">
        <v>147</v>
      </c>
      <c r="B106" s="292">
        <f>Margins!B106</f>
        <v>5900</v>
      </c>
      <c r="C106" s="292">
        <f>Volume!J106</f>
        <v>60.45</v>
      </c>
      <c r="D106" s="185">
        <f>Volume!M106</f>
        <v>0.24875621890548208</v>
      </c>
      <c r="E106" s="178">
        <f>Volume!C106*100</f>
        <v>86</v>
      </c>
      <c r="F106" s="353">
        <f>'Open Int.'!D106*100</f>
        <v>-1</v>
      </c>
      <c r="G106" s="179">
        <f>'Open Int.'!R106</f>
        <v>29.24571</v>
      </c>
      <c r="H106" s="179">
        <f>'Open Int.'!Z106</f>
        <v>-0.1408920000000009</v>
      </c>
      <c r="I106" s="172">
        <f>'Open Int.'!O106</f>
        <v>0.7853658536585366</v>
      </c>
      <c r="J106" s="188">
        <f>IF(Volume!D106=0,0,Volume!F106/Volume!D106)</f>
        <v>0.5</v>
      </c>
      <c r="K106" s="190">
        <f>IF('Open Int.'!E106=0,0,'Open Int.'!H106/'Open Int.'!E106)</f>
        <v>0.0625</v>
      </c>
    </row>
    <row r="107" spans="1:11" ht="15">
      <c r="A107" s="204" t="s">
        <v>148</v>
      </c>
      <c r="B107" s="292">
        <f>Margins!B107</f>
        <v>2090</v>
      </c>
      <c r="C107" s="292">
        <f>Volume!J107</f>
        <v>260.7</v>
      </c>
      <c r="D107" s="185">
        <f>Volume!M107</f>
        <v>-2.1763602251407175</v>
      </c>
      <c r="E107" s="178">
        <f>Volume!C107*100</f>
        <v>-36</v>
      </c>
      <c r="F107" s="353">
        <f>'Open Int.'!D107*100</f>
        <v>0</v>
      </c>
      <c r="G107" s="179">
        <f>'Open Int.'!R107</f>
        <v>29.6950335</v>
      </c>
      <c r="H107" s="179">
        <f>'Open Int.'!Z107</f>
        <v>-0.7720459999999996</v>
      </c>
      <c r="I107" s="172">
        <f>'Open Int.'!O107</f>
        <v>0.691743119266055</v>
      </c>
      <c r="J107" s="188">
        <f>IF(Volume!D107=0,0,Volume!F107/Volume!D107)</f>
        <v>0</v>
      </c>
      <c r="K107" s="190">
        <f>IF('Open Int.'!E107=0,0,'Open Int.'!H107/'Open Int.'!E107)</f>
        <v>0</v>
      </c>
    </row>
    <row r="108" spans="1:11" ht="15">
      <c r="A108" s="204" t="s">
        <v>122</v>
      </c>
      <c r="B108" s="292">
        <f>Margins!B108</f>
        <v>3250</v>
      </c>
      <c r="C108" s="292">
        <f>Volume!J108</f>
        <v>138.5</v>
      </c>
      <c r="D108" s="185">
        <f>Volume!M108</f>
        <v>0.18083182640144665</v>
      </c>
      <c r="E108" s="178">
        <f>Volume!C108*100</f>
        <v>-12</v>
      </c>
      <c r="F108" s="353">
        <f>'Open Int.'!D108*100</f>
        <v>4</v>
      </c>
      <c r="G108" s="179">
        <f>'Open Int.'!R108</f>
        <v>366.5818</v>
      </c>
      <c r="H108" s="179">
        <f>'Open Int.'!Z108</f>
        <v>11.22054374999999</v>
      </c>
      <c r="I108" s="172">
        <f>'Open Int.'!O108</f>
        <v>0.7639980353634578</v>
      </c>
      <c r="J108" s="188">
        <f>IF(Volume!D108=0,0,Volume!F108/Volume!D108)</f>
        <v>0.056818181818181816</v>
      </c>
      <c r="K108" s="190">
        <f>IF('Open Int.'!E108=0,0,'Open Int.'!H108/'Open Int.'!E108)</f>
        <v>0.1993103448275862</v>
      </c>
    </row>
    <row r="109" spans="1:11" ht="15">
      <c r="A109" s="204" t="s">
        <v>36</v>
      </c>
      <c r="B109" s="292">
        <f>Margins!B109</f>
        <v>450</v>
      </c>
      <c r="C109" s="292">
        <f>Volume!J109</f>
        <v>894.45</v>
      </c>
      <c r="D109" s="185">
        <f>Volume!M109</f>
        <v>-0.20640410576814786</v>
      </c>
      <c r="E109" s="178">
        <f>Volume!C109*100</f>
        <v>19</v>
      </c>
      <c r="F109" s="353">
        <f>'Open Int.'!D109*100</f>
        <v>-2</v>
      </c>
      <c r="G109" s="179">
        <f>'Open Int.'!R109</f>
        <v>678.09596175</v>
      </c>
      <c r="H109" s="179">
        <f>'Open Int.'!Z109</f>
        <v>-15.962906249999946</v>
      </c>
      <c r="I109" s="172">
        <f>'Open Int.'!O109</f>
        <v>0.8222235412833145</v>
      </c>
      <c r="J109" s="188">
        <f>IF(Volume!D109=0,0,Volume!F109/Volume!D109)</f>
        <v>0.08536585365853659</v>
      </c>
      <c r="K109" s="190">
        <f>IF('Open Int.'!E109=0,0,'Open Int.'!H109/'Open Int.'!E109)</f>
        <v>0.25448028673835127</v>
      </c>
    </row>
    <row r="110" spans="1:11" ht="15">
      <c r="A110" s="204" t="s">
        <v>172</v>
      </c>
      <c r="B110" s="292">
        <f>Margins!B110</f>
        <v>1050</v>
      </c>
      <c r="C110" s="292">
        <f>Volume!J110</f>
        <v>216.9</v>
      </c>
      <c r="D110" s="185">
        <f>Volume!M110</f>
        <v>4.580520732883317</v>
      </c>
      <c r="E110" s="178">
        <f>Volume!C110*100</f>
        <v>189</v>
      </c>
      <c r="F110" s="353">
        <f>'Open Int.'!D110*100</f>
        <v>25</v>
      </c>
      <c r="G110" s="179">
        <f>'Open Int.'!R110</f>
        <v>95.971743</v>
      </c>
      <c r="H110" s="179">
        <f>'Open Int.'!Z110</f>
        <v>21.92994300000001</v>
      </c>
      <c r="I110" s="172">
        <f>'Open Int.'!O110</f>
        <v>0.6639772187944946</v>
      </c>
      <c r="J110" s="188">
        <f>IF(Volume!D110=0,0,Volume!F110/Volume!D110)</f>
        <v>0.01904761904761905</v>
      </c>
      <c r="K110" s="190">
        <f>IF('Open Int.'!E110=0,0,'Open Int.'!H110/'Open Int.'!E110)</f>
        <v>0.0684931506849315</v>
      </c>
    </row>
    <row r="111" spans="1:11" ht="15">
      <c r="A111" s="204" t="s">
        <v>80</v>
      </c>
      <c r="B111" s="292">
        <f>Margins!B111</f>
        <v>1200</v>
      </c>
      <c r="C111" s="292">
        <f>Volume!J111</f>
        <v>220.75</v>
      </c>
      <c r="D111" s="185">
        <f>Volume!M111</f>
        <v>-1.0533393097265775</v>
      </c>
      <c r="E111" s="178">
        <f>Volume!C111*100</f>
        <v>74</v>
      </c>
      <c r="F111" s="353">
        <f>'Open Int.'!D111*100</f>
        <v>8</v>
      </c>
      <c r="G111" s="179">
        <f>'Open Int.'!R111</f>
        <v>59.65548</v>
      </c>
      <c r="H111" s="179">
        <f>'Open Int.'!Z111</f>
        <v>3.648455999999996</v>
      </c>
      <c r="I111" s="172">
        <f>'Open Int.'!O111</f>
        <v>0.6962699822380106</v>
      </c>
      <c r="J111" s="188">
        <f>IF(Volume!D111=0,0,Volume!F111/Volume!D111)</f>
        <v>0</v>
      </c>
      <c r="K111" s="190">
        <f>IF('Open Int.'!E111=0,0,'Open Int.'!H111/'Open Int.'!E111)</f>
        <v>0.1</v>
      </c>
    </row>
    <row r="112" spans="1:11" ht="15">
      <c r="A112" s="204" t="s">
        <v>276</v>
      </c>
      <c r="B112" s="292">
        <f>Margins!B112</f>
        <v>700</v>
      </c>
      <c r="C112" s="292">
        <f>Volume!J112</f>
        <v>417.45</v>
      </c>
      <c r="D112" s="185">
        <f>Volume!M112</f>
        <v>-1.4867256637168167</v>
      </c>
      <c r="E112" s="178">
        <f>Volume!C112*100</f>
        <v>112.99999999999999</v>
      </c>
      <c r="F112" s="353">
        <f>'Open Int.'!D112*100</f>
        <v>-1</v>
      </c>
      <c r="G112" s="179">
        <f>'Open Int.'!R112</f>
        <v>244.993056</v>
      </c>
      <c r="H112" s="179">
        <f>'Open Int.'!Z112</f>
        <v>-5.595743999999996</v>
      </c>
      <c r="I112" s="172">
        <f>'Open Int.'!O112</f>
        <v>0.930104961832061</v>
      </c>
      <c r="J112" s="188">
        <f>IF(Volume!D112=0,0,Volume!F112/Volume!D112)</f>
        <v>0</v>
      </c>
      <c r="K112" s="190">
        <f>IF('Open Int.'!E112=0,0,'Open Int.'!H112/'Open Int.'!E112)</f>
        <v>0.008264462809917356</v>
      </c>
    </row>
    <row r="113" spans="1:11" ht="15">
      <c r="A113" s="204" t="s">
        <v>225</v>
      </c>
      <c r="B113" s="292">
        <f>Margins!B113</f>
        <v>650</v>
      </c>
      <c r="C113" s="292">
        <f>Volume!J113</f>
        <v>415.4</v>
      </c>
      <c r="D113" s="185">
        <f>Volume!M113</f>
        <v>0.04816955684007433</v>
      </c>
      <c r="E113" s="178">
        <f>Volume!C113*100</f>
        <v>-54</v>
      </c>
      <c r="F113" s="353">
        <f>'Open Int.'!D113*100</f>
        <v>-1</v>
      </c>
      <c r="G113" s="179">
        <f>'Open Int.'!R113</f>
        <v>24.111893</v>
      </c>
      <c r="H113" s="179">
        <f>'Open Int.'!Z113</f>
        <v>-0.28525899999999993</v>
      </c>
      <c r="I113" s="172">
        <f>'Open Int.'!O113</f>
        <v>0.9115341545352743</v>
      </c>
      <c r="J113" s="188">
        <f>IF(Volume!D113=0,0,Volume!F113/Volume!D113)</f>
        <v>0</v>
      </c>
      <c r="K113" s="190">
        <f>IF('Open Int.'!E113=0,0,'Open Int.'!H113/'Open Int.'!E113)</f>
        <v>0</v>
      </c>
    </row>
    <row r="114" spans="1:11" ht="15">
      <c r="A114" s="204" t="s">
        <v>81</v>
      </c>
      <c r="B114" s="292">
        <f>Margins!B114</f>
        <v>1200</v>
      </c>
      <c r="C114" s="292">
        <f>Volume!J114</f>
        <v>528</v>
      </c>
      <c r="D114" s="185">
        <f>Volume!M114</f>
        <v>1.822389354932031</v>
      </c>
      <c r="E114" s="178">
        <f>Volume!C114*100</f>
        <v>196</v>
      </c>
      <c r="F114" s="353">
        <f>'Open Int.'!D114*100</f>
        <v>-2</v>
      </c>
      <c r="G114" s="179">
        <f>'Open Int.'!R114</f>
        <v>233.67168</v>
      </c>
      <c r="H114" s="179">
        <f>'Open Int.'!Z114</f>
        <v>-0.5469839999999806</v>
      </c>
      <c r="I114" s="172">
        <f>'Open Int.'!O114</f>
        <v>0.7296637744034707</v>
      </c>
      <c r="J114" s="188">
        <f>IF(Volume!D114=0,0,Volume!F114/Volume!D114)</f>
        <v>0</v>
      </c>
      <c r="K114" s="190">
        <f>IF('Open Int.'!E114=0,0,'Open Int.'!H114/'Open Int.'!E114)</f>
        <v>0.04</v>
      </c>
    </row>
    <row r="115" spans="1:11" ht="15">
      <c r="A115" s="204" t="s">
        <v>226</v>
      </c>
      <c r="B115" s="292">
        <f>Margins!B115</f>
        <v>2800</v>
      </c>
      <c r="C115" s="292">
        <f>Volume!J115</f>
        <v>215.75</v>
      </c>
      <c r="D115" s="185">
        <f>Volume!M115</f>
        <v>-1.8649078917443687</v>
      </c>
      <c r="E115" s="178">
        <f>Volume!C115*100</f>
        <v>-8</v>
      </c>
      <c r="F115" s="353">
        <f>'Open Int.'!D115*100</f>
        <v>-2</v>
      </c>
      <c r="G115" s="179">
        <f>'Open Int.'!R115</f>
        <v>261.03161</v>
      </c>
      <c r="H115" s="179">
        <f>'Open Int.'!Z115</f>
        <v>-2.744419999999991</v>
      </c>
      <c r="I115" s="172">
        <f>'Open Int.'!O115</f>
        <v>0.8775746355010414</v>
      </c>
      <c r="J115" s="188">
        <f>IF(Volume!D115=0,0,Volume!F115/Volume!D115)</f>
        <v>0.34296028880866425</v>
      </c>
      <c r="K115" s="190">
        <f>IF('Open Int.'!E115=0,0,'Open Int.'!H115/'Open Int.'!E115)</f>
        <v>0.557909604519774</v>
      </c>
    </row>
    <row r="116" spans="1:11" ht="15">
      <c r="A116" s="204" t="s">
        <v>302</v>
      </c>
      <c r="B116" s="292">
        <f>Margins!B116</f>
        <v>1100</v>
      </c>
      <c r="C116" s="292">
        <f>Volume!J116</f>
        <v>286.7</v>
      </c>
      <c r="D116" s="185">
        <f>Volume!M116</f>
        <v>4.7305936073059325</v>
      </c>
      <c r="E116" s="178">
        <f>Volume!C116*100</f>
        <v>92</v>
      </c>
      <c r="F116" s="353">
        <f>'Open Int.'!D116*100</f>
        <v>3</v>
      </c>
      <c r="G116" s="179">
        <f>'Open Int.'!R116</f>
        <v>109.496464</v>
      </c>
      <c r="H116" s="179">
        <f>'Open Int.'!Z116</f>
        <v>7.595764000000003</v>
      </c>
      <c r="I116" s="172">
        <f>'Open Int.'!O116</f>
        <v>0.6857718894009217</v>
      </c>
      <c r="J116" s="188">
        <f>IF(Volume!D116=0,0,Volume!F116/Volume!D116)</f>
        <v>0</v>
      </c>
      <c r="K116" s="190">
        <f>IF('Open Int.'!E116=0,0,'Open Int.'!H116/'Open Int.'!E116)</f>
        <v>0.03571428571428571</v>
      </c>
    </row>
    <row r="117" spans="1:11" ht="15">
      <c r="A117" s="204" t="s">
        <v>227</v>
      </c>
      <c r="B117" s="292">
        <f>Margins!B117</f>
        <v>300</v>
      </c>
      <c r="C117" s="292">
        <f>Volume!J117</f>
        <v>1056.5</v>
      </c>
      <c r="D117" s="185">
        <f>Volume!M117</f>
        <v>-0.6722136040991012</v>
      </c>
      <c r="E117" s="178">
        <f>Volume!C117*100</f>
        <v>-52</v>
      </c>
      <c r="F117" s="353">
        <f>'Open Int.'!D117*100</f>
        <v>-2</v>
      </c>
      <c r="G117" s="179">
        <f>'Open Int.'!R117</f>
        <v>333.30462</v>
      </c>
      <c r="H117" s="179">
        <f>'Open Int.'!Z117</f>
        <v>-9.307681500000058</v>
      </c>
      <c r="I117" s="172">
        <f>'Open Int.'!O117</f>
        <v>0.8255990871053632</v>
      </c>
      <c r="J117" s="188">
        <f>IF(Volume!D117=0,0,Volume!F117/Volume!D117)</f>
        <v>0</v>
      </c>
      <c r="K117" s="190">
        <f>IF('Open Int.'!E117=0,0,'Open Int.'!H117/'Open Int.'!E117)</f>
        <v>0.05555555555555555</v>
      </c>
    </row>
    <row r="118" spans="1:11" ht="15">
      <c r="A118" s="204" t="s">
        <v>228</v>
      </c>
      <c r="B118" s="292">
        <f>Margins!B118</f>
        <v>800</v>
      </c>
      <c r="C118" s="292">
        <f>Volume!J118</f>
        <v>404.55</v>
      </c>
      <c r="D118" s="185">
        <f>Volume!M118</f>
        <v>-2.400482509047042</v>
      </c>
      <c r="E118" s="178">
        <f>Volume!C118*100</f>
        <v>-31</v>
      </c>
      <c r="F118" s="353">
        <f>'Open Int.'!D118*100</f>
        <v>6</v>
      </c>
      <c r="G118" s="179">
        <f>'Open Int.'!R118</f>
        <v>311.01804</v>
      </c>
      <c r="H118" s="179">
        <f>'Open Int.'!Z118</f>
        <v>8.200919999999996</v>
      </c>
      <c r="I118" s="172">
        <f>'Open Int.'!O118</f>
        <v>0.6780437044745057</v>
      </c>
      <c r="J118" s="188">
        <f>IF(Volume!D118=0,0,Volume!F118/Volume!D118)</f>
        <v>0.11278195488721804</v>
      </c>
      <c r="K118" s="190">
        <f>IF('Open Int.'!E118=0,0,'Open Int.'!H118/'Open Int.'!E118)</f>
        <v>0.9563492063492064</v>
      </c>
    </row>
    <row r="119" spans="1:11" ht="15">
      <c r="A119" s="204" t="s">
        <v>235</v>
      </c>
      <c r="B119" s="292">
        <f>Margins!B119</f>
        <v>700</v>
      </c>
      <c r="C119" s="292">
        <f>Volume!J119</f>
        <v>448.9</v>
      </c>
      <c r="D119" s="185">
        <f>Volume!M119</f>
        <v>0.49250055965972434</v>
      </c>
      <c r="E119" s="178">
        <f>Volume!C119*100</f>
        <v>-19</v>
      </c>
      <c r="F119" s="353">
        <f>'Open Int.'!D119*100</f>
        <v>0</v>
      </c>
      <c r="G119" s="179">
        <f>'Open Int.'!R119</f>
        <v>992.275494</v>
      </c>
      <c r="H119" s="179">
        <f>'Open Int.'!Z119</f>
        <v>4.706666999999925</v>
      </c>
      <c r="I119" s="172">
        <f>'Open Int.'!O119</f>
        <v>0.7912470707454557</v>
      </c>
      <c r="J119" s="188">
        <f>IF(Volume!D119=0,0,Volume!F119/Volume!D119)</f>
        <v>0.13682092555331993</v>
      </c>
      <c r="K119" s="190">
        <f>IF('Open Int.'!E119=0,0,'Open Int.'!H119/'Open Int.'!E119)</f>
        <v>0.11642743221690591</v>
      </c>
    </row>
    <row r="120" spans="1:11" ht="15">
      <c r="A120" s="204" t="s">
        <v>98</v>
      </c>
      <c r="B120" s="292">
        <f>Margins!B120</f>
        <v>550</v>
      </c>
      <c r="C120" s="292">
        <f>Volume!J120</f>
        <v>506.85</v>
      </c>
      <c r="D120" s="185">
        <f>Volume!M120</f>
        <v>-1.5729682493446009</v>
      </c>
      <c r="E120" s="178">
        <f>Volume!C120*100</f>
        <v>19</v>
      </c>
      <c r="F120" s="353">
        <f>'Open Int.'!D120*100</f>
        <v>2</v>
      </c>
      <c r="G120" s="179">
        <f>'Open Int.'!R120</f>
        <v>329.47530825</v>
      </c>
      <c r="H120" s="179">
        <f>'Open Int.'!Z120</f>
        <v>1.0221749999999474</v>
      </c>
      <c r="I120" s="172">
        <f>'Open Int.'!O120</f>
        <v>0.7140197986293256</v>
      </c>
      <c r="J120" s="188">
        <f>IF(Volume!D120=0,0,Volume!F120/Volume!D120)</f>
        <v>0.2</v>
      </c>
      <c r="K120" s="190">
        <f>IF('Open Int.'!E120=0,0,'Open Int.'!H120/'Open Int.'!E120)</f>
        <v>0.03686635944700461</v>
      </c>
    </row>
    <row r="121" spans="1:11" ht="15">
      <c r="A121" s="204" t="s">
        <v>149</v>
      </c>
      <c r="B121" s="292">
        <f>Margins!B121</f>
        <v>550</v>
      </c>
      <c r="C121" s="292">
        <f>Volume!J121</f>
        <v>624.75</v>
      </c>
      <c r="D121" s="185">
        <f>Volume!M121</f>
        <v>-0.8569388240894988</v>
      </c>
      <c r="E121" s="178">
        <f>Volume!C121*100</f>
        <v>-6</v>
      </c>
      <c r="F121" s="353">
        <f>'Open Int.'!D121*100</f>
        <v>-1</v>
      </c>
      <c r="G121" s="179">
        <f>'Open Int.'!R121</f>
        <v>411.61341375</v>
      </c>
      <c r="H121" s="179">
        <f>'Open Int.'!Z121</f>
        <v>-9.276374250000003</v>
      </c>
      <c r="I121" s="172">
        <f>'Open Int.'!O121</f>
        <v>0.8035729192753986</v>
      </c>
      <c r="J121" s="188">
        <f>IF(Volume!D121=0,0,Volume!F121/Volume!D121)</f>
        <v>0.25</v>
      </c>
      <c r="K121" s="190">
        <f>IF('Open Int.'!E121=0,0,'Open Int.'!H121/'Open Int.'!E121)</f>
        <v>0.24349442379182157</v>
      </c>
    </row>
    <row r="122" spans="1:11" ht="15">
      <c r="A122" s="204" t="s">
        <v>203</v>
      </c>
      <c r="B122" s="292">
        <f>Margins!B122</f>
        <v>300</v>
      </c>
      <c r="C122" s="292">
        <f>Volume!J122</f>
        <v>1373.85</v>
      </c>
      <c r="D122" s="185">
        <f>Volume!M122</f>
        <v>-0.6436449105044362</v>
      </c>
      <c r="E122" s="178">
        <f>Volume!C122*100</f>
        <v>-60</v>
      </c>
      <c r="F122" s="353">
        <f>'Open Int.'!D122*100</f>
        <v>-1</v>
      </c>
      <c r="G122" s="179">
        <f>'Open Int.'!R122</f>
        <v>2643.891894</v>
      </c>
      <c r="H122" s="179">
        <f>'Open Int.'!Z122</f>
        <v>-40.0258560000002</v>
      </c>
      <c r="I122" s="172">
        <f>'Open Int.'!O122</f>
        <v>0.7968915632599614</v>
      </c>
      <c r="J122" s="188">
        <f>IF(Volume!D122=0,0,Volume!F122/Volume!D122)</f>
        <v>0.2862923621648963</v>
      </c>
      <c r="K122" s="190">
        <f>IF('Open Int.'!E122=0,0,'Open Int.'!H122/'Open Int.'!E122)</f>
        <v>0.35647279549718575</v>
      </c>
    </row>
    <row r="123" spans="1:11" ht="15">
      <c r="A123" s="204" t="s">
        <v>303</v>
      </c>
      <c r="B123" s="292">
        <f>Margins!B123</f>
        <v>500</v>
      </c>
      <c r="C123" s="292">
        <f>Volume!J123</f>
        <v>409.5</v>
      </c>
      <c r="D123" s="185">
        <f>Volume!M123</f>
        <v>-1.4677574590952893</v>
      </c>
      <c r="E123" s="178">
        <f>Volume!C123*100</f>
        <v>-1</v>
      </c>
      <c r="F123" s="353">
        <f>'Open Int.'!D123*100</f>
        <v>3</v>
      </c>
      <c r="G123" s="179">
        <f>'Open Int.'!R123</f>
        <v>16.74855</v>
      </c>
      <c r="H123" s="179">
        <f>'Open Int.'!Z123</f>
        <v>0.24923000000000073</v>
      </c>
      <c r="I123" s="172">
        <f>'Open Int.'!O123</f>
        <v>0.823960880195599</v>
      </c>
      <c r="J123" s="188">
        <f>IF(Volume!D123=0,0,Volume!F123/Volume!D123)</f>
        <v>0</v>
      </c>
      <c r="K123" s="190">
        <f>IF('Open Int.'!E123=0,0,'Open Int.'!H123/'Open Int.'!E123)</f>
        <v>0</v>
      </c>
    </row>
    <row r="124" spans="1:11" ht="15">
      <c r="A124" s="204" t="s">
        <v>217</v>
      </c>
      <c r="B124" s="292">
        <f>Margins!B124</f>
        <v>3350</v>
      </c>
      <c r="C124" s="292">
        <f>Volume!J124</f>
        <v>66.55</v>
      </c>
      <c r="D124" s="185">
        <f>Volume!M124</f>
        <v>-2.0603384841795522</v>
      </c>
      <c r="E124" s="178">
        <f>Volume!C124*100</f>
        <v>28.000000000000004</v>
      </c>
      <c r="F124" s="353">
        <f>'Open Int.'!D124*100</f>
        <v>10</v>
      </c>
      <c r="G124" s="179">
        <f>'Open Int.'!R124</f>
        <v>330.24472525</v>
      </c>
      <c r="H124" s="179">
        <f>'Open Int.'!Z124</f>
        <v>21.893740750000006</v>
      </c>
      <c r="I124" s="172">
        <f>'Open Int.'!O124</f>
        <v>0.5695672719908189</v>
      </c>
      <c r="J124" s="188">
        <f>IF(Volume!D124=0,0,Volume!F124/Volume!D124)</f>
        <v>0.29523809523809524</v>
      </c>
      <c r="K124" s="190">
        <f>IF('Open Int.'!E124=0,0,'Open Int.'!H124/'Open Int.'!E124)</f>
        <v>0.16731517509727625</v>
      </c>
    </row>
    <row r="125" spans="1:11" ht="15">
      <c r="A125" s="204" t="s">
        <v>236</v>
      </c>
      <c r="B125" s="292">
        <f>Margins!B125</f>
        <v>2700</v>
      </c>
      <c r="C125" s="292">
        <f>Volume!J125</f>
        <v>98.45</v>
      </c>
      <c r="D125" s="185">
        <f>Volume!M125</f>
        <v>1.5995872033023706</v>
      </c>
      <c r="E125" s="178">
        <f>Volume!C125*100</f>
        <v>28.000000000000004</v>
      </c>
      <c r="F125" s="353">
        <f>'Open Int.'!D125*100</f>
        <v>-3</v>
      </c>
      <c r="G125" s="179">
        <f>'Open Int.'!R125</f>
        <v>287.133363</v>
      </c>
      <c r="H125" s="179">
        <f>'Open Int.'!Z125</f>
        <v>-2.8834920000000466</v>
      </c>
      <c r="I125" s="172">
        <f>'Open Int.'!O125</f>
        <v>0.8577115349009443</v>
      </c>
      <c r="J125" s="188">
        <f>IF(Volume!D125=0,0,Volume!F125/Volume!D125)</f>
        <v>0.17758985200845667</v>
      </c>
      <c r="K125" s="190">
        <f>IF('Open Int.'!E125=0,0,'Open Int.'!H125/'Open Int.'!E125)</f>
        <v>0.3794466403162055</v>
      </c>
    </row>
    <row r="126" spans="1:11" ht="15">
      <c r="A126" s="204" t="s">
        <v>204</v>
      </c>
      <c r="B126" s="292">
        <f>Margins!B126</f>
        <v>600</v>
      </c>
      <c r="C126" s="292">
        <f>Volume!J126</f>
        <v>472.3</v>
      </c>
      <c r="D126" s="185">
        <f>Volume!M126</f>
        <v>-3.434880392557761</v>
      </c>
      <c r="E126" s="178">
        <f>Volume!C126*100</f>
        <v>-50</v>
      </c>
      <c r="F126" s="353">
        <f>'Open Int.'!D126*100</f>
        <v>9</v>
      </c>
      <c r="G126" s="179">
        <f>'Open Int.'!R126</f>
        <v>491.409258</v>
      </c>
      <c r="H126" s="179">
        <f>'Open Int.'!Z126</f>
        <v>28.82826</v>
      </c>
      <c r="I126" s="172">
        <f>'Open Int.'!O126</f>
        <v>0.6126520961882245</v>
      </c>
      <c r="J126" s="188">
        <f>IF(Volume!D126=0,0,Volume!F126/Volume!D126)</f>
        <v>0.21608040201005024</v>
      </c>
      <c r="K126" s="190">
        <f>IF('Open Int.'!E126=0,0,'Open Int.'!H126/'Open Int.'!E126)</f>
        <v>0.21350762527233116</v>
      </c>
    </row>
    <row r="127" spans="1:11" ht="15">
      <c r="A127" s="204" t="s">
        <v>205</v>
      </c>
      <c r="B127" s="292">
        <f>Margins!B127</f>
        <v>500</v>
      </c>
      <c r="C127" s="292">
        <f>Volume!J127</f>
        <v>1224.55</v>
      </c>
      <c r="D127" s="185">
        <f>Volume!M127</f>
        <v>0.34827501434073593</v>
      </c>
      <c r="E127" s="178">
        <f>Volume!C127*100</f>
        <v>-19</v>
      </c>
      <c r="F127" s="353">
        <f>'Open Int.'!D127*100</f>
        <v>0</v>
      </c>
      <c r="G127" s="179">
        <f>'Open Int.'!R127</f>
        <v>890.5539875</v>
      </c>
      <c r="H127" s="179">
        <f>'Open Int.'!Z127</f>
        <v>1.8094974999999067</v>
      </c>
      <c r="I127" s="172">
        <f>'Open Int.'!O127</f>
        <v>0.8140941904434513</v>
      </c>
      <c r="J127" s="188">
        <f>IF(Volume!D127=0,0,Volume!F127/Volume!D127)</f>
        <v>0.2975</v>
      </c>
      <c r="K127" s="190">
        <f>IF('Open Int.'!E127=0,0,'Open Int.'!H127/'Open Int.'!E127)</f>
        <v>0.3416867469879518</v>
      </c>
    </row>
    <row r="128" spans="1:11" ht="15">
      <c r="A128" s="204" t="s">
        <v>37</v>
      </c>
      <c r="B128" s="292">
        <f>Margins!B128</f>
        <v>1600</v>
      </c>
      <c r="C128" s="292">
        <f>Volume!J128</f>
        <v>176.25</v>
      </c>
      <c r="D128" s="185">
        <f>Volume!M128</f>
        <v>-2.1105248542071706</v>
      </c>
      <c r="E128" s="178">
        <f>Volume!C128*100</f>
        <v>-61</v>
      </c>
      <c r="F128" s="353">
        <f>'Open Int.'!D128*100</f>
        <v>0</v>
      </c>
      <c r="G128" s="179">
        <f>'Open Int.'!R128</f>
        <v>37.8162</v>
      </c>
      <c r="H128" s="179">
        <f>'Open Int.'!Z128</f>
        <v>-0.9881759999999957</v>
      </c>
      <c r="I128" s="172">
        <f>'Open Int.'!O128</f>
        <v>0.796420581655481</v>
      </c>
      <c r="J128" s="188">
        <f>IF(Volume!D128=0,0,Volume!F128/Volume!D128)</f>
        <v>0</v>
      </c>
      <c r="K128" s="190">
        <f>IF('Open Int.'!E128=0,0,'Open Int.'!H128/'Open Int.'!E128)</f>
        <v>0.034782608695652174</v>
      </c>
    </row>
    <row r="129" spans="1:11" ht="15">
      <c r="A129" s="204" t="s">
        <v>304</v>
      </c>
      <c r="B129" s="292">
        <f>Margins!B129</f>
        <v>150</v>
      </c>
      <c r="C129" s="292">
        <f>Volume!J129</f>
        <v>1678.75</v>
      </c>
      <c r="D129" s="185">
        <f>Volume!M129</f>
        <v>2.2630360623781733</v>
      </c>
      <c r="E129" s="178">
        <f>Volume!C129*100</f>
        <v>38</v>
      </c>
      <c r="F129" s="353">
        <f>'Open Int.'!D129*100</f>
        <v>0</v>
      </c>
      <c r="G129" s="179">
        <f>'Open Int.'!R129</f>
        <v>104.02374375</v>
      </c>
      <c r="H129" s="179">
        <f>'Open Int.'!Z129</f>
        <v>2.720607749999999</v>
      </c>
      <c r="I129" s="172">
        <f>'Open Int.'!O129</f>
        <v>0.8959089808763011</v>
      </c>
      <c r="J129" s="188">
        <f>IF(Volume!D129=0,0,Volume!F129/Volume!D129)</f>
        <v>0</v>
      </c>
      <c r="K129" s="190">
        <f>IF('Open Int.'!E129=0,0,'Open Int.'!H129/'Open Int.'!E129)</f>
        <v>0.4375</v>
      </c>
    </row>
    <row r="130" spans="1:11" ht="15">
      <c r="A130" s="204" t="s">
        <v>229</v>
      </c>
      <c r="B130" s="292">
        <f>Margins!B130</f>
        <v>375</v>
      </c>
      <c r="C130" s="292">
        <f>Volume!J130</f>
        <v>1154.95</v>
      </c>
      <c r="D130" s="185">
        <f>Volume!M130</f>
        <v>-2.16019314668135</v>
      </c>
      <c r="E130" s="178">
        <f>Volume!C130*100</f>
        <v>-38</v>
      </c>
      <c r="F130" s="353">
        <f>'Open Int.'!D130*100</f>
        <v>-3</v>
      </c>
      <c r="G130" s="179">
        <f>'Open Int.'!R130</f>
        <v>565.46352</v>
      </c>
      <c r="H130" s="179">
        <f>'Open Int.'!Z130</f>
        <v>-26.69446687499999</v>
      </c>
      <c r="I130" s="172">
        <f>'Open Int.'!O130</f>
        <v>0.8275122549019608</v>
      </c>
      <c r="J130" s="188">
        <f>IF(Volume!D130=0,0,Volume!F130/Volume!D130)</f>
        <v>0.006993006993006993</v>
      </c>
      <c r="K130" s="190">
        <f>IF('Open Int.'!E130=0,0,'Open Int.'!H130/'Open Int.'!E130)</f>
        <v>0.0893169877408056</v>
      </c>
    </row>
    <row r="131" spans="1:11" ht="15">
      <c r="A131" s="204" t="s">
        <v>279</v>
      </c>
      <c r="B131" s="292">
        <f>Margins!B131</f>
        <v>350</v>
      </c>
      <c r="C131" s="292">
        <f>Volume!J131</f>
        <v>1070.95</v>
      </c>
      <c r="D131" s="185">
        <f>Volume!M131</f>
        <v>2.9413178257317383</v>
      </c>
      <c r="E131" s="178">
        <f>Volume!C131*100</f>
        <v>54</v>
      </c>
      <c r="F131" s="353">
        <f>'Open Int.'!D131*100</f>
        <v>-6</v>
      </c>
      <c r="G131" s="179">
        <f>'Open Int.'!R131</f>
        <v>162.19002275</v>
      </c>
      <c r="H131" s="179">
        <f>'Open Int.'!Z131</f>
        <v>-5.124265999999977</v>
      </c>
      <c r="I131" s="172">
        <f>'Open Int.'!O131</f>
        <v>0.9632539865957939</v>
      </c>
      <c r="J131" s="188">
        <f>IF(Volume!D131=0,0,Volume!F131/Volume!D131)</f>
        <v>0</v>
      </c>
      <c r="K131" s="190">
        <f>IF('Open Int.'!E131=0,0,'Open Int.'!H131/'Open Int.'!E131)</f>
        <v>0.1</v>
      </c>
    </row>
    <row r="132" spans="1:11" ht="15">
      <c r="A132" s="204" t="s">
        <v>180</v>
      </c>
      <c r="B132" s="292">
        <f>Margins!B132</f>
        <v>1500</v>
      </c>
      <c r="C132" s="292">
        <f>Volume!J132</f>
        <v>190.9</v>
      </c>
      <c r="D132" s="185">
        <f>Volume!M132</f>
        <v>0.23628248884222475</v>
      </c>
      <c r="E132" s="178">
        <f>Volume!C132*100</f>
        <v>-7.000000000000001</v>
      </c>
      <c r="F132" s="353">
        <f>'Open Int.'!D132*100</f>
        <v>-2</v>
      </c>
      <c r="G132" s="179">
        <f>'Open Int.'!R132</f>
        <v>129.745185</v>
      </c>
      <c r="H132" s="179">
        <f>'Open Int.'!Z132</f>
        <v>-2.4080700000000093</v>
      </c>
      <c r="I132" s="172">
        <f>'Open Int.'!O132</f>
        <v>0.8342529242992717</v>
      </c>
      <c r="J132" s="188">
        <f>IF(Volume!D132=0,0,Volume!F132/Volume!D132)</f>
        <v>0</v>
      </c>
      <c r="K132" s="190">
        <f>IF('Open Int.'!E132=0,0,'Open Int.'!H132/'Open Int.'!E132)</f>
        <v>0.21714285714285714</v>
      </c>
    </row>
    <row r="133" spans="1:11" ht="15">
      <c r="A133" s="204" t="s">
        <v>181</v>
      </c>
      <c r="B133" s="292">
        <f>Margins!B133</f>
        <v>850</v>
      </c>
      <c r="C133" s="292">
        <f>Volume!J133</f>
        <v>366.6</v>
      </c>
      <c r="D133" s="185">
        <f>Volume!M133</f>
        <v>-2.0440881763526995</v>
      </c>
      <c r="E133" s="178">
        <f>Volume!C133*100</f>
        <v>-3</v>
      </c>
      <c r="F133" s="353">
        <f>'Open Int.'!D133*100</f>
        <v>2</v>
      </c>
      <c r="G133" s="179">
        <f>'Open Int.'!R133</f>
        <v>9.691071</v>
      </c>
      <c r="H133" s="179">
        <f>'Open Int.'!Z133</f>
        <v>0.02045100000000133</v>
      </c>
      <c r="I133" s="172">
        <f>'Open Int.'!O133</f>
        <v>0.8971061093247589</v>
      </c>
      <c r="J133" s="188">
        <f>IF(Volume!D133=0,0,Volume!F133/Volume!D133)</f>
        <v>0</v>
      </c>
      <c r="K133" s="190">
        <f>IF('Open Int.'!E133=0,0,'Open Int.'!H133/'Open Int.'!E133)</f>
        <v>0</v>
      </c>
    </row>
    <row r="134" spans="1:11" ht="15">
      <c r="A134" s="204" t="s">
        <v>150</v>
      </c>
      <c r="B134" s="292">
        <f>Margins!B134</f>
        <v>875</v>
      </c>
      <c r="C134" s="292">
        <f>Volume!J134</f>
        <v>528.15</v>
      </c>
      <c r="D134" s="185">
        <f>Volume!M134</f>
        <v>-0.6863482512222598</v>
      </c>
      <c r="E134" s="178">
        <f>Volume!C134*100</f>
        <v>-52</v>
      </c>
      <c r="F134" s="353">
        <f>'Open Int.'!D134*100</f>
        <v>-2</v>
      </c>
      <c r="G134" s="179">
        <f>'Open Int.'!R134</f>
        <v>501.1351275</v>
      </c>
      <c r="H134" s="179">
        <f>'Open Int.'!Z134</f>
        <v>-16.120142499999986</v>
      </c>
      <c r="I134" s="172">
        <f>'Open Int.'!O134</f>
        <v>0.8720029509406123</v>
      </c>
      <c r="J134" s="188">
        <f>IF(Volume!D134=0,0,Volume!F134/Volume!D134)</f>
        <v>0</v>
      </c>
      <c r="K134" s="190">
        <f>IF('Open Int.'!E134=0,0,'Open Int.'!H134/'Open Int.'!E134)</f>
        <v>0.09946236559139784</v>
      </c>
    </row>
    <row r="135" spans="1:11" ht="15">
      <c r="A135" s="204" t="s">
        <v>151</v>
      </c>
      <c r="B135" s="292">
        <f>Margins!B135</f>
        <v>450</v>
      </c>
      <c r="C135" s="292">
        <f>Volume!J135</f>
        <v>1059.8</v>
      </c>
      <c r="D135" s="185">
        <f>Volume!M135</f>
        <v>3.098399727613202</v>
      </c>
      <c r="E135" s="178">
        <f>Volume!C135*100</f>
        <v>202</v>
      </c>
      <c r="F135" s="353">
        <f>'Open Int.'!D135*100</f>
        <v>1</v>
      </c>
      <c r="G135" s="179">
        <f>'Open Int.'!R135</f>
        <v>298.641042</v>
      </c>
      <c r="H135" s="179">
        <f>'Open Int.'!Z135</f>
        <v>12.166796250000004</v>
      </c>
      <c r="I135" s="172">
        <f>'Open Int.'!O135</f>
        <v>0.6090705844778026</v>
      </c>
      <c r="J135" s="188">
        <f>IF(Volume!D135=0,0,Volume!F135/Volume!D135)</f>
        <v>0</v>
      </c>
      <c r="K135" s="190">
        <f>IF('Open Int.'!E135=0,0,'Open Int.'!H135/'Open Int.'!E135)</f>
        <v>0</v>
      </c>
    </row>
    <row r="136" spans="1:11" ht="15">
      <c r="A136" s="204" t="s">
        <v>215</v>
      </c>
      <c r="B136" s="292">
        <f>Margins!B136</f>
        <v>250</v>
      </c>
      <c r="C136" s="292">
        <f>Volume!J136</f>
        <v>1591.05</v>
      </c>
      <c r="D136" s="185">
        <f>Volume!M136</f>
        <v>-0.6183828351916106</v>
      </c>
      <c r="E136" s="178">
        <f>Volume!C136*100</f>
        <v>-22</v>
      </c>
      <c r="F136" s="353">
        <f>'Open Int.'!D136*100</f>
        <v>3</v>
      </c>
      <c r="G136" s="179">
        <f>'Open Int.'!R136</f>
        <v>135.080145</v>
      </c>
      <c r="H136" s="179">
        <f>'Open Int.'!Z136</f>
        <v>2.921722499999987</v>
      </c>
      <c r="I136" s="172">
        <f>'Open Int.'!O136</f>
        <v>0.7732626619552415</v>
      </c>
      <c r="J136" s="188">
        <f>IF(Volume!D136=0,0,Volume!F136/Volume!D136)</f>
        <v>0</v>
      </c>
      <c r="K136" s="190">
        <f>IF('Open Int.'!E136=0,0,'Open Int.'!H136/'Open Int.'!E136)</f>
        <v>0</v>
      </c>
    </row>
    <row r="137" spans="1:11" ht="15">
      <c r="A137" s="204" t="s">
        <v>230</v>
      </c>
      <c r="B137" s="292">
        <f>Margins!B137</f>
        <v>200</v>
      </c>
      <c r="C137" s="292">
        <f>Volume!J137</f>
        <v>1292.85</v>
      </c>
      <c r="D137" s="185">
        <f>Volume!M137</f>
        <v>2.4851367419738333</v>
      </c>
      <c r="E137" s="178">
        <f>Volume!C137*100</f>
        <v>102</v>
      </c>
      <c r="F137" s="353">
        <f>'Open Int.'!D137*100</f>
        <v>-3</v>
      </c>
      <c r="G137" s="179">
        <f>'Open Int.'!R137</f>
        <v>217.741797</v>
      </c>
      <c r="H137" s="179">
        <f>'Open Int.'!Z137</f>
        <v>-1.7592030000000136</v>
      </c>
      <c r="I137" s="172">
        <f>'Open Int.'!O137</f>
        <v>0.7370858567866049</v>
      </c>
      <c r="J137" s="188">
        <f>IF(Volume!D137=0,0,Volume!F137/Volume!D137)</f>
        <v>0.25</v>
      </c>
      <c r="K137" s="190">
        <f>IF('Open Int.'!E137=0,0,'Open Int.'!H137/'Open Int.'!E137)</f>
        <v>0.08620689655172414</v>
      </c>
    </row>
    <row r="138" spans="1:11" ht="15">
      <c r="A138" s="204" t="s">
        <v>91</v>
      </c>
      <c r="B138" s="292">
        <f>Margins!B138</f>
        <v>7600</v>
      </c>
      <c r="C138" s="292">
        <f>Volume!J138</f>
        <v>74.05</v>
      </c>
      <c r="D138" s="185">
        <f>Volume!M138</f>
        <v>-0.40349697377269295</v>
      </c>
      <c r="E138" s="178">
        <f>Volume!C138*100</f>
        <v>10</v>
      </c>
      <c r="F138" s="353">
        <f>'Open Int.'!D138*100</f>
        <v>1</v>
      </c>
      <c r="G138" s="179">
        <f>'Open Int.'!R138</f>
        <v>81.490544</v>
      </c>
      <c r="H138" s="179">
        <f>'Open Int.'!Z138</f>
        <v>0.17841000000001372</v>
      </c>
      <c r="I138" s="172">
        <f>'Open Int.'!O138</f>
        <v>0.8370165745856354</v>
      </c>
      <c r="J138" s="188">
        <f>IF(Volume!D138=0,0,Volume!F138/Volume!D138)</f>
        <v>0.06666666666666667</v>
      </c>
      <c r="K138" s="190">
        <f>IF('Open Int.'!E138=0,0,'Open Int.'!H138/'Open Int.'!E138)</f>
        <v>0.02824858757062147</v>
      </c>
    </row>
    <row r="139" spans="1:14" ht="15">
      <c r="A139" s="204" t="s">
        <v>152</v>
      </c>
      <c r="B139" s="292">
        <f>Margins!B139</f>
        <v>1350</v>
      </c>
      <c r="C139" s="292">
        <f>Volume!J139</f>
        <v>224</v>
      </c>
      <c r="D139" s="185">
        <f>Volume!M139</f>
        <v>-0.4444444444444444</v>
      </c>
      <c r="E139" s="178">
        <f>Volume!C139*100</f>
        <v>135</v>
      </c>
      <c r="F139" s="353">
        <f>'Open Int.'!D139*100</f>
        <v>-2</v>
      </c>
      <c r="G139" s="179">
        <f>'Open Int.'!R139</f>
        <v>47.80944</v>
      </c>
      <c r="H139" s="179">
        <f>'Open Int.'!Z139</f>
        <v>-0.9120599999999968</v>
      </c>
      <c r="I139" s="172">
        <f>'Open Int.'!O139</f>
        <v>0.5907653383934219</v>
      </c>
      <c r="J139" s="188">
        <f>IF(Volume!D139=0,0,Volume!F139/Volume!D139)</f>
        <v>0.3333333333333333</v>
      </c>
      <c r="K139" s="190">
        <f>IF('Open Int.'!E139=0,0,'Open Int.'!H139/'Open Int.'!E139)</f>
        <v>0.19298245614035087</v>
      </c>
      <c r="N139" s="97"/>
    </row>
    <row r="140" spans="1:14" ht="15">
      <c r="A140" s="204" t="s">
        <v>208</v>
      </c>
      <c r="B140" s="292">
        <f>Margins!B140</f>
        <v>412</v>
      </c>
      <c r="C140" s="292">
        <f>Volume!J140</f>
        <v>963.3</v>
      </c>
      <c r="D140" s="185">
        <f>Volume!M140</f>
        <v>1.3253392237298736</v>
      </c>
      <c r="E140" s="178">
        <f>Volume!C140*100</f>
        <v>22</v>
      </c>
      <c r="F140" s="353">
        <f>'Open Int.'!D140*100</f>
        <v>4</v>
      </c>
      <c r="G140" s="179">
        <f>'Open Int.'!R140</f>
        <v>540.31188744</v>
      </c>
      <c r="H140" s="179">
        <f>'Open Int.'!Z140</f>
        <v>22.18647192000003</v>
      </c>
      <c r="I140" s="172">
        <f>'Open Int.'!O140</f>
        <v>0.8212869105332745</v>
      </c>
      <c r="J140" s="188">
        <f>IF(Volume!D140=0,0,Volume!F140/Volume!D140)</f>
        <v>0.3005464480874317</v>
      </c>
      <c r="K140" s="190">
        <f>IF('Open Int.'!E140=0,0,'Open Int.'!H140/'Open Int.'!E140)</f>
        <v>0.162934730824202</v>
      </c>
      <c r="N140" s="97"/>
    </row>
    <row r="141" spans="1:14" ht="15">
      <c r="A141" s="180" t="s">
        <v>231</v>
      </c>
      <c r="B141" s="292">
        <f>Margins!B141</f>
        <v>800</v>
      </c>
      <c r="C141" s="292">
        <f>Volume!J141</f>
        <v>589.45</v>
      </c>
      <c r="D141" s="185">
        <f>Volume!M141</f>
        <v>1.7169974115616988</v>
      </c>
      <c r="E141" s="178">
        <f>Volume!C141*100</f>
        <v>336</v>
      </c>
      <c r="F141" s="353">
        <f>'Open Int.'!D141*100</f>
        <v>0</v>
      </c>
      <c r="G141" s="179">
        <f>'Open Int.'!R141</f>
        <v>82.66446800000001</v>
      </c>
      <c r="H141" s="179">
        <f>'Open Int.'!Z141</f>
        <v>1.5344680000000182</v>
      </c>
      <c r="I141" s="172">
        <f>'Open Int.'!O141</f>
        <v>0.7176269252709641</v>
      </c>
      <c r="J141" s="188">
        <f>IF(Volume!D141=0,0,Volume!F141/Volume!D141)</f>
        <v>0.25</v>
      </c>
      <c r="K141" s="190">
        <f>IF('Open Int.'!E141=0,0,'Open Int.'!H141/'Open Int.'!E141)</f>
        <v>0.25</v>
      </c>
      <c r="N141" s="97"/>
    </row>
    <row r="142" spans="1:14" ht="15">
      <c r="A142" s="180" t="s">
        <v>185</v>
      </c>
      <c r="B142" s="292">
        <f>Margins!B142</f>
        <v>675</v>
      </c>
      <c r="C142" s="292">
        <f>Volume!J142</f>
        <v>471.35</v>
      </c>
      <c r="D142" s="185">
        <f>Volume!M142</f>
        <v>0.7588713125267232</v>
      </c>
      <c r="E142" s="178">
        <f>Volume!C142*100</f>
        <v>4</v>
      </c>
      <c r="F142" s="353">
        <f>'Open Int.'!D142*100</f>
        <v>0</v>
      </c>
      <c r="G142" s="179">
        <f>'Open Int.'!R142</f>
        <v>1162.87936875</v>
      </c>
      <c r="H142" s="179">
        <f>'Open Int.'!Z142</f>
        <v>4.621772249999822</v>
      </c>
      <c r="I142" s="172">
        <f>'Open Int.'!O142</f>
        <v>0.8064842681258549</v>
      </c>
      <c r="J142" s="188">
        <f>IF(Volume!D142=0,0,Volume!F142/Volume!D142)</f>
        <v>0.13587487781036167</v>
      </c>
      <c r="K142" s="190">
        <f>IF('Open Int.'!E142=0,0,'Open Int.'!H142/'Open Int.'!E142)</f>
        <v>0.2178101041871437</v>
      </c>
      <c r="N142" s="97"/>
    </row>
    <row r="143" spans="1:14" ht="15">
      <c r="A143" s="180" t="s">
        <v>206</v>
      </c>
      <c r="B143" s="292">
        <f>Margins!B143</f>
        <v>275</v>
      </c>
      <c r="C143" s="292">
        <f>Volume!J143</f>
        <v>729.15</v>
      </c>
      <c r="D143" s="185">
        <f>Volume!M143</f>
        <v>0.6071058985857161</v>
      </c>
      <c r="E143" s="178">
        <f>Volume!C143*100</f>
        <v>202.99999999999997</v>
      </c>
      <c r="F143" s="353">
        <f>'Open Int.'!D143*100</f>
        <v>-1</v>
      </c>
      <c r="G143" s="179">
        <f>'Open Int.'!R143</f>
        <v>84.97878675</v>
      </c>
      <c r="H143" s="179">
        <f>'Open Int.'!Z143</f>
        <v>-0.40401074999999764</v>
      </c>
      <c r="I143" s="172">
        <f>'Open Int.'!O143</f>
        <v>0.9070316186880604</v>
      </c>
      <c r="J143" s="188">
        <f>IF(Volume!D143=0,0,Volume!F143/Volume!D143)</f>
        <v>0</v>
      </c>
      <c r="K143" s="190">
        <f>IF('Open Int.'!E143=0,0,'Open Int.'!H143/'Open Int.'!E143)</f>
        <v>0.0297029702970297</v>
      </c>
      <c r="N143" s="97"/>
    </row>
    <row r="144" spans="1:14" ht="15">
      <c r="A144" s="180" t="s">
        <v>118</v>
      </c>
      <c r="B144" s="292">
        <f>Margins!B144</f>
        <v>250</v>
      </c>
      <c r="C144" s="292">
        <f>Volume!J144</f>
        <v>1313.45</v>
      </c>
      <c r="D144" s="185">
        <f>Volume!M144</f>
        <v>1.178600315834068</v>
      </c>
      <c r="E144" s="178">
        <f>Volume!C144*100</f>
        <v>67</v>
      </c>
      <c r="F144" s="353">
        <f>'Open Int.'!D144*100</f>
        <v>-4</v>
      </c>
      <c r="G144" s="179">
        <f>'Open Int.'!R144</f>
        <v>571.90896625</v>
      </c>
      <c r="H144" s="179">
        <f>'Open Int.'!Z144</f>
        <v>-19.20363624999993</v>
      </c>
      <c r="I144" s="172">
        <f>'Open Int.'!O144</f>
        <v>0.8318309697422059</v>
      </c>
      <c r="J144" s="188">
        <f>IF(Volume!D144=0,0,Volume!F144/Volume!D144)</f>
        <v>0.16055045871559634</v>
      </c>
      <c r="K144" s="190">
        <f>IF('Open Int.'!E144=0,0,'Open Int.'!H144/'Open Int.'!E144)</f>
        <v>0.1381536475145255</v>
      </c>
      <c r="N144" s="97"/>
    </row>
    <row r="145" spans="1:14" ht="15">
      <c r="A145" s="180" t="s">
        <v>232</v>
      </c>
      <c r="B145" s="292">
        <f>Margins!B145</f>
        <v>411</v>
      </c>
      <c r="C145" s="292">
        <f>Volume!J145</f>
        <v>937.2</v>
      </c>
      <c r="D145" s="185">
        <f>Volume!M145</f>
        <v>0.12285668500615254</v>
      </c>
      <c r="E145" s="178">
        <f>Volume!C145*100</f>
        <v>-18</v>
      </c>
      <c r="F145" s="353">
        <f>'Open Int.'!D145*100</f>
        <v>-2</v>
      </c>
      <c r="G145" s="179">
        <f>'Open Int.'!R145</f>
        <v>260.42641812000005</v>
      </c>
      <c r="H145" s="179">
        <f>'Open Int.'!Z145</f>
        <v>-4.29703993499993</v>
      </c>
      <c r="I145" s="172">
        <f>'Open Int.'!O145</f>
        <v>0.771483508356752</v>
      </c>
      <c r="J145" s="188">
        <f>IF(Volume!D145=0,0,Volume!F145/Volume!D145)</f>
        <v>0</v>
      </c>
      <c r="K145" s="190">
        <f>IF('Open Int.'!E145=0,0,'Open Int.'!H145/'Open Int.'!E145)</f>
        <v>0.2698412698412698</v>
      </c>
      <c r="N145" s="97"/>
    </row>
    <row r="146" spans="1:14" ht="15">
      <c r="A146" s="180" t="s">
        <v>305</v>
      </c>
      <c r="B146" s="292">
        <f>Margins!B146</f>
        <v>3850</v>
      </c>
      <c r="C146" s="292">
        <f>Volume!J146</f>
        <v>52.6</v>
      </c>
      <c r="D146" s="185">
        <f>Volume!M146</f>
        <v>0.285986653956146</v>
      </c>
      <c r="E146" s="178">
        <f>Volume!C146*100</f>
        <v>88</v>
      </c>
      <c r="F146" s="353">
        <f>'Open Int.'!D146*100</f>
        <v>7.000000000000001</v>
      </c>
      <c r="G146" s="179">
        <f>'Open Int.'!R146</f>
        <v>24.827726</v>
      </c>
      <c r="H146" s="179">
        <f>'Open Int.'!Z146</f>
        <v>1.5449087499999976</v>
      </c>
      <c r="I146" s="172">
        <f>'Open Int.'!O146</f>
        <v>0.8001631321370309</v>
      </c>
      <c r="J146" s="188">
        <f>IF(Volume!D146=0,0,Volume!F146/Volume!D146)</f>
        <v>0</v>
      </c>
      <c r="K146" s="190">
        <f>IF('Open Int.'!E146=0,0,'Open Int.'!H146/'Open Int.'!E146)</f>
        <v>0.08888888888888889</v>
      </c>
      <c r="N146" s="97"/>
    </row>
    <row r="147" spans="1:14" ht="15">
      <c r="A147" s="180" t="s">
        <v>306</v>
      </c>
      <c r="B147" s="292">
        <f>Margins!B147</f>
        <v>10450</v>
      </c>
      <c r="C147" s="292">
        <f>Volume!J147</f>
        <v>21.6</v>
      </c>
      <c r="D147" s="185">
        <f>Volume!M147</f>
        <v>-2.040816326530609</v>
      </c>
      <c r="E147" s="178">
        <f>Volume!C147*100</f>
        <v>-42</v>
      </c>
      <c r="F147" s="353">
        <f>'Open Int.'!D147*100</f>
        <v>2</v>
      </c>
      <c r="G147" s="179">
        <f>'Open Int.'!R147</f>
        <v>73.675008</v>
      </c>
      <c r="H147" s="179">
        <f>'Open Int.'!Z147</f>
        <v>0.1241460000000103</v>
      </c>
      <c r="I147" s="172">
        <f>'Open Int.'!O147</f>
        <v>0.7306985294117647</v>
      </c>
      <c r="J147" s="188">
        <f>IF(Volume!D147=0,0,Volume!F147/Volume!D147)</f>
        <v>0.046511627906976744</v>
      </c>
      <c r="K147" s="190">
        <f>IF('Open Int.'!E147=0,0,'Open Int.'!H147/'Open Int.'!E147)</f>
        <v>0.22330097087378642</v>
      </c>
      <c r="N147" s="97"/>
    </row>
    <row r="148" spans="1:14" ht="15">
      <c r="A148" s="180" t="s">
        <v>173</v>
      </c>
      <c r="B148" s="292">
        <f>Margins!B148</f>
        <v>2950</v>
      </c>
      <c r="C148" s="292">
        <f>Volume!J148</f>
        <v>79.6</v>
      </c>
      <c r="D148" s="185">
        <f>Volume!M148</f>
        <v>0.568540745420074</v>
      </c>
      <c r="E148" s="178">
        <f>Volume!C148*100</f>
        <v>6</v>
      </c>
      <c r="F148" s="353">
        <f>'Open Int.'!D148*100</f>
        <v>2</v>
      </c>
      <c r="G148" s="179">
        <f>'Open Int.'!R148</f>
        <v>103.55561999999999</v>
      </c>
      <c r="H148" s="179">
        <f>'Open Int.'!Z148</f>
        <v>2.430018249999975</v>
      </c>
      <c r="I148" s="172">
        <f>'Open Int.'!O148</f>
        <v>0.700453514739229</v>
      </c>
      <c r="J148" s="188">
        <f>IF(Volume!D148=0,0,Volume!F148/Volume!D148)</f>
        <v>0.02631578947368421</v>
      </c>
      <c r="K148" s="190">
        <f>IF('Open Int.'!E148=0,0,'Open Int.'!H148/'Open Int.'!E148)</f>
        <v>0.03508771929824561</v>
      </c>
      <c r="N148" s="97"/>
    </row>
    <row r="149" spans="1:14" ht="15">
      <c r="A149" s="180" t="s">
        <v>307</v>
      </c>
      <c r="B149" s="292">
        <f>Margins!B149</f>
        <v>200</v>
      </c>
      <c r="C149" s="292">
        <f>Volume!J149</f>
        <v>1117.7</v>
      </c>
      <c r="D149" s="185">
        <f>Volume!M149</f>
        <v>-1.5372417742148654</v>
      </c>
      <c r="E149" s="178">
        <f>Volume!C149*100</f>
        <v>-6</v>
      </c>
      <c r="F149" s="353">
        <f>'Open Int.'!D149*100</f>
        <v>-2</v>
      </c>
      <c r="G149" s="179">
        <f>'Open Int.'!R149</f>
        <v>38.583004</v>
      </c>
      <c r="H149" s="179">
        <f>'Open Int.'!Z149</f>
        <v>-1.5559000000000012</v>
      </c>
      <c r="I149" s="172">
        <f>'Open Int.'!O149</f>
        <v>0.8933951332560834</v>
      </c>
      <c r="J149" s="188">
        <f>IF(Volume!D149=0,0,Volume!F149/Volume!D149)</f>
        <v>0</v>
      </c>
      <c r="K149" s="190">
        <f>IF('Open Int.'!E149=0,0,'Open Int.'!H149/'Open Int.'!E149)</f>
        <v>0</v>
      </c>
      <c r="N149" s="97"/>
    </row>
    <row r="150" spans="1:14" ht="15">
      <c r="A150" s="180" t="s">
        <v>82</v>
      </c>
      <c r="B150" s="292">
        <f>Margins!B150</f>
        <v>4200</v>
      </c>
      <c r="C150" s="292">
        <f>Volume!J150</f>
        <v>117.9</v>
      </c>
      <c r="D150" s="185">
        <f>Volume!M150</f>
        <v>-0.4643309413254514</v>
      </c>
      <c r="E150" s="178">
        <f>Volume!C150*100</f>
        <v>17</v>
      </c>
      <c r="F150" s="353">
        <f>'Open Int.'!D150*100</f>
        <v>2</v>
      </c>
      <c r="G150" s="179">
        <f>'Open Int.'!R150</f>
        <v>63.581112</v>
      </c>
      <c r="H150" s="179">
        <f>'Open Int.'!Z150</f>
        <v>0.8476229999999987</v>
      </c>
      <c r="I150" s="172">
        <f>'Open Int.'!O150</f>
        <v>0.8964174454828661</v>
      </c>
      <c r="J150" s="188">
        <f>IF(Volume!D150=0,0,Volume!F150/Volume!D150)</f>
        <v>4</v>
      </c>
      <c r="K150" s="190">
        <f>IF('Open Int.'!E150=0,0,'Open Int.'!H150/'Open Int.'!E150)</f>
        <v>0.4</v>
      </c>
      <c r="N150" s="97"/>
    </row>
    <row r="151" spans="1:14" ht="15">
      <c r="A151" s="180" t="s">
        <v>153</v>
      </c>
      <c r="B151" s="292">
        <f>Margins!B151</f>
        <v>900</v>
      </c>
      <c r="C151" s="292">
        <f>Volume!J151</f>
        <v>546.35</v>
      </c>
      <c r="D151" s="185">
        <f>Volume!M151</f>
        <v>2.073797290985525</v>
      </c>
      <c r="E151" s="178">
        <f>Volume!C151*100</f>
        <v>17</v>
      </c>
      <c r="F151" s="353">
        <f>'Open Int.'!D151*100</f>
        <v>-6</v>
      </c>
      <c r="G151" s="179">
        <f>'Open Int.'!R151</f>
        <v>26.9951535</v>
      </c>
      <c r="H151" s="179">
        <f>'Open Int.'!Z151</f>
        <v>-1.2821040000000004</v>
      </c>
      <c r="I151" s="172">
        <f>'Open Int.'!O151</f>
        <v>0.8378870673952641</v>
      </c>
      <c r="J151" s="188">
        <f>IF(Volume!D151=0,0,Volume!F151/Volume!D151)</f>
        <v>0</v>
      </c>
      <c r="K151" s="190">
        <f>IF('Open Int.'!E151=0,0,'Open Int.'!H151/'Open Int.'!E151)</f>
        <v>0</v>
      </c>
      <c r="N151" s="97"/>
    </row>
    <row r="152" spans="1:14" ht="15">
      <c r="A152" s="180" t="s">
        <v>154</v>
      </c>
      <c r="B152" s="292">
        <f>Margins!B152</f>
        <v>6900</v>
      </c>
      <c r="C152" s="292">
        <f>Volume!J152</f>
        <v>48.65</v>
      </c>
      <c r="D152" s="185">
        <f>Volume!M152</f>
        <v>-0.6128702757916328</v>
      </c>
      <c r="E152" s="178">
        <f>Volume!C152*100</f>
        <v>35</v>
      </c>
      <c r="F152" s="353">
        <f>'Open Int.'!D152*100</f>
        <v>-2</v>
      </c>
      <c r="G152" s="179">
        <f>'Open Int.'!R152</f>
        <v>29.7081225</v>
      </c>
      <c r="H152" s="179">
        <f>'Open Int.'!Z152</f>
        <v>-0.5885009999999973</v>
      </c>
      <c r="I152" s="172">
        <f>'Open Int.'!O152</f>
        <v>0.7480225988700565</v>
      </c>
      <c r="J152" s="188">
        <f>IF(Volume!D152=0,0,Volume!F152/Volume!D152)</f>
        <v>0.25</v>
      </c>
      <c r="K152" s="190">
        <f>IF('Open Int.'!E152=0,0,'Open Int.'!H152/'Open Int.'!E152)</f>
        <v>0.06382978723404255</v>
      </c>
      <c r="N152" s="97"/>
    </row>
    <row r="153" spans="1:14" ht="15">
      <c r="A153" s="180" t="s">
        <v>308</v>
      </c>
      <c r="B153" s="292">
        <f>Margins!B153</f>
        <v>1800</v>
      </c>
      <c r="C153" s="292">
        <f>Volume!J153</f>
        <v>110.45</v>
      </c>
      <c r="D153" s="185">
        <f>Volume!M153</f>
        <v>-0.8972633467922835</v>
      </c>
      <c r="E153" s="178">
        <f>Volume!C153*100</f>
        <v>-25</v>
      </c>
      <c r="F153" s="353">
        <f>'Open Int.'!D153*100</f>
        <v>-3</v>
      </c>
      <c r="G153" s="179">
        <f>'Open Int.'!R153</f>
        <v>23.558985</v>
      </c>
      <c r="H153" s="179">
        <f>'Open Int.'!Z153</f>
        <v>-0.9354960000000005</v>
      </c>
      <c r="I153" s="172">
        <f>'Open Int.'!O153</f>
        <v>0.8050632911392405</v>
      </c>
      <c r="J153" s="188">
        <f>IF(Volume!D153=0,0,Volume!F153/Volume!D153)</f>
        <v>0</v>
      </c>
      <c r="K153" s="190">
        <f>IF('Open Int.'!E153=0,0,'Open Int.'!H153/'Open Int.'!E153)</f>
        <v>0.07462686567164178</v>
      </c>
      <c r="N153" s="97"/>
    </row>
    <row r="154" spans="1:14" ht="15">
      <c r="A154" s="180" t="s">
        <v>155</v>
      </c>
      <c r="B154" s="292">
        <f>Margins!B154</f>
        <v>525</v>
      </c>
      <c r="C154" s="292">
        <f>Volume!J154</f>
        <v>489.25</v>
      </c>
      <c r="D154" s="185">
        <f>Volume!M154</f>
        <v>2.5681341719077566</v>
      </c>
      <c r="E154" s="178">
        <f>Volume!C154*100</f>
        <v>62</v>
      </c>
      <c r="F154" s="353">
        <f>'Open Int.'!D154*100</f>
        <v>13</v>
      </c>
      <c r="G154" s="179">
        <f>'Open Int.'!R154</f>
        <v>212.62560375</v>
      </c>
      <c r="H154" s="179">
        <f>'Open Int.'!Z154</f>
        <v>27.48640125</v>
      </c>
      <c r="I154" s="172">
        <f>'Open Int.'!O154</f>
        <v>0.7759120560521865</v>
      </c>
      <c r="J154" s="188">
        <f>IF(Volume!D154=0,0,Volume!F154/Volume!D154)</f>
        <v>0.15584415584415584</v>
      </c>
      <c r="K154" s="190">
        <f>IF('Open Int.'!E154=0,0,'Open Int.'!H154/'Open Int.'!E154)</f>
        <v>0.3669064748201439</v>
      </c>
      <c r="N154" s="97"/>
    </row>
    <row r="155" spans="1:14" ht="15">
      <c r="A155" s="180" t="s">
        <v>38</v>
      </c>
      <c r="B155" s="292">
        <f>Margins!B155</f>
        <v>600</v>
      </c>
      <c r="C155" s="292">
        <f>Volume!J155</f>
        <v>621.75</v>
      </c>
      <c r="D155" s="185">
        <f>Volume!M155</f>
        <v>0.1772335454765202</v>
      </c>
      <c r="E155" s="178">
        <f>Volume!C155*100</f>
        <v>16</v>
      </c>
      <c r="F155" s="353">
        <f>'Open Int.'!D155*100</f>
        <v>-4</v>
      </c>
      <c r="G155" s="179">
        <f>'Open Int.'!R155</f>
        <v>328.619745</v>
      </c>
      <c r="H155" s="179">
        <f>'Open Int.'!Z155</f>
        <v>-13.569425999999964</v>
      </c>
      <c r="I155" s="172">
        <f>'Open Int.'!O155</f>
        <v>0.7519582245430809</v>
      </c>
      <c r="J155" s="188">
        <f>IF(Volume!D155=0,0,Volume!F155/Volume!D155)</f>
        <v>0.1</v>
      </c>
      <c r="K155" s="190">
        <f>IF('Open Int.'!E155=0,0,'Open Int.'!H155/'Open Int.'!E155)</f>
        <v>0.14705882352941177</v>
      </c>
      <c r="N155" s="97"/>
    </row>
    <row r="156" spans="1:14" ht="15">
      <c r="A156" s="180" t="s">
        <v>156</v>
      </c>
      <c r="B156" s="292">
        <f>Margins!B156</f>
        <v>600</v>
      </c>
      <c r="C156" s="292">
        <f>Volume!J156</f>
        <v>364.35</v>
      </c>
      <c r="D156" s="185">
        <f>Volume!M156</f>
        <v>-0.4916018025399303</v>
      </c>
      <c r="E156" s="178">
        <f>Volume!C156*100</f>
        <v>25</v>
      </c>
      <c r="F156" s="353">
        <f>'Open Int.'!D156*100</f>
        <v>3</v>
      </c>
      <c r="G156" s="179">
        <f>'Open Int.'!R156</f>
        <v>46.848123</v>
      </c>
      <c r="H156" s="179">
        <f>'Open Int.'!Z156</f>
        <v>1.1306340000000006</v>
      </c>
      <c r="I156" s="172">
        <f>'Open Int.'!O156</f>
        <v>0.7788147456836211</v>
      </c>
      <c r="J156" s="188">
        <f>IF(Volume!D156=0,0,Volume!F156/Volume!D156)</f>
        <v>0</v>
      </c>
      <c r="K156" s="190">
        <f>IF('Open Int.'!E156=0,0,'Open Int.'!H156/'Open Int.'!E156)</f>
        <v>0.07142857142857142</v>
      </c>
      <c r="N156" s="97"/>
    </row>
    <row r="157" spans="1:14" ht="15">
      <c r="A157" s="180" t="s">
        <v>211</v>
      </c>
      <c r="B157" s="292">
        <f>Margins!B157</f>
        <v>700</v>
      </c>
      <c r="C157" s="292">
        <f>Volume!J157</f>
        <v>302.1</v>
      </c>
      <c r="D157" s="185">
        <f>Volume!M157</f>
        <v>2.4241396846923324</v>
      </c>
      <c r="E157" s="178">
        <f>Volume!C157*100</f>
        <v>156</v>
      </c>
      <c r="F157" s="353">
        <f>'Open Int.'!D157*100</f>
        <v>-10</v>
      </c>
      <c r="G157" s="179">
        <f>'Open Int.'!R157</f>
        <v>88.54248900000002</v>
      </c>
      <c r="H157" s="179">
        <f>'Open Int.'!Z157</f>
        <v>-7.773433499999982</v>
      </c>
      <c r="I157" s="172">
        <f>'Open Int.'!O157</f>
        <v>0.8676856938141868</v>
      </c>
      <c r="J157" s="188">
        <f>IF(Volume!D157=0,0,Volume!F157/Volume!D157)</f>
        <v>0.1111111111111111</v>
      </c>
      <c r="K157" s="190">
        <f>IF('Open Int.'!E157=0,0,'Open Int.'!H157/'Open Int.'!E157)</f>
        <v>0.13744075829383887</v>
      </c>
      <c r="N157" s="97"/>
    </row>
    <row r="158" spans="6:9" ht="15" hidden="1">
      <c r="F158" s="10"/>
      <c r="G158" s="177">
        <f>'Open Int.'!R158</f>
        <v>62726.803995</v>
      </c>
      <c r="H158" s="132">
        <f>'Open Int.'!Z158</f>
        <v>-116.99339984000349</v>
      </c>
      <c r="I158" s="101"/>
    </row>
    <row r="159" spans="6:9" ht="15">
      <c r="F159" s="10"/>
      <c r="I159" s="101"/>
    </row>
    <row r="160" spans="6:9" ht="15">
      <c r="F160" s="10"/>
      <c r="I160" s="101"/>
    </row>
    <row r="161" spans="6:9" ht="15">
      <c r="F161" s="10"/>
      <c r="I161" s="101"/>
    </row>
    <row r="162" spans="1:8" ht="15.75">
      <c r="A162" s="13"/>
      <c r="B162" s="13"/>
      <c r="C162" s="13"/>
      <c r="D162" s="14"/>
      <c r="E162" s="15"/>
      <c r="F162" s="8"/>
      <c r="G162" s="73"/>
      <c r="H162" s="73"/>
    </row>
    <row r="163" spans="2:10" ht="15.75" thickBot="1">
      <c r="B163" s="40" t="s">
        <v>53</v>
      </c>
      <c r="C163" s="41"/>
      <c r="D163" s="16"/>
      <c r="E163" s="11"/>
      <c r="F163" s="11"/>
      <c r="G163" s="12"/>
      <c r="H163" s="17"/>
      <c r="I163" s="17"/>
      <c r="J163" s="7"/>
    </row>
    <row r="164" spans="1:11" ht="15.75" thickBot="1">
      <c r="A164" s="29"/>
      <c r="B164" s="131" t="s">
        <v>182</v>
      </c>
      <c r="C164" s="131" t="s">
        <v>74</v>
      </c>
      <c r="D164" s="256" t="s">
        <v>9</v>
      </c>
      <c r="E164" s="131" t="s">
        <v>84</v>
      </c>
      <c r="F164" s="131" t="s">
        <v>49</v>
      </c>
      <c r="G164" s="18"/>
      <c r="I164" s="11"/>
      <c r="K164" s="12"/>
    </row>
    <row r="165" spans="1:11" ht="15">
      <c r="A165" s="195" t="s">
        <v>60</v>
      </c>
      <c r="B165" s="239">
        <f>'Open Int.'!$V$4</f>
        <v>109.799501</v>
      </c>
      <c r="C165" s="239">
        <f>'Open Int.'!$V$5</f>
        <v>7.207308</v>
      </c>
      <c r="D165" s="239">
        <f>'Open Int.'!$V$6</f>
        <v>14768.491804</v>
      </c>
      <c r="E165" s="253">
        <f>F165-(D165+C165+B165)</f>
        <v>29074.22607659003</v>
      </c>
      <c r="F165" s="253">
        <f>'Open Int.'!$V$158</f>
        <v>43959.724689590024</v>
      </c>
      <c r="G165" s="19"/>
      <c r="H165" s="42" t="s">
        <v>59</v>
      </c>
      <c r="I165" s="43"/>
      <c r="J165" s="65">
        <f>F168</f>
        <v>62726.803995000024</v>
      </c>
      <c r="K165" s="17"/>
    </row>
    <row r="166" spans="1:11" ht="15">
      <c r="A166" s="205" t="s">
        <v>61</v>
      </c>
      <c r="B166" s="240">
        <f>'Open Int.'!$W$4</f>
        <v>0.1852635</v>
      </c>
      <c r="C166" s="240">
        <f>'Open Int.'!$W$5</f>
        <v>0</v>
      </c>
      <c r="D166" s="240">
        <f>'Open Int.'!$W$6</f>
        <v>5681.154809</v>
      </c>
      <c r="E166" s="255">
        <f>F166-(D166+C166+B166)</f>
        <v>2865.829484205002</v>
      </c>
      <c r="F166" s="240">
        <f>'Open Int.'!$W$158</f>
        <v>8547.169556705001</v>
      </c>
      <c r="G166" s="20"/>
      <c r="H166" s="42" t="s">
        <v>66</v>
      </c>
      <c r="I166" s="43"/>
      <c r="J166" s="65">
        <f>'Open Int.'!$Z$158</f>
        <v>-116.99339984000349</v>
      </c>
      <c r="K166" s="133">
        <f>J166/(J165-J166)</f>
        <v>-0.0018616538893241608</v>
      </c>
    </row>
    <row r="167" spans="1:11" ht="15.75" thickBot="1">
      <c r="A167" s="207" t="s">
        <v>62</v>
      </c>
      <c r="B167" s="240">
        <f>'Open Int.'!$X$4</f>
        <v>0</v>
      </c>
      <c r="C167" s="240">
        <f>'Open Int.'!$X$5</f>
        <v>0</v>
      </c>
      <c r="D167" s="240">
        <f>'Open Int.'!$X$6</f>
        <v>9498.238387</v>
      </c>
      <c r="E167" s="255">
        <f>F167-(D167+C167+B167)</f>
        <v>721.6713617050045</v>
      </c>
      <c r="F167" s="240">
        <f>'Open Int.'!$X$158</f>
        <v>10219.909748705004</v>
      </c>
      <c r="G167" s="19"/>
      <c r="H167" s="354"/>
      <c r="I167" s="354"/>
      <c r="J167" s="355"/>
      <c r="K167" s="356"/>
    </row>
    <row r="168" spans="1:10" ht="15.75" thickBot="1">
      <c r="A168" s="204" t="s">
        <v>11</v>
      </c>
      <c r="B168" s="30">
        <f>SUM(B165:B167)</f>
        <v>109.98476450000001</v>
      </c>
      <c r="C168" s="30">
        <f>SUM(C165:C167)</f>
        <v>7.207308</v>
      </c>
      <c r="D168" s="257">
        <f>SUM(D165:D167)</f>
        <v>29947.884999999995</v>
      </c>
      <c r="E168" s="257">
        <f>SUM(E165:E167)</f>
        <v>32661.726922500035</v>
      </c>
      <c r="F168" s="30">
        <f>SUM(F165:F167)</f>
        <v>62726.803995000024</v>
      </c>
      <c r="G168" s="22"/>
      <c r="H168" s="44" t="s">
        <v>67</v>
      </c>
      <c r="I168" s="45"/>
      <c r="J168" s="21">
        <f>Volume!P159</f>
        <v>0.2894505565185163</v>
      </c>
    </row>
    <row r="169" spans="1:11" ht="15">
      <c r="A169" s="195" t="s">
        <v>54</v>
      </c>
      <c r="B169" s="240">
        <f>'Open Int.'!$S$4</f>
        <v>98.189655</v>
      </c>
      <c r="C169" s="240">
        <f>'Open Int.'!$S$5</f>
        <v>6.898824</v>
      </c>
      <c r="D169" s="240">
        <f>'Open Int.'!$S$6</f>
        <v>20330.511465</v>
      </c>
      <c r="E169" s="255">
        <f>F169-(D169+C169+B169)</f>
        <v>24961.538945040007</v>
      </c>
      <c r="F169" s="240">
        <f>'Open Int.'!$S$158</f>
        <v>45397.138889040005</v>
      </c>
      <c r="G169" s="20"/>
      <c r="H169" s="44" t="s">
        <v>68</v>
      </c>
      <c r="I169" s="45"/>
      <c r="J169" s="23">
        <f>'Open Int.'!E159</f>
        <v>0.41374455129429605</v>
      </c>
      <c r="K169" s="12"/>
    </row>
    <row r="170" spans="1:10" ht="15.75" thickBot="1">
      <c r="A170" s="207" t="s">
        <v>65</v>
      </c>
      <c r="B170" s="254">
        <f>B168-B169</f>
        <v>11.79510950000001</v>
      </c>
      <c r="C170" s="254">
        <f>C168-C169</f>
        <v>0.308484</v>
      </c>
      <c r="D170" s="258">
        <f>D168-D169</f>
        <v>9617.373534999995</v>
      </c>
      <c r="E170" s="254">
        <f>E168-E169</f>
        <v>7700.1879774600275</v>
      </c>
      <c r="F170" s="254">
        <f>F168-F169</f>
        <v>17329.66510596002</v>
      </c>
      <c r="G170" s="20"/>
      <c r="J170" s="66"/>
    </row>
    <row r="171" ht="15">
      <c r="G171" s="90"/>
    </row>
    <row r="172" spans="4:9" ht="15">
      <c r="D172" s="50"/>
      <c r="E172" s="26"/>
      <c r="I172" s="24"/>
    </row>
    <row r="173" spans="3:8" ht="15">
      <c r="C173" s="50"/>
      <c r="D173" s="50"/>
      <c r="E173" s="99"/>
      <c r="F173" s="269"/>
      <c r="H173" s="26"/>
    </row>
    <row r="174" spans="4:7" ht="15">
      <c r="D174" s="50"/>
      <c r="E174" s="26"/>
      <c r="F174" s="26"/>
      <c r="G174" s="26"/>
    </row>
    <row r="175" spans="4:5" ht="15">
      <c r="D175" s="50"/>
      <c r="E175" s="26"/>
    </row>
    <row r="178" ht="15">
      <c r="A178" s="7" t="s">
        <v>120</v>
      </c>
    </row>
    <row r="179" ht="15">
      <c r="A179" s="7" t="s">
        <v>115</v>
      </c>
    </row>
    <row r="193" ht="15">
      <c r="G193"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96"/>
  <sheetViews>
    <sheetView workbookViewId="0" topLeftCell="A1">
      <selection activeCell="C135" sqref="C135"/>
    </sheetView>
  </sheetViews>
  <sheetFormatPr defaultColWidth="9.140625" defaultRowHeight="12.75"/>
  <cols>
    <col min="1" max="1" width="20.28125" style="25" customWidth="1"/>
    <col min="2" max="2" width="14.7109375" style="25" customWidth="1"/>
    <col min="3" max="3" width="37.421875" style="25" bestFit="1" customWidth="1"/>
    <col min="4" max="4" width="14.7109375" style="25" customWidth="1"/>
    <col min="5" max="5" width="12.28125" style="25" customWidth="1"/>
    <col min="6" max="6" width="20.8515625" style="25" customWidth="1"/>
    <col min="7" max="16384" width="9.140625" style="25" customWidth="1"/>
  </cols>
  <sheetData>
    <row r="1" spans="1:4" ht="13.5">
      <c r="A1" s="437" t="s">
        <v>127</v>
      </c>
      <c r="B1" s="437"/>
      <c r="C1" s="437"/>
      <c r="D1" s="93">
        <f ca="1">NOW()</f>
        <v>39104.76831342593</v>
      </c>
    </row>
    <row r="2" spans="1:3" ht="13.5">
      <c r="A2" s="95" t="s">
        <v>128</v>
      </c>
      <c r="B2" s="95" t="s">
        <v>129</v>
      </c>
      <c r="C2" s="96" t="s">
        <v>130</v>
      </c>
    </row>
    <row r="3" spans="1:3" ht="13.5">
      <c r="A3" s="25" t="s">
        <v>238</v>
      </c>
      <c r="B3" s="93">
        <v>39107</v>
      </c>
      <c r="C3" s="94">
        <f>B3-D1</f>
        <v>2.231686574072228</v>
      </c>
    </row>
    <row r="4" spans="1:3" ht="13.5">
      <c r="A4" s="25" t="s">
        <v>277</v>
      </c>
      <c r="B4" s="93">
        <v>39135</v>
      </c>
      <c r="C4" s="94">
        <f>B4-D1</f>
        <v>30.231686574072228</v>
      </c>
    </row>
    <row r="5" spans="1:3" ht="13.5">
      <c r="A5" s="25" t="s">
        <v>282</v>
      </c>
      <c r="B5" s="93">
        <v>39170</v>
      </c>
      <c r="C5" s="94">
        <f>B5-D1</f>
        <v>65.23168657407223</v>
      </c>
    </row>
    <row r="6" spans="1:3" ht="13.5">
      <c r="A6" s="51"/>
      <c r="B6" s="98"/>
      <c r="C6" s="94"/>
    </row>
    <row r="7" spans="1:3" ht="13.5">
      <c r="A7" s="436" t="s">
        <v>131</v>
      </c>
      <c r="B7" s="436"/>
      <c r="C7" s="436"/>
    </row>
    <row r="8" spans="1:3" ht="13.5">
      <c r="A8" s="91" t="s">
        <v>114</v>
      </c>
      <c r="B8" s="92" t="s">
        <v>116</v>
      </c>
      <c r="C8" s="91" t="s">
        <v>125</v>
      </c>
    </row>
    <row r="9" spans="1:3" ht="13.5">
      <c r="A9" s="93" t="s">
        <v>197</v>
      </c>
      <c r="B9" s="374">
        <v>39101</v>
      </c>
      <c r="C9" s="93" t="s">
        <v>397</v>
      </c>
    </row>
    <row r="10" spans="1:3" ht="13.5">
      <c r="A10" s="25" t="s">
        <v>118</v>
      </c>
      <c r="B10" s="93">
        <v>39104</v>
      </c>
      <c r="C10" s="25" t="s">
        <v>399</v>
      </c>
    </row>
    <row r="11" spans="1:3" ht="13.5">
      <c r="A11" s="25" t="s">
        <v>296</v>
      </c>
      <c r="B11" s="93">
        <v>39106</v>
      </c>
      <c r="C11" s="25" t="s">
        <v>400</v>
      </c>
    </row>
    <row r="12" spans="1:3" ht="13.5">
      <c r="A12" s="93" t="s">
        <v>220</v>
      </c>
      <c r="B12" s="374">
        <v>39107</v>
      </c>
      <c r="C12" s="93" t="s">
        <v>396</v>
      </c>
    </row>
    <row r="13" spans="1:3" ht="13.5">
      <c r="A13" s="25" t="s">
        <v>34</v>
      </c>
      <c r="B13" s="93">
        <v>39107</v>
      </c>
      <c r="C13" s="25" t="s">
        <v>399</v>
      </c>
    </row>
    <row r="196" ht="13.5">
      <c r="M196" s="25" t="s">
        <v>278</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0"/>
  <sheetViews>
    <sheetView workbookViewId="0" topLeftCell="A1">
      <selection activeCell="B113" sqref="B113"/>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4" t="s">
        <v>239</v>
      </c>
      <c r="B1" s="395"/>
      <c r="C1" s="395"/>
      <c r="D1" s="395"/>
    </row>
    <row r="2" spans="1:4" ht="17.25" customHeight="1">
      <c r="A2" s="364" t="s">
        <v>240</v>
      </c>
      <c r="B2" s="364" t="s">
        <v>59</v>
      </c>
      <c r="C2" s="365" t="s">
        <v>70</v>
      </c>
      <c r="D2" s="369" t="s">
        <v>241</v>
      </c>
    </row>
    <row r="3" ht="17.25" customHeight="1">
      <c r="D3" s="363"/>
    </row>
    <row r="4" spans="1:4" ht="15" outlineLevel="1">
      <c r="A4" s="364" t="s">
        <v>242</v>
      </c>
      <c r="B4" s="364">
        <f>SUM(B5:B7)</f>
        <v>15088250</v>
      </c>
      <c r="C4" s="364">
        <f>SUM(C5:C7)</f>
        <v>179400</v>
      </c>
      <c r="D4" s="369">
        <f aca="true" t="shared" si="0" ref="D4:D14">C4/(B4-C4)</f>
        <v>0.01203312126689852</v>
      </c>
    </row>
    <row r="5" spans="1:4" ht="14.25" outlineLevel="2">
      <c r="A5" s="366" t="s">
        <v>334</v>
      </c>
      <c r="B5" s="367">
        <f>VLOOKUP(A5,'Open Int.'!$A$4:$O$157,2,FALSE)</f>
        <v>1403800</v>
      </c>
      <c r="C5" s="367">
        <f>VLOOKUP(A5,'Open Int.'!$A$4:$O$157,3,FALSE)</f>
        <v>-12600</v>
      </c>
      <c r="D5" s="368">
        <f t="shared" si="0"/>
        <v>-0.008895792149110422</v>
      </c>
    </row>
    <row r="6" spans="1:4" ht="14.25" outlineLevel="2">
      <c r="A6" s="366" t="s">
        <v>335</v>
      </c>
      <c r="B6" s="367">
        <f>VLOOKUP(A6,'Open Int.'!$A$4:$O$157,2,FALSE)</f>
        <v>1545200</v>
      </c>
      <c r="C6" s="367">
        <f>VLOOKUP(A6,'Open Int.'!$A$4:$O$157,3,FALSE)</f>
        <v>3200</v>
      </c>
      <c r="D6" s="368">
        <f t="shared" si="0"/>
        <v>0.0020752269779507134</v>
      </c>
    </row>
    <row r="7" spans="1:4" ht="14.25" outlineLevel="2">
      <c r="A7" s="366" t="s">
        <v>336</v>
      </c>
      <c r="B7" s="367">
        <f>VLOOKUP(A7,'Open Int.'!$A$4:$O$157,2,FALSE)</f>
        <v>12139250</v>
      </c>
      <c r="C7" s="367">
        <f>VLOOKUP(A7,'Open Int.'!$A$4:$O$157,3,FALSE)</f>
        <v>188800</v>
      </c>
      <c r="D7" s="368">
        <f t="shared" si="0"/>
        <v>0.015798568254751913</v>
      </c>
    </row>
    <row r="8" spans="1:4" ht="15">
      <c r="A8" s="364" t="s">
        <v>243</v>
      </c>
      <c r="B8" s="364">
        <f>SUM(B9:B13)</f>
        <v>53523776</v>
      </c>
      <c r="C8" s="364">
        <f>SUM(C9:C13)</f>
        <v>-1596468</v>
      </c>
      <c r="D8" s="369">
        <f t="shared" si="0"/>
        <v>-0.028963369610627995</v>
      </c>
    </row>
    <row r="9" spans="1:4" ht="14.25" outlineLevel="2">
      <c r="A9" s="366" t="s">
        <v>337</v>
      </c>
      <c r="B9" s="367">
        <f>VLOOKUP(A9,'Open Int.'!$A$4:$O$157,2,FALSE)</f>
        <v>35621500</v>
      </c>
      <c r="C9" s="367">
        <f>VLOOKUP(A9,'Open Int.'!$A$4:$O$157,3,FALSE)</f>
        <v>-1766750</v>
      </c>
      <c r="D9" s="368">
        <f t="shared" si="0"/>
        <v>-0.04725415070242656</v>
      </c>
    </row>
    <row r="10" spans="1:4" ht="14.25" outlineLevel="2">
      <c r="A10" s="366" t="s">
        <v>338</v>
      </c>
      <c r="B10" s="367">
        <f>VLOOKUP(A10,'Open Int.'!$A$4:$O$157,2,FALSE)</f>
        <v>7963200</v>
      </c>
      <c r="C10" s="367">
        <f>VLOOKUP(A10,'Open Int.'!$A$4:$O$157,3,FALSE)</f>
        <v>331200</v>
      </c>
      <c r="D10" s="368">
        <f t="shared" si="0"/>
        <v>0.04339622641509434</v>
      </c>
    </row>
    <row r="11" spans="1:4" ht="14.25" outlineLevel="2">
      <c r="A11" s="366" t="s">
        <v>7</v>
      </c>
      <c r="B11" s="367">
        <f>VLOOKUP(A11,'Open Int.'!$A$4:$O$157,2,FALSE)</f>
        <v>3081000</v>
      </c>
      <c r="C11" s="367">
        <f>VLOOKUP(A11,'Open Int.'!$A$4:$O$157,3,FALSE)</f>
        <v>334750</v>
      </c>
      <c r="D11" s="368">
        <f t="shared" si="0"/>
        <v>0.12189349112426036</v>
      </c>
    </row>
    <row r="12" spans="1:4" ht="14.25" outlineLevel="2">
      <c r="A12" s="366" t="s">
        <v>44</v>
      </c>
      <c r="B12" s="367">
        <f>VLOOKUP(A12,'Open Int.'!$A$4:$O$157,2,FALSE)</f>
        <v>2254800</v>
      </c>
      <c r="C12" s="367">
        <f>VLOOKUP(A12,'Open Int.'!$A$4:$O$157,3,FALSE)</f>
        <v>-685600</v>
      </c>
      <c r="D12" s="368">
        <f t="shared" si="0"/>
        <v>-0.23316555570670658</v>
      </c>
    </row>
    <row r="13" spans="1:4" ht="14.25" outlineLevel="2">
      <c r="A13" s="366" t="s">
        <v>311</v>
      </c>
      <c r="B13" s="367">
        <f>VLOOKUP(A13,'Open Int.'!$A$4:$O$157,2,FALSE)</f>
        <v>4603276</v>
      </c>
      <c r="C13" s="367">
        <f>VLOOKUP(A13,'Open Int.'!$A$4:$O$157,3,FALSE)</f>
        <v>189932</v>
      </c>
      <c r="D13" s="368">
        <f t="shared" si="0"/>
        <v>0.043035847647498134</v>
      </c>
    </row>
    <row r="14" spans="1:4" ht="15">
      <c r="A14" s="364" t="s">
        <v>244</v>
      </c>
      <c r="B14" s="364">
        <f>B8+B4</f>
        <v>68612026</v>
      </c>
      <c r="C14" s="364">
        <f>C8+C4</f>
        <v>-1417068</v>
      </c>
      <c r="D14" s="369">
        <f t="shared" si="0"/>
        <v>-0.020235418153489178</v>
      </c>
    </row>
    <row r="16" spans="1:4" ht="15" outlineLevel="1">
      <c r="A16" s="364" t="s">
        <v>245</v>
      </c>
      <c r="B16" s="364">
        <f>SUM(B17:B20)</f>
        <v>14269700</v>
      </c>
      <c r="C16" s="364">
        <f>SUM(C17:C20)</f>
        <v>-145800</v>
      </c>
      <c r="D16" s="369">
        <f aca="true" t="shared" si="1" ref="D16:D21">C16/(B16-C16)</f>
        <v>-0.010114113280843537</v>
      </c>
    </row>
    <row r="17" spans="1:4" ht="14.25" outlineLevel="1">
      <c r="A17" s="366" t="s">
        <v>180</v>
      </c>
      <c r="B17" s="367">
        <f>VLOOKUP(A17,'Open Int.'!$A$4:$O$157,2,FALSE)</f>
        <v>6477000</v>
      </c>
      <c r="C17" s="367">
        <f>VLOOKUP(A17,'Open Int.'!$A$4:$O$157,3,FALSE)</f>
        <v>-130500</v>
      </c>
      <c r="D17" s="368">
        <f t="shared" si="1"/>
        <v>-0.01975028376844495</v>
      </c>
    </row>
    <row r="18" spans="1:4" ht="14.25" outlineLevel="1">
      <c r="A18" s="366" t="s">
        <v>313</v>
      </c>
      <c r="B18" s="367">
        <f>VLOOKUP(A18,'Open Int.'!$A$4:$O$157,2,FALSE)</f>
        <v>177600</v>
      </c>
      <c r="C18" s="367">
        <f>VLOOKUP(A18,'Open Int.'!$A$4:$O$157,3,FALSE)</f>
        <v>4800</v>
      </c>
      <c r="D18" s="368">
        <f t="shared" si="1"/>
        <v>0.027777777777777776</v>
      </c>
    </row>
    <row r="19" spans="1:4" ht="14.25" outlineLevel="1">
      <c r="A19" s="366" t="s">
        <v>339</v>
      </c>
      <c r="B19" s="367">
        <f>VLOOKUP(A19,'Open Int.'!$A$4:$O$157,2,FALSE)</f>
        <v>5052000</v>
      </c>
      <c r="C19" s="367">
        <f>VLOOKUP(A19,'Open Int.'!$A$4:$O$157,3,FALSE)</f>
        <v>16000</v>
      </c>
      <c r="D19" s="368">
        <f t="shared" si="1"/>
        <v>0.003177124702144559</v>
      </c>
    </row>
    <row r="20" spans="1:4" ht="14.25" outlineLevel="1">
      <c r="A20" s="366" t="s">
        <v>340</v>
      </c>
      <c r="B20" s="367">
        <f>VLOOKUP(A20,'Open Int.'!$A$4:$O$157,2,FALSE)</f>
        <v>2563100</v>
      </c>
      <c r="C20" s="367">
        <f>VLOOKUP(A20,'Open Int.'!$A$4:$O$157,3,FALSE)</f>
        <v>-36100</v>
      </c>
      <c r="D20" s="368">
        <f t="shared" si="1"/>
        <v>-0.013888888888888888</v>
      </c>
    </row>
    <row r="21" spans="1:4" ht="15" outlineLevel="1">
      <c r="A21" s="364" t="s">
        <v>246</v>
      </c>
      <c r="B21" s="364">
        <f>SUM(B22:B34)</f>
        <v>58843650</v>
      </c>
      <c r="C21" s="364">
        <f>SUM(C22:C34)</f>
        <v>633300</v>
      </c>
      <c r="D21" s="369">
        <f t="shared" si="1"/>
        <v>0.010879508541006883</v>
      </c>
    </row>
    <row r="22" spans="1:4" ht="14.25" outlineLevel="2">
      <c r="A22" s="366" t="s">
        <v>135</v>
      </c>
      <c r="B22" s="367">
        <f>VLOOKUP(A22,'Open Int.'!$A$4:$O$157,2,FALSE)</f>
        <v>4062100</v>
      </c>
      <c r="C22" s="367">
        <f>VLOOKUP(A22,'Open Int.'!$A$4:$O$157,3,FALSE)</f>
        <v>9800</v>
      </c>
      <c r="D22" s="368">
        <f aca="true" t="shared" si="2" ref="D22:D34">C22/(B22-C22)</f>
        <v>0.0024183796856106408</v>
      </c>
    </row>
    <row r="23" spans="1:4" ht="14.25" outlineLevel="2">
      <c r="A23" s="366" t="s">
        <v>341</v>
      </c>
      <c r="B23" s="367">
        <f>VLOOKUP(A23,'Open Int.'!$A$4:$O$157,2,FALSE)</f>
        <v>3588000</v>
      </c>
      <c r="C23" s="367">
        <f>VLOOKUP(A23,'Open Int.'!$A$4:$O$157,3,FALSE)</f>
        <v>9200</v>
      </c>
      <c r="D23" s="368">
        <f t="shared" si="2"/>
        <v>0.002570694087403599</v>
      </c>
    </row>
    <row r="24" spans="1:4" ht="14.25" outlineLevel="2">
      <c r="A24" s="366" t="s">
        <v>342</v>
      </c>
      <c r="B24" s="367">
        <f>VLOOKUP(A24,'Open Int.'!$A$4:$O$157,2,FALSE)</f>
        <v>7841400</v>
      </c>
      <c r="C24" s="367">
        <f>VLOOKUP(A24,'Open Int.'!$A$4:$O$157,3,FALSE)</f>
        <v>-74200</v>
      </c>
      <c r="D24" s="368">
        <f t="shared" si="2"/>
        <v>-0.00937389458790237</v>
      </c>
    </row>
    <row r="25" spans="1:4" ht="14.25" outlineLevel="2">
      <c r="A25" s="366" t="s">
        <v>343</v>
      </c>
      <c r="B25" s="367">
        <f>VLOOKUP(A25,'Open Int.'!$A$4:$O$157,2,FALSE)</f>
        <v>5802600</v>
      </c>
      <c r="C25" s="367">
        <f>VLOOKUP(A25,'Open Int.'!$A$4:$O$157,3,FALSE)</f>
        <v>410400</v>
      </c>
      <c r="D25" s="368">
        <f t="shared" si="2"/>
        <v>0.07610993657505286</v>
      </c>
    </row>
    <row r="26" spans="1:4" ht="14.25" outlineLevel="2">
      <c r="A26" s="366" t="s">
        <v>344</v>
      </c>
      <c r="B26" s="367">
        <f>VLOOKUP(A26,'Open Int.'!$A$4:$O$157,2,FALSE)</f>
        <v>2001600</v>
      </c>
      <c r="C26" s="367">
        <f>VLOOKUP(A26,'Open Int.'!$A$4:$O$157,3,FALSE)</f>
        <v>94400</v>
      </c>
      <c r="D26" s="368">
        <f t="shared" si="2"/>
        <v>0.04949664429530201</v>
      </c>
    </row>
    <row r="27" spans="1:4" ht="14.25" outlineLevel="2">
      <c r="A27" s="366" t="s">
        <v>345</v>
      </c>
      <c r="B27" s="367">
        <f>VLOOKUP(A27,'Open Int.'!$A$4:$O$157,2,FALSE)</f>
        <v>738000</v>
      </c>
      <c r="C27" s="367">
        <f>VLOOKUP(A27,'Open Int.'!$A$4:$O$157,3,FALSE)</f>
        <v>9600</v>
      </c>
      <c r="D27" s="368">
        <f t="shared" si="2"/>
        <v>0.013179571663920923</v>
      </c>
    </row>
    <row r="28" spans="1:4" ht="14.25" outlineLevel="2">
      <c r="A28" s="366" t="s">
        <v>143</v>
      </c>
      <c r="B28" s="367">
        <f>VLOOKUP(A28,'Open Int.'!$A$4:$O$157,2,FALSE)</f>
        <v>1230150</v>
      </c>
      <c r="C28" s="367">
        <f>VLOOKUP(A28,'Open Int.'!$A$4:$O$157,3,FALSE)</f>
        <v>23600</v>
      </c>
      <c r="D28" s="368">
        <f t="shared" si="2"/>
        <v>0.019559902200488997</v>
      </c>
    </row>
    <row r="29" spans="1:4" ht="14.25" outlineLevel="2">
      <c r="A29" s="366" t="s">
        <v>346</v>
      </c>
      <c r="B29" s="367">
        <f>VLOOKUP(A29,'Open Int.'!$A$4:$O$157,2,FALSE)</f>
        <v>2676000</v>
      </c>
      <c r="C29" s="367">
        <f>VLOOKUP(A29,'Open Int.'!$A$4:$O$157,3,FALSE)</f>
        <v>190800</v>
      </c>
      <c r="D29" s="368">
        <f t="shared" si="2"/>
        <v>0.07677450507001449</v>
      </c>
    </row>
    <row r="30" spans="1:4" ht="14.25" outlineLevel="2">
      <c r="A30" s="366" t="s">
        <v>81</v>
      </c>
      <c r="B30" s="367">
        <f>VLOOKUP(A30,'Open Int.'!$A$4:$O$157,2,FALSE)</f>
        <v>4394400</v>
      </c>
      <c r="C30" s="367">
        <f>VLOOKUP(A30,'Open Int.'!$A$4:$O$157,3,FALSE)</f>
        <v>-92400</v>
      </c>
      <c r="D30" s="368">
        <f t="shared" si="2"/>
        <v>-0.020593741642150307</v>
      </c>
    </row>
    <row r="31" spans="1:4" ht="14.25" outlineLevel="2">
      <c r="A31" s="366" t="s">
        <v>205</v>
      </c>
      <c r="B31" s="367">
        <f>VLOOKUP(A31,'Open Int.'!$A$4:$O$157,2,FALSE)</f>
        <v>5880500</v>
      </c>
      <c r="C31" s="367">
        <f>VLOOKUP(A31,'Open Int.'!$A$4:$O$157,3,FALSE)</f>
        <v>15000</v>
      </c>
      <c r="D31" s="368">
        <f t="shared" si="2"/>
        <v>0.0025573267411132896</v>
      </c>
    </row>
    <row r="32" spans="1:4" ht="14.25" outlineLevel="2">
      <c r="A32" s="366" t="s">
        <v>347</v>
      </c>
      <c r="B32" s="367">
        <f>VLOOKUP(A32,'Open Int.'!$A$4:$O$157,2,FALSE)</f>
        <v>9621600</v>
      </c>
      <c r="C32" s="367">
        <f>VLOOKUP(A32,'Open Int.'!$A$4:$O$157,3,FALSE)</f>
        <v>60800</v>
      </c>
      <c r="D32" s="368">
        <f t="shared" si="2"/>
        <v>0.006359300476947536</v>
      </c>
    </row>
    <row r="33" spans="1:4" ht="14.25" outlineLevel="2">
      <c r="A33" s="366" t="s">
        <v>348</v>
      </c>
      <c r="B33" s="367">
        <f>VLOOKUP(A33,'Open Int.'!$A$4:$O$157,2,FALSE)</f>
        <v>5245800</v>
      </c>
      <c r="C33" s="367">
        <f>VLOOKUP(A33,'Open Int.'!$A$4:$O$157,3,FALSE)</f>
        <v>79800</v>
      </c>
      <c r="D33" s="368">
        <f t="shared" si="2"/>
        <v>0.015447154471544716</v>
      </c>
    </row>
    <row r="34" spans="1:4" ht="14.25" outlineLevel="2">
      <c r="A34" s="366" t="s">
        <v>349</v>
      </c>
      <c r="B34" s="367">
        <f>VLOOKUP(A34,'Open Int.'!$A$4:$O$157,2,FALSE)</f>
        <v>5761500</v>
      </c>
      <c r="C34" s="367">
        <f>VLOOKUP(A34,'Open Int.'!$A$4:$O$157,3,FALSE)</f>
        <v>-103500</v>
      </c>
      <c r="D34" s="368">
        <f t="shared" si="2"/>
        <v>-0.01764705882352941</v>
      </c>
    </row>
    <row r="35" spans="1:4" ht="15">
      <c r="A35" s="364" t="s">
        <v>247</v>
      </c>
      <c r="B35" s="364">
        <f>SUM(B36:B44)</f>
        <v>68369450</v>
      </c>
      <c r="C35" s="364">
        <f>SUM(C36:C44)</f>
        <v>-1691150</v>
      </c>
      <c r="D35" s="369">
        <f>C35/(B35-C35)</f>
        <v>-0.024138388766296606</v>
      </c>
    </row>
    <row r="36" spans="1:4" ht="14.25" outlineLevel="2">
      <c r="A36" s="366" t="s">
        <v>350</v>
      </c>
      <c r="B36" s="367">
        <f>VLOOKUP(A36,'Open Int.'!$A$4:$O$157,2,FALSE)</f>
        <v>556400</v>
      </c>
      <c r="C36" s="367">
        <f>VLOOKUP(A36,'Open Int.'!$A$4:$O$157,3,FALSE)</f>
        <v>35100</v>
      </c>
      <c r="D36" s="368">
        <f aca="true" t="shared" si="3" ref="D36:D44">C36/(B36-C36)</f>
        <v>0.06733167082294264</v>
      </c>
    </row>
    <row r="37" spans="1:4" ht="14.25" outlineLevel="2">
      <c r="A37" s="366" t="s">
        <v>324</v>
      </c>
      <c r="B37" s="367">
        <f>VLOOKUP(A37,'Open Int.'!$A$4:$O$157,2,FALSE)</f>
        <v>730950</v>
      </c>
      <c r="C37" s="367">
        <f>VLOOKUP(A37,'Open Int.'!$A$4:$O$157,3,FALSE)</f>
        <v>-1650</v>
      </c>
      <c r="D37" s="368">
        <f t="shared" si="3"/>
        <v>-0.0022522522522522522</v>
      </c>
    </row>
    <row r="38" spans="1:4" ht="14.25" outlineLevel="2">
      <c r="A38" s="366" t="s">
        <v>351</v>
      </c>
      <c r="B38" s="367">
        <f>VLOOKUP(A38,'Open Int.'!$A$4:$O$157,2,FALSE)</f>
        <v>1228800</v>
      </c>
      <c r="C38" s="367">
        <f>VLOOKUP(A38,'Open Int.'!$A$4:$O$157,3,FALSE)</f>
        <v>19600</v>
      </c>
      <c r="D38" s="368">
        <f t="shared" si="3"/>
        <v>0.01620906384386371</v>
      </c>
    </row>
    <row r="39" spans="1:4" ht="14.25" outlineLevel="2">
      <c r="A39" s="366" t="s">
        <v>310</v>
      </c>
      <c r="B39" s="367">
        <f>VLOOKUP(A39,'Open Int.'!$A$4:$O$157,2,FALSE)</f>
        <v>6332900</v>
      </c>
      <c r="C39" s="367">
        <f>VLOOKUP(A39,'Open Int.'!$A$4:$O$157,3,FALSE)</f>
        <v>-253400</v>
      </c>
      <c r="D39" s="368">
        <f t="shared" si="3"/>
        <v>-0.038473801679243275</v>
      </c>
    </row>
    <row r="40" spans="1:4" ht="14.25" outlineLevel="2">
      <c r="A40" s="366" t="s">
        <v>141</v>
      </c>
      <c r="B40" s="367">
        <f>VLOOKUP(A40,'Open Int.'!$A$4:$O$157,2,FALSE)</f>
        <v>33705600</v>
      </c>
      <c r="C40" s="367">
        <f>VLOOKUP(A40,'Open Int.'!$A$4:$O$157,3,FALSE)</f>
        <v>-672000</v>
      </c>
      <c r="D40" s="368">
        <f t="shared" si="3"/>
        <v>-0.019547612398771293</v>
      </c>
    </row>
    <row r="41" spans="1:4" ht="14.25" outlineLevel="2">
      <c r="A41" s="366" t="s">
        <v>353</v>
      </c>
      <c r="B41" s="367">
        <f>VLOOKUP(A41,'Open Int.'!$A$4:$O$157,2,FALSE)</f>
        <v>19989200</v>
      </c>
      <c r="C41" s="367">
        <f>VLOOKUP(A41,'Open Int.'!$A$4:$O$157,3,FALSE)</f>
        <v>-146300</v>
      </c>
      <c r="D41" s="368">
        <f t="shared" si="3"/>
        <v>-0.007265774378585086</v>
      </c>
    </row>
    <row r="42" spans="1:4" ht="14.25" outlineLevel="2">
      <c r="A42" s="366" t="s">
        <v>352</v>
      </c>
      <c r="B42" s="367">
        <f>VLOOKUP(A42,'Open Int.'!$A$4:$O$157,2,FALSE)</f>
        <v>167400</v>
      </c>
      <c r="C42" s="367">
        <f>VLOOKUP(A42,'Open Int.'!$A$4:$O$157,3,FALSE)</f>
        <v>4200</v>
      </c>
      <c r="D42" s="368">
        <f t="shared" si="3"/>
        <v>0.025735294117647058</v>
      </c>
    </row>
    <row r="43" spans="1:4" ht="14.25" outlineLevel="2">
      <c r="A43" s="366" t="s">
        <v>354</v>
      </c>
      <c r="B43" s="367">
        <f>VLOOKUP(A43,'Open Int.'!$A$4:$O$157,2,FALSE)</f>
        <v>5165000</v>
      </c>
      <c r="C43" s="367">
        <f>VLOOKUP(A43,'Open Int.'!$A$4:$O$157,3,FALSE)</f>
        <v>-642500</v>
      </c>
      <c r="D43" s="368">
        <f t="shared" si="3"/>
        <v>-0.11063280241067586</v>
      </c>
    </row>
    <row r="44" spans="1:4" ht="14.25" outlineLevel="2">
      <c r="A44" s="366" t="s">
        <v>355</v>
      </c>
      <c r="B44" s="367">
        <f>VLOOKUP(A44,'Open Int.'!$A$4:$O$157,2,FALSE)</f>
        <v>493200</v>
      </c>
      <c r="C44" s="367">
        <f>VLOOKUP(A44,'Open Int.'!$A$4:$O$157,3,FALSE)</f>
        <v>-34200</v>
      </c>
      <c r="D44" s="368">
        <f t="shared" si="3"/>
        <v>-0.06484641638225255</v>
      </c>
    </row>
    <row r="45" spans="1:4" ht="15">
      <c r="A45" s="364" t="s">
        <v>248</v>
      </c>
      <c r="B45" s="364">
        <f>B35+B21</f>
        <v>127213100</v>
      </c>
      <c r="C45" s="364">
        <f>C35+C21</f>
        <v>-1057850</v>
      </c>
      <c r="D45" s="369">
        <f>C45/(B45-C45)</f>
        <v>-0.008246995909829934</v>
      </c>
    </row>
    <row r="47" spans="1:4" ht="15" outlineLevel="1">
      <c r="A47" s="364" t="s">
        <v>249</v>
      </c>
      <c r="B47" s="364">
        <f>SUM(B48:B53)</f>
        <v>14587350</v>
      </c>
      <c r="C47" s="364">
        <f>SUM(C48:C53)</f>
        <v>67125</v>
      </c>
      <c r="D47" s="369">
        <f>C47/(B47-C47)</f>
        <v>0.0046228622490353975</v>
      </c>
    </row>
    <row r="48" spans="1:4" ht="14.25">
      <c r="A48" s="366" t="s">
        <v>210</v>
      </c>
      <c r="B48" s="367">
        <f>VLOOKUP(A48,'Open Int.'!$A$4:$O$157,2,FALSE)</f>
        <v>1496000</v>
      </c>
      <c r="C48" s="367">
        <f>VLOOKUP(A48,'Open Int.'!$A$4:$O$157,3,FALSE)</f>
        <v>-44200</v>
      </c>
      <c r="D48" s="368">
        <f aca="true" t="shared" si="4" ref="D48:D53">C48/(B48-C48)</f>
        <v>-0.02869757174392936</v>
      </c>
    </row>
    <row r="49" spans="1:4" ht="14.25">
      <c r="A49" s="366" t="s">
        <v>356</v>
      </c>
      <c r="B49" s="367">
        <f>VLOOKUP(A49,'Open Int.'!$A$4:$O$157,2,FALSE)</f>
        <v>3137700</v>
      </c>
      <c r="C49" s="367">
        <f>VLOOKUP(A49,'Open Int.'!$A$4:$O$157,3,FALSE)</f>
        <v>-66300</v>
      </c>
      <c r="D49" s="368">
        <f t="shared" si="4"/>
        <v>-0.020692883895131086</v>
      </c>
    </row>
    <row r="50" spans="1:4" ht="14.25">
      <c r="A50" s="366" t="s">
        <v>331</v>
      </c>
      <c r="B50" s="367">
        <f>VLOOKUP(A50,'Open Int.'!$A$4:$O$157,2,FALSE)</f>
        <v>4342800</v>
      </c>
      <c r="C50" s="367">
        <f>VLOOKUP(A50,'Open Int.'!$A$4:$O$157,3,FALSE)</f>
        <v>277200</v>
      </c>
      <c r="D50" s="368">
        <f t="shared" si="4"/>
        <v>0.06818181818181818</v>
      </c>
    </row>
    <row r="51" spans="1:4" ht="14.25" outlineLevel="1">
      <c r="A51" s="366" t="s">
        <v>134</v>
      </c>
      <c r="B51" s="367">
        <f>VLOOKUP(A51,'Open Int.'!$A$4:$O$157,2,FALSE)</f>
        <v>359500</v>
      </c>
      <c r="C51" s="367">
        <f>VLOOKUP(A51,'Open Int.'!$A$4:$O$157,3,FALSE)</f>
        <v>-2600</v>
      </c>
      <c r="D51" s="368">
        <f t="shared" si="4"/>
        <v>-0.007180336923501795</v>
      </c>
    </row>
    <row r="52" spans="1:4" ht="14.25" outlineLevel="1">
      <c r="A52" s="366" t="s">
        <v>283</v>
      </c>
      <c r="B52" s="367">
        <f>VLOOKUP(A52,'Open Int.'!$A$4:$O$157,2,FALSE)</f>
        <v>588600</v>
      </c>
      <c r="C52" s="367">
        <f>VLOOKUP(A52,'Open Int.'!$A$4:$O$157,3,FALSE)</f>
        <v>26400</v>
      </c>
      <c r="D52" s="368">
        <f t="shared" si="4"/>
        <v>0.04695837780149413</v>
      </c>
    </row>
    <row r="53" spans="1:4" ht="14.25" outlineLevel="1">
      <c r="A53" s="366" t="s">
        <v>250</v>
      </c>
      <c r="B53" s="367">
        <f>VLOOKUP(A53,'Open Int.'!$A$4:$O$157,2,FALSE)</f>
        <v>4662750</v>
      </c>
      <c r="C53" s="367">
        <f>VLOOKUP(A53,'Open Int.'!$A$4:$O$157,3,FALSE)</f>
        <v>-123375</v>
      </c>
      <c r="D53" s="368">
        <f t="shared" si="4"/>
        <v>-0.025777638486249314</v>
      </c>
    </row>
    <row r="54" spans="1:4" ht="15" outlineLevel="1">
      <c r="A54" s="364" t="s">
        <v>251</v>
      </c>
      <c r="B54" s="364">
        <f>SUM(B55:B59)</f>
        <v>31943134</v>
      </c>
      <c r="C54" s="364">
        <f>SUM(C55:C59)</f>
        <v>321152</v>
      </c>
      <c r="D54" s="369">
        <f aca="true" t="shared" si="5" ref="D54:D60">C54/(B54-C54)</f>
        <v>0.010155973145516306</v>
      </c>
    </row>
    <row r="55" spans="1:4" ht="14.25">
      <c r="A55" s="366" t="s">
        <v>0</v>
      </c>
      <c r="B55" s="367">
        <f>VLOOKUP(A55,'Open Int.'!$A$4:$O$157,2,FALSE)</f>
        <v>2709375</v>
      </c>
      <c r="C55" s="367">
        <f>VLOOKUP(A55,'Open Int.'!$A$4:$O$157,3,FALSE)</f>
        <v>-126000</v>
      </c>
      <c r="D55" s="368">
        <f t="shared" si="5"/>
        <v>-0.044438566327205394</v>
      </c>
    </row>
    <row r="56" spans="1:4" ht="14.25">
      <c r="A56" s="366" t="s">
        <v>332</v>
      </c>
      <c r="B56" s="367">
        <f>VLOOKUP(A56,'Open Int.'!$A$4:$O$157,2,FALSE)</f>
        <v>345200</v>
      </c>
      <c r="C56" s="367">
        <f>VLOOKUP(A56,'Open Int.'!$A$4:$O$157,3,FALSE)</f>
        <v>-8400</v>
      </c>
      <c r="D56" s="368">
        <f t="shared" si="5"/>
        <v>-0.023755656108597284</v>
      </c>
    </row>
    <row r="57" spans="1:4" ht="14.25" outlineLevel="1">
      <c r="A57" s="366" t="s">
        <v>358</v>
      </c>
      <c r="B57" s="367">
        <f>VLOOKUP(A57,'Open Int.'!$A$4:$O$157,2,FALSE)</f>
        <v>19066050</v>
      </c>
      <c r="C57" s="367">
        <f>VLOOKUP(A57,'Open Int.'!$A$4:$O$157,3,FALSE)</f>
        <v>682950</v>
      </c>
      <c r="D57" s="368">
        <f t="shared" si="5"/>
        <v>0.0371509701845717</v>
      </c>
    </row>
    <row r="58" spans="1:4" ht="14.25" outlineLevel="1">
      <c r="A58" s="366" t="s">
        <v>357</v>
      </c>
      <c r="B58" s="367">
        <f>VLOOKUP(A58,'Open Int.'!$A$4:$O$157,2,FALSE)</f>
        <v>9138784</v>
      </c>
      <c r="C58" s="367">
        <f>VLOOKUP(A58,'Open Int.'!$A$4:$O$157,3,FALSE)</f>
        <v>-214448</v>
      </c>
      <c r="D58" s="368">
        <f t="shared" si="5"/>
        <v>-0.02292768959435626</v>
      </c>
    </row>
    <row r="59" spans="1:4" ht="14.25" outlineLevel="1">
      <c r="A59" s="366" t="s">
        <v>223</v>
      </c>
      <c r="B59" s="367">
        <f>VLOOKUP(A59,'Open Int.'!$A$4:$O$157,2,FALSE)</f>
        <v>683725</v>
      </c>
      <c r="C59" s="367">
        <f>VLOOKUP(A59,'Open Int.'!$A$4:$O$157,3,FALSE)</f>
        <v>-12950</v>
      </c>
      <c r="D59" s="368">
        <f t="shared" si="5"/>
        <v>-0.018588294398392362</v>
      </c>
    </row>
    <row r="60" spans="1:4" ht="15" outlineLevel="1">
      <c r="A60" s="364" t="s">
        <v>252</v>
      </c>
      <c r="B60" s="364">
        <f>SUM(B61:B66)</f>
        <v>37901916</v>
      </c>
      <c r="C60" s="364">
        <f>SUM(C61:C66)</f>
        <v>-457492</v>
      </c>
      <c r="D60" s="369">
        <f t="shared" si="5"/>
        <v>-0.011926461430270248</v>
      </c>
    </row>
    <row r="61" spans="1:4" ht="14.25">
      <c r="A61" s="366" t="s">
        <v>253</v>
      </c>
      <c r="B61" s="367">
        <f>VLOOKUP(A61,'Open Int.'!$A$4:$O$157,2,FALSE)</f>
        <v>1098300</v>
      </c>
      <c r="C61" s="367">
        <f>VLOOKUP(A61,'Open Int.'!$A$4:$O$157,3,FALSE)</f>
        <v>108150</v>
      </c>
      <c r="D61" s="368">
        <f aca="true" t="shared" si="6" ref="D61:D66">C61/(B61-C61)</f>
        <v>0.10922587486744433</v>
      </c>
    </row>
    <row r="62" spans="1:4" ht="14.25" outlineLevel="1">
      <c r="A62" s="366" t="s">
        <v>139</v>
      </c>
      <c r="B62" s="367">
        <f>VLOOKUP(A62,'Open Int.'!$A$4:$O$157,2,FALSE)</f>
        <v>4338000</v>
      </c>
      <c r="C62" s="367">
        <f>VLOOKUP(A62,'Open Int.'!$A$4:$O$157,3,FALSE)</f>
        <v>-27000</v>
      </c>
      <c r="D62" s="368">
        <f t="shared" si="6"/>
        <v>-0.006185567010309278</v>
      </c>
    </row>
    <row r="63" spans="1:4" ht="14.25" outlineLevel="1">
      <c r="A63" s="366" t="s">
        <v>359</v>
      </c>
      <c r="B63" s="367">
        <f>VLOOKUP(A63,'Open Int.'!$A$4:$O$157,2,FALSE)</f>
        <v>13068000</v>
      </c>
      <c r="C63" s="367">
        <f>VLOOKUP(A63,'Open Int.'!$A$4:$O$157,3,FALSE)</f>
        <v>169000</v>
      </c>
      <c r="D63" s="368">
        <f t="shared" si="6"/>
        <v>0.013101790836498954</v>
      </c>
    </row>
    <row r="64" spans="1:4" ht="14.25" outlineLevel="1">
      <c r="A64" s="366" t="s">
        <v>6</v>
      </c>
      <c r="B64" s="367">
        <f>VLOOKUP(A64,'Open Int.'!$A$4:$O$157,2,FALSE)</f>
        <v>15514875</v>
      </c>
      <c r="C64" s="367">
        <f>VLOOKUP(A64,'Open Int.'!$A$4:$O$157,3,FALSE)</f>
        <v>-642375</v>
      </c>
      <c r="D64" s="368">
        <f t="shared" si="6"/>
        <v>-0.039757693914496586</v>
      </c>
    </row>
    <row r="65" spans="1:4" ht="14.25" outlineLevel="1">
      <c r="A65" s="366" t="s">
        <v>360</v>
      </c>
      <c r="B65" s="367">
        <f>VLOOKUP(A65,'Open Int.'!$A$4:$O$157,2,FALSE)</f>
        <v>1136850</v>
      </c>
      <c r="C65" s="367">
        <f>VLOOKUP(A65,'Open Int.'!$A$4:$O$157,3,FALSE)</f>
        <v>-15125</v>
      </c>
      <c r="D65" s="368">
        <f t="shared" si="6"/>
        <v>-0.013129625208880401</v>
      </c>
    </row>
    <row r="66" spans="1:4" ht="14.25" outlineLevel="1">
      <c r="A66" s="366" t="s">
        <v>254</v>
      </c>
      <c r="B66" s="367">
        <f>VLOOKUP(A66,'Open Int.'!$A$4:$O$157,2,FALSE)</f>
        <v>2745891</v>
      </c>
      <c r="C66" s="367">
        <f>VLOOKUP(A66,'Open Int.'!$A$4:$O$157,3,FALSE)</f>
        <v>-50142</v>
      </c>
      <c r="D66" s="368">
        <f t="shared" si="6"/>
        <v>-0.01793326473614582</v>
      </c>
    </row>
    <row r="67" spans="1:4" ht="15" outlineLevel="1">
      <c r="A67" s="364" t="s">
        <v>255</v>
      </c>
      <c r="B67" s="364">
        <f>SUM(B68:B75)</f>
        <v>44493350</v>
      </c>
      <c r="C67" s="364">
        <f>SUM(C68:C75)</f>
        <v>-294200</v>
      </c>
      <c r="D67" s="369">
        <f>C67/(B67-C67)</f>
        <v>-0.0065687897641197165</v>
      </c>
    </row>
    <row r="68" spans="1:4" ht="14.25">
      <c r="A68" s="366" t="s">
        <v>361</v>
      </c>
      <c r="B68" s="367">
        <f>VLOOKUP(A68,'Open Int.'!$A$4:$O$157,2,FALSE)</f>
        <v>2529800</v>
      </c>
      <c r="C68" s="367">
        <f>VLOOKUP(A68,'Open Int.'!$A$4:$O$157,3,FALSE)</f>
        <v>-4550</v>
      </c>
      <c r="D68" s="368">
        <f aca="true" t="shared" si="7" ref="D68:D75">C68/(B68-C68)</f>
        <v>-0.0017953321364452424</v>
      </c>
    </row>
    <row r="69" spans="1:4" ht="14.25" outlineLevel="1">
      <c r="A69" s="366" t="s">
        <v>362</v>
      </c>
      <c r="B69" s="367">
        <f>VLOOKUP(A69,'Open Int.'!$A$4:$O$157,2,FALSE)</f>
        <v>3816200</v>
      </c>
      <c r="C69" s="367">
        <f>VLOOKUP(A69,'Open Int.'!$A$4:$O$157,3,FALSE)</f>
        <v>-411800</v>
      </c>
      <c r="D69" s="368">
        <f t="shared" si="7"/>
        <v>-0.09739829706717124</v>
      </c>
    </row>
    <row r="70" spans="1:4" ht="14.25" outlineLevel="1">
      <c r="A70" s="366" t="s">
        <v>256</v>
      </c>
      <c r="B70" s="367">
        <f>VLOOKUP(A70,'Open Int.'!$A$4:$O$157,2,FALSE)</f>
        <v>580450</v>
      </c>
      <c r="C70" s="367">
        <f>VLOOKUP(A70,'Open Int.'!$A$4:$O$157,3,FALSE)</f>
        <v>-7150</v>
      </c>
      <c r="D70" s="368">
        <f t="shared" si="7"/>
        <v>-0.012168141592920354</v>
      </c>
    </row>
    <row r="71" spans="1:4" ht="14.25" outlineLevel="1">
      <c r="A71" s="366" t="s">
        <v>257</v>
      </c>
      <c r="B71" s="367">
        <f>VLOOKUP(A71,'Open Int.'!$A$4:$O$157,2,FALSE)</f>
        <v>9010400</v>
      </c>
      <c r="C71" s="367">
        <f>VLOOKUP(A71,'Open Int.'!$A$4:$O$157,3,FALSE)</f>
        <v>-142800</v>
      </c>
      <c r="D71" s="368">
        <f t="shared" si="7"/>
        <v>-0.01560110125420618</v>
      </c>
    </row>
    <row r="72" spans="1:4" ht="14.25" outlineLevel="1">
      <c r="A72" s="366" t="s">
        <v>363</v>
      </c>
      <c r="B72" s="367">
        <f>VLOOKUP(A72,'Open Int.'!$A$4:$O$157,2,FALSE)</f>
        <v>8399400</v>
      </c>
      <c r="C72" s="367">
        <f>VLOOKUP(A72,'Open Int.'!$A$4:$O$157,3,FALSE)</f>
        <v>711600</v>
      </c>
      <c r="D72" s="368">
        <f t="shared" si="7"/>
        <v>0.09256224147350348</v>
      </c>
    </row>
    <row r="73" spans="1:4" ht="14.25" outlineLevel="1">
      <c r="A73" s="366" t="s">
        <v>118</v>
      </c>
      <c r="B73" s="367">
        <f>VLOOKUP(A73,'Open Int.'!$A$4:$O$157,2,FALSE)</f>
        <v>3913500</v>
      </c>
      <c r="C73" s="367">
        <f>VLOOKUP(A73,'Open Int.'!$A$4:$O$157,3,FALSE)</f>
        <v>-179500</v>
      </c>
      <c r="D73" s="368">
        <f t="shared" si="7"/>
        <v>-0.04385536281456145</v>
      </c>
    </row>
    <row r="74" spans="1:4" ht="14.25" outlineLevel="1">
      <c r="A74" s="366" t="s">
        <v>258</v>
      </c>
      <c r="B74" s="367">
        <f>VLOOKUP(A74,'Open Int.'!$A$4:$O$157,2,FALSE)</f>
        <v>5168400</v>
      </c>
      <c r="C74" s="367">
        <f>VLOOKUP(A74,'Open Int.'!$A$4:$O$157,3,FALSE)</f>
        <v>-228000</v>
      </c>
      <c r="D74" s="368">
        <f t="shared" si="7"/>
        <v>-0.042250389148321105</v>
      </c>
    </row>
    <row r="75" spans="1:4" ht="14.25" outlineLevel="1">
      <c r="A75" s="366" t="s">
        <v>281</v>
      </c>
      <c r="B75" s="367">
        <f>VLOOKUP(A75,'Open Int.'!$A$4:$O$157,2,FALSE)</f>
        <v>11075200</v>
      </c>
      <c r="C75" s="367">
        <f>VLOOKUP(A75,'Open Int.'!$A$4:$O$157,3,FALSE)</f>
        <v>-32000</v>
      </c>
      <c r="D75" s="368">
        <f t="shared" si="7"/>
        <v>-0.002881014116969173</v>
      </c>
    </row>
    <row r="76" spans="1:4" ht="15" outlineLevel="1">
      <c r="A76" s="364" t="s">
        <v>259</v>
      </c>
      <c r="B76" s="364">
        <f>SUM(B77:B89)</f>
        <v>30015210</v>
      </c>
      <c r="C76" s="364">
        <f>SUM(C77:C89)</f>
        <v>1225570</v>
      </c>
      <c r="D76" s="369">
        <f>C76/(B76-C76)</f>
        <v>0.04256982720172951</v>
      </c>
    </row>
    <row r="77" spans="1:4" ht="14.25">
      <c r="A77" s="366" t="s">
        <v>364</v>
      </c>
      <c r="B77" s="367">
        <f>VLOOKUP(A77,'Open Int.'!$A$4:$O$157,2,FALSE)</f>
        <v>1048950</v>
      </c>
      <c r="C77" s="367">
        <f>VLOOKUP(A77,'Open Int.'!$A$4:$O$157,3,FALSE)</f>
        <v>81900</v>
      </c>
      <c r="D77" s="368">
        <f aca="true" t="shared" si="8" ref="D77:D89">C77/(B77-C77)</f>
        <v>0.08469055374592833</v>
      </c>
    </row>
    <row r="78" spans="1:4" ht="14.25" outlineLevel="1">
      <c r="A78" s="366" t="s">
        <v>260</v>
      </c>
      <c r="B78" s="367">
        <f>VLOOKUP(A78,'Open Int.'!$A$4:$O$157,2,FALSE)</f>
        <v>2703750</v>
      </c>
      <c r="C78" s="367">
        <f>VLOOKUP(A78,'Open Int.'!$A$4:$O$157,3,FALSE)</f>
        <v>-121250</v>
      </c>
      <c r="D78" s="368">
        <f t="shared" si="8"/>
        <v>-0.04292035398230089</v>
      </c>
    </row>
    <row r="79" spans="1:4" ht="14.25" outlineLevel="1">
      <c r="A79" s="366" t="s">
        <v>309</v>
      </c>
      <c r="B79" s="367">
        <f>VLOOKUP(A79,'Open Int.'!$A$4:$O$157,2,FALSE)</f>
        <v>2686800</v>
      </c>
      <c r="C79" s="367">
        <f>VLOOKUP(A79,'Open Int.'!$A$4:$O$157,3,FALSE)</f>
        <v>187600</v>
      </c>
      <c r="D79" s="368">
        <f t="shared" si="8"/>
        <v>0.0750640204865557</v>
      </c>
    </row>
    <row r="80" spans="1:4" ht="14.25" outlineLevel="1">
      <c r="A80" s="366" t="s">
        <v>365</v>
      </c>
      <c r="B80" s="367">
        <f>VLOOKUP(A80,'Open Int.'!$A$4:$O$157,2,FALSE)</f>
        <v>864250</v>
      </c>
      <c r="C80" s="367">
        <f>VLOOKUP(A80,'Open Int.'!$A$4:$O$157,3,FALSE)</f>
        <v>-15500</v>
      </c>
      <c r="D80" s="368">
        <f t="shared" si="8"/>
        <v>-0.017618641659562374</v>
      </c>
    </row>
    <row r="81" spans="1:4" ht="14.25" outlineLevel="1">
      <c r="A81" s="366" t="s">
        <v>325</v>
      </c>
      <c r="B81" s="367">
        <f>VLOOKUP(A81,'Open Int.'!$A$4:$O$157,2,FALSE)</f>
        <v>309400</v>
      </c>
      <c r="C81" s="367">
        <f>VLOOKUP(A81,'Open Int.'!$A$4:$O$157,3,FALSE)</f>
        <v>-39550</v>
      </c>
      <c r="D81" s="368">
        <f t="shared" si="8"/>
        <v>-0.11334002006018054</v>
      </c>
    </row>
    <row r="82" spans="1:4" ht="14.25" outlineLevel="1">
      <c r="A82" s="366" t="s">
        <v>140</v>
      </c>
      <c r="B82" s="367">
        <f>VLOOKUP(A82,'Open Int.'!$A$4:$O$157,2,FALSE)</f>
        <v>595800</v>
      </c>
      <c r="C82" s="367">
        <f>VLOOKUP(A82,'Open Int.'!$A$4:$O$157,3,FALSE)</f>
        <v>-22800</v>
      </c>
      <c r="D82" s="368">
        <f t="shared" si="8"/>
        <v>-0.03685741998060136</v>
      </c>
    </row>
    <row r="83" spans="1:4" ht="14.25" outlineLevel="1">
      <c r="A83" s="366" t="s">
        <v>366</v>
      </c>
      <c r="B83" s="367">
        <f>VLOOKUP(A83,'Open Int.'!$A$4:$O$157,2,FALSE)</f>
        <v>5545000</v>
      </c>
      <c r="C83" s="367">
        <f>VLOOKUP(A83,'Open Int.'!$A$4:$O$157,3,FALSE)</f>
        <v>-115000</v>
      </c>
      <c r="D83" s="368">
        <f t="shared" si="8"/>
        <v>-0.020318021201413426</v>
      </c>
    </row>
    <row r="84" spans="1:4" ht="14.25" outlineLevel="1">
      <c r="A84" s="366" t="s">
        <v>367</v>
      </c>
      <c r="B84" s="367">
        <f>VLOOKUP(A84,'Open Int.'!$A$4:$O$157,2,FALSE)</f>
        <v>4260900</v>
      </c>
      <c r="C84" s="367">
        <f>VLOOKUP(A84,'Open Int.'!$A$4:$O$157,3,FALSE)</f>
        <v>851550</v>
      </c>
      <c r="D84" s="368">
        <f t="shared" si="8"/>
        <v>0.24976901755466585</v>
      </c>
    </row>
    <row r="85" spans="1:4" ht="14.25" outlineLevel="1">
      <c r="A85" s="366" t="s">
        <v>368</v>
      </c>
      <c r="B85" s="367">
        <f>VLOOKUP(A85,'Open Int.'!$A$4:$O$157,2,FALSE)</f>
        <v>1136960</v>
      </c>
      <c r="C85" s="367">
        <f>VLOOKUP(A85,'Open Int.'!$A$4:$O$157,3,FALSE)</f>
        <v>-4180</v>
      </c>
      <c r="D85" s="368">
        <f t="shared" si="8"/>
        <v>-0.003663003663003663</v>
      </c>
    </row>
    <row r="86" spans="1:4" ht="14.25" outlineLevel="1">
      <c r="A86" s="366" t="s">
        <v>23</v>
      </c>
      <c r="B86" s="367">
        <f>VLOOKUP(A86,'Open Int.'!$A$4:$O$157,2,FALSE)</f>
        <v>6504800</v>
      </c>
      <c r="C86" s="367">
        <f>VLOOKUP(A86,'Open Int.'!$A$4:$O$157,3,FALSE)</f>
        <v>348000</v>
      </c>
      <c r="D86" s="368">
        <f t="shared" si="8"/>
        <v>0.05652286902286902</v>
      </c>
    </row>
    <row r="87" spans="1:4" ht="14.25" outlineLevel="1">
      <c r="A87" s="366" t="s">
        <v>181</v>
      </c>
      <c r="B87" s="367">
        <f>VLOOKUP(A87,'Open Int.'!$A$4:$O$157,2,FALSE)</f>
        <v>264350</v>
      </c>
      <c r="C87" s="367">
        <f>VLOOKUP(A87,'Open Int.'!$A$4:$O$157,3,FALSE)</f>
        <v>5950</v>
      </c>
      <c r="D87" s="368">
        <f t="shared" si="8"/>
        <v>0.023026315789473683</v>
      </c>
    </row>
    <row r="88" spans="1:4" ht="14.25" outlineLevel="1">
      <c r="A88" s="366" t="s">
        <v>369</v>
      </c>
      <c r="B88" s="367">
        <f>VLOOKUP(A88,'Open Int.'!$A$4:$O$157,2,FALSE)</f>
        <v>2817450</v>
      </c>
      <c r="C88" s="367">
        <f>VLOOKUP(A88,'Open Int.'!$A$4:$O$157,3,FALSE)</f>
        <v>31050</v>
      </c>
      <c r="D88" s="368">
        <f t="shared" si="8"/>
        <v>0.011143410852713179</v>
      </c>
    </row>
    <row r="89" spans="1:4" ht="14.25" outlineLevel="1">
      <c r="A89" s="366" t="s">
        <v>370</v>
      </c>
      <c r="B89" s="367">
        <f>VLOOKUP(A89,'Open Int.'!$A$4:$O$157,2,FALSE)</f>
        <v>1276800</v>
      </c>
      <c r="C89" s="367">
        <f>VLOOKUP(A89,'Open Int.'!$A$4:$O$157,3,FALSE)</f>
        <v>37800</v>
      </c>
      <c r="D89" s="368">
        <f t="shared" si="8"/>
        <v>0.030508474576271188</v>
      </c>
    </row>
    <row r="90" spans="1:4" ht="15" outlineLevel="1">
      <c r="A90" s="364" t="s">
        <v>261</v>
      </c>
      <c r="B90" s="364">
        <f>SUM(B91:B94)</f>
        <v>35569800</v>
      </c>
      <c r="C90" s="364">
        <f>SUM(C91:C94)</f>
        <v>16050</v>
      </c>
      <c r="D90" s="369">
        <f aca="true" t="shared" si="9" ref="D90:D95">C90/(B90-C90)</f>
        <v>0.0004514291741377492</v>
      </c>
    </row>
    <row r="91" spans="1:4" ht="14.25">
      <c r="A91" s="366" t="s">
        <v>371</v>
      </c>
      <c r="B91" s="367">
        <f>VLOOKUP(A91,'Open Int.'!$A$4:$O$157,2,FALSE)</f>
        <v>8006500</v>
      </c>
      <c r="C91" s="367">
        <f>VLOOKUP(A91,'Open Int.'!$A$4:$O$157,3,FALSE)</f>
        <v>-67000</v>
      </c>
      <c r="D91" s="368">
        <f t="shared" si="9"/>
        <v>-0.008298755186721992</v>
      </c>
    </row>
    <row r="92" spans="1:4" ht="14.25">
      <c r="A92" s="366" t="s">
        <v>319</v>
      </c>
      <c r="B92" s="367">
        <f>VLOOKUP(A92,'Open Int.'!$A$4:$O$157,2,FALSE)</f>
        <v>581700</v>
      </c>
      <c r="C92" s="367">
        <f>VLOOKUP(A92,'Open Int.'!$A$4:$O$157,3,FALSE)</f>
        <v>-14400</v>
      </c>
      <c r="D92" s="368">
        <f t="shared" si="9"/>
        <v>-0.02415702063412179</v>
      </c>
    </row>
    <row r="93" spans="1:4" ht="14.25" outlineLevel="1">
      <c r="A93" s="366" t="s">
        <v>372</v>
      </c>
      <c r="B93" s="367">
        <f>VLOOKUP(A93,'Open Int.'!$A$4:$O$157,2,FALSE)</f>
        <v>18133100</v>
      </c>
      <c r="C93" s="367">
        <f>VLOOKUP(A93,'Open Int.'!$A$4:$O$157,3,FALSE)</f>
        <v>-25800</v>
      </c>
      <c r="D93" s="368">
        <f t="shared" si="9"/>
        <v>-0.0014207909069381957</v>
      </c>
    </row>
    <row r="94" spans="1:4" ht="14.25" outlineLevel="1">
      <c r="A94" s="366" t="s">
        <v>373</v>
      </c>
      <c r="B94" s="367">
        <f>VLOOKUP(A94,'Open Int.'!$A$4:$O$157,2,FALSE)</f>
        <v>8848500</v>
      </c>
      <c r="C94" s="367">
        <f>VLOOKUP(A94,'Open Int.'!$A$4:$O$157,3,FALSE)</f>
        <v>123250</v>
      </c>
      <c r="D94" s="368">
        <f t="shared" si="9"/>
        <v>0.01412566975158305</v>
      </c>
    </row>
    <row r="95" spans="1:4" ht="15" outlineLevel="1">
      <c r="A95" s="364" t="s">
        <v>262</v>
      </c>
      <c r="B95" s="364">
        <f>SUM(B96:B107)</f>
        <v>131037850</v>
      </c>
      <c r="C95" s="364">
        <f>SUM(C96:C107)</f>
        <v>3517100</v>
      </c>
      <c r="D95" s="369">
        <f t="shared" si="9"/>
        <v>0.027580609430229983</v>
      </c>
    </row>
    <row r="96" spans="1:4" ht="14.25">
      <c r="A96" s="366" t="s">
        <v>374</v>
      </c>
      <c r="B96" s="367">
        <f>VLOOKUP(A96,'Open Int.'!$A$4:$O$157,2,FALSE)</f>
        <v>3703500</v>
      </c>
      <c r="C96" s="367">
        <f>VLOOKUP(A96,'Open Int.'!$A$4:$O$157,3,FALSE)</f>
        <v>85500</v>
      </c>
      <c r="D96" s="368">
        <f aca="true" t="shared" si="10" ref="D96:D107">C96/(B96-C96)</f>
        <v>0.0236318407960199</v>
      </c>
    </row>
    <row r="97" spans="1:4" ht="14.25" outlineLevel="1">
      <c r="A97" s="366" t="s">
        <v>2</v>
      </c>
      <c r="B97" s="367">
        <f>VLOOKUP(A97,'Open Int.'!$A$4:$O$157,2,FALSE)</f>
        <v>2748900</v>
      </c>
      <c r="C97" s="367">
        <f>VLOOKUP(A97,'Open Int.'!$A$4:$O$157,3,FALSE)</f>
        <v>-112200</v>
      </c>
      <c r="D97" s="368">
        <f t="shared" si="10"/>
        <v>-0.0392156862745098</v>
      </c>
    </row>
    <row r="98" spans="1:4" ht="14.25" outlineLevel="1">
      <c r="A98" s="366" t="s">
        <v>398</v>
      </c>
      <c r="B98" s="367">
        <f>VLOOKUP(A98,'Open Int.'!$A$4:$O$157,2,FALSE)</f>
        <v>6270000</v>
      </c>
      <c r="C98" s="367">
        <f>VLOOKUP(A98,'Open Int.'!$A$4:$O$157,3,FALSE)</f>
        <v>226250</v>
      </c>
      <c r="D98" s="368">
        <f t="shared" si="10"/>
        <v>0.037435367114788</v>
      </c>
    </row>
    <row r="99" spans="1:4" ht="14.25" outlineLevel="1">
      <c r="A99" s="366" t="s">
        <v>375</v>
      </c>
      <c r="B99" s="367">
        <f>VLOOKUP(A99,'Open Int.'!$A$4:$O$157,2,FALSE)</f>
        <v>23046350</v>
      </c>
      <c r="C99" s="367">
        <f>VLOOKUP(A99,'Open Int.'!$A$4:$O$157,3,FALSE)</f>
        <v>-79100</v>
      </c>
      <c r="D99" s="368">
        <f t="shared" si="10"/>
        <v>-0.0034204739799657954</v>
      </c>
    </row>
    <row r="100" spans="1:4" ht="14.25" outlineLevel="1">
      <c r="A100" s="366" t="s">
        <v>89</v>
      </c>
      <c r="B100" s="367">
        <f>VLOOKUP(A100,'Open Int.'!$A$4:$O$157,2,FALSE)</f>
        <v>4554000</v>
      </c>
      <c r="C100" s="367">
        <f>VLOOKUP(A100,'Open Int.'!$A$4:$O$157,3,FALSE)</f>
        <v>49500</v>
      </c>
      <c r="D100" s="368">
        <f t="shared" si="10"/>
        <v>0.01098901098901099</v>
      </c>
    </row>
    <row r="101" spans="1:4" ht="14.25" outlineLevel="1">
      <c r="A101" s="366" t="s">
        <v>376</v>
      </c>
      <c r="B101" s="367">
        <f>VLOOKUP(A101,'Open Int.'!$A$4:$O$157,2,FALSE)</f>
        <v>3315000</v>
      </c>
      <c r="C101" s="367">
        <f>VLOOKUP(A101,'Open Int.'!$A$4:$O$157,3,FALSE)</f>
        <v>-115700</v>
      </c>
      <c r="D101" s="368">
        <f t="shared" si="10"/>
        <v>-0.03372489579386131</v>
      </c>
    </row>
    <row r="102" spans="1:4" ht="14.25" outlineLevel="1">
      <c r="A102" s="366" t="s">
        <v>36</v>
      </c>
      <c r="B102" s="367">
        <f>VLOOKUP(A102,'Open Int.'!$A$4:$O$157,2,FALSE)</f>
        <v>7266150</v>
      </c>
      <c r="C102" s="367">
        <f>VLOOKUP(A102,'Open Int.'!$A$4:$O$157,3,FALSE)</f>
        <v>-160200</v>
      </c>
      <c r="D102" s="368">
        <f t="shared" si="10"/>
        <v>-0.021571835423862328</v>
      </c>
    </row>
    <row r="103" spans="1:4" ht="14.25" outlineLevel="1">
      <c r="A103" s="366" t="s">
        <v>90</v>
      </c>
      <c r="B103" s="367">
        <f>VLOOKUP(A103,'Open Int.'!$A$4:$O$157,2,FALSE)</f>
        <v>1613400</v>
      </c>
      <c r="C103" s="367">
        <f>VLOOKUP(A103,'Open Int.'!$A$4:$O$157,3,FALSE)</f>
        <v>-32400</v>
      </c>
      <c r="D103" s="368">
        <f t="shared" si="10"/>
        <v>-0.01968647466277798</v>
      </c>
    </row>
    <row r="104" spans="1:4" ht="14.25" outlineLevel="1">
      <c r="A104" s="366" t="s">
        <v>35</v>
      </c>
      <c r="B104" s="367">
        <f>VLOOKUP(A104,'Open Int.'!$A$4:$O$157,2,FALSE)</f>
        <v>12105500</v>
      </c>
      <c r="C104" s="367">
        <f>VLOOKUP(A104,'Open Int.'!$A$4:$O$157,3,FALSE)</f>
        <v>-124300</v>
      </c>
      <c r="D104" s="368">
        <f t="shared" si="10"/>
        <v>-0.010163698506925707</v>
      </c>
    </row>
    <row r="105" spans="1:4" ht="14.25" outlineLevel="1">
      <c r="A105" s="366" t="s">
        <v>146</v>
      </c>
      <c r="B105" s="367">
        <f>VLOOKUP(A105,'Open Int.'!$A$4:$O$157,2,FALSE)</f>
        <v>9353900</v>
      </c>
      <c r="C105" s="367">
        <f>VLOOKUP(A105,'Open Int.'!$A$4:$O$157,3,FALSE)</f>
        <v>-80100</v>
      </c>
      <c r="D105" s="368">
        <f t="shared" si="10"/>
        <v>-0.008490566037735849</v>
      </c>
    </row>
    <row r="106" spans="1:4" ht="14.25" outlineLevel="1">
      <c r="A106" s="366" t="s">
        <v>263</v>
      </c>
      <c r="B106" s="367">
        <f>VLOOKUP(A106,'Open Int.'!$A$4:$O$157,2,FALSE)</f>
        <v>14472600</v>
      </c>
      <c r="C106" s="367">
        <f>VLOOKUP(A106,'Open Int.'!$A$4:$O$157,3,FALSE)</f>
        <v>-103200</v>
      </c>
      <c r="D106" s="368">
        <f t="shared" si="10"/>
        <v>-0.007080228872514716</v>
      </c>
    </row>
    <row r="107" spans="1:4" ht="14.25" outlineLevel="1">
      <c r="A107" s="366" t="s">
        <v>217</v>
      </c>
      <c r="B107" s="367">
        <f>VLOOKUP(A107,'Open Int.'!$A$4:$O$157,2,FALSE)</f>
        <v>42588550</v>
      </c>
      <c r="C107" s="367">
        <f>VLOOKUP(A107,'Open Int.'!$A$4:$O$157,3,FALSE)</f>
        <v>3963050</v>
      </c>
      <c r="D107" s="368">
        <f t="shared" si="10"/>
        <v>0.102601908065915</v>
      </c>
    </row>
    <row r="108" spans="1:4" ht="15" outlineLevel="1">
      <c r="A108" s="364" t="s">
        <v>264</v>
      </c>
      <c r="B108" s="364">
        <f>SUM(B109:B119)</f>
        <v>124936825</v>
      </c>
      <c r="C108" s="364">
        <f>SUM(C109:C119)</f>
        <v>-1659710</v>
      </c>
      <c r="D108" s="369">
        <f>C108/(B108-C108)</f>
        <v>-0.013110232440406051</v>
      </c>
    </row>
    <row r="109" spans="1:4" ht="14.25">
      <c r="A109" s="366" t="s">
        <v>5</v>
      </c>
      <c r="B109" s="367">
        <f>VLOOKUP(A109,'Open Int.'!$A$4:$O$157,2,FALSE)</f>
        <v>49580575</v>
      </c>
      <c r="C109" s="367">
        <f>VLOOKUP(A109,'Open Int.'!$A$4:$O$157,3,FALSE)</f>
        <v>-945835</v>
      </c>
      <c r="D109" s="368">
        <f aca="true" t="shared" si="11" ref="D109:D119">C109/(B109-C109)</f>
        <v>-0.01871961613738241</v>
      </c>
    </row>
    <row r="110" spans="1:4" ht="14.25" outlineLevel="1">
      <c r="A110" s="366" t="s">
        <v>377</v>
      </c>
      <c r="B110" s="367">
        <f>VLOOKUP(A110,'Open Int.'!$A$4:$O$157,2,FALSE)</f>
        <v>9080000</v>
      </c>
      <c r="C110" s="367">
        <f>VLOOKUP(A110,'Open Int.'!$A$4:$O$157,3,FALSE)</f>
        <v>412000</v>
      </c>
      <c r="D110" s="368">
        <f t="shared" si="11"/>
        <v>0.047531149053991695</v>
      </c>
    </row>
    <row r="111" spans="1:4" ht="14.25" outlineLevel="1">
      <c r="A111" s="366" t="s">
        <v>330</v>
      </c>
      <c r="B111" s="367">
        <f>VLOOKUP(A111,'Open Int.'!$A$4:$O$157,2,FALSE)</f>
        <v>616200</v>
      </c>
      <c r="C111" s="367">
        <f>VLOOKUP(A111,'Open Int.'!$A$4:$O$157,3,FALSE)</f>
        <v>2550</v>
      </c>
      <c r="D111" s="368">
        <f t="shared" si="11"/>
        <v>0.004155463211928624</v>
      </c>
    </row>
    <row r="112" spans="1:4" ht="14.25" outlineLevel="1">
      <c r="A112" s="366" t="s">
        <v>323</v>
      </c>
      <c r="B112" s="367">
        <f>VLOOKUP(A112,'Open Int.'!$A$4:$O$157,2,FALSE)</f>
        <v>3168550</v>
      </c>
      <c r="C112" s="367">
        <f>VLOOKUP(A112,'Open Int.'!$A$4:$O$157,3,FALSE)</f>
        <v>10450</v>
      </c>
      <c r="D112" s="368">
        <f t="shared" si="11"/>
        <v>0.0033089515848136537</v>
      </c>
    </row>
    <row r="113" spans="1:4" ht="14.25" outlineLevel="1">
      <c r="A113" s="366" t="s">
        <v>378</v>
      </c>
      <c r="B113" s="367">
        <f>VLOOKUP(A113,'Open Int.'!$A$4:$O$157,2,FALSE)</f>
        <v>257500</v>
      </c>
      <c r="C113" s="367">
        <f>VLOOKUP(A113,'Open Int.'!$A$4:$O$157,3,FALSE)</f>
        <v>2250</v>
      </c>
      <c r="D113" s="368">
        <f t="shared" si="11"/>
        <v>0.00881488736532811</v>
      </c>
    </row>
    <row r="114" spans="1:4" ht="14.25" outlineLevel="1">
      <c r="A114" s="366" t="s">
        <v>379</v>
      </c>
      <c r="B114" s="367">
        <f>VLOOKUP(A114,'Open Int.'!$A$4:$O$157,2,FALSE)</f>
        <v>2930400</v>
      </c>
      <c r="C114" s="367">
        <f>VLOOKUP(A114,'Open Int.'!$A$4:$O$157,3,FALSE)</f>
        <v>60000</v>
      </c>
      <c r="D114" s="368">
        <f t="shared" si="11"/>
        <v>0.020903010033444816</v>
      </c>
    </row>
    <row r="115" spans="1:4" ht="14.25" outlineLevel="1">
      <c r="A115" s="366" t="s">
        <v>380</v>
      </c>
      <c r="B115" s="367">
        <f>VLOOKUP(A115,'Open Int.'!$A$4:$O$157,2,FALSE)</f>
        <v>3418950</v>
      </c>
      <c r="C115" s="367">
        <f>VLOOKUP(A115,'Open Int.'!$A$4:$O$157,3,FALSE)</f>
        <v>-46000</v>
      </c>
      <c r="D115" s="368">
        <f t="shared" si="11"/>
        <v>-0.013275804845668768</v>
      </c>
    </row>
    <row r="116" spans="1:4" ht="14.25" outlineLevel="1">
      <c r="A116" s="366" t="s">
        <v>381</v>
      </c>
      <c r="B116" s="367">
        <f>VLOOKUP(A116,'Open Int.'!$A$4:$O$157,2,FALSE)</f>
        <v>4637400</v>
      </c>
      <c r="C116" s="367">
        <f>VLOOKUP(A116,'Open Int.'!$A$4:$O$157,3,FALSE)</f>
        <v>-41300</v>
      </c>
      <c r="D116" s="368">
        <f t="shared" si="11"/>
        <v>-0.008827238335435058</v>
      </c>
    </row>
    <row r="117" spans="1:4" ht="14.25" outlineLevel="1">
      <c r="A117" s="366" t="s">
        <v>236</v>
      </c>
      <c r="B117" s="367">
        <f>VLOOKUP(A117,'Open Int.'!$A$4:$O$157,2,FALSE)</f>
        <v>21627000</v>
      </c>
      <c r="C117" s="367">
        <f>VLOOKUP(A117,'Open Int.'!$A$4:$O$157,3,FALSE)</f>
        <v>-780300</v>
      </c>
      <c r="D117" s="368">
        <f t="shared" si="11"/>
        <v>-0.03482347270755513</v>
      </c>
    </row>
    <row r="118" spans="1:4" ht="14.25" outlineLevel="1">
      <c r="A118" s="366" t="s">
        <v>382</v>
      </c>
      <c r="B118" s="367">
        <f>VLOOKUP(A118,'Open Int.'!$A$4:$O$157,2,FALSE)</f>
        <v>9130625</v>
      </c>
      <c r="C118" s="367">
        <f>VLOOKUP(A118,'Open Int.'!$A$4:$O$157,3,FALSE)</f>
        <v>-233625</v>
      </c>
      <c r="D118" s="368">
        <f t="shared" si="11"/>
        <v>-0.024948607736871613</v>
      </c>
    </row>
    <row r="119" spans="1:4" ht="14.25" outlineLevel="1">
      <c r="A119" s="366" t="s">
        <v>383</v>
      </c>
      <c r="B119" s="367">
        <f>VLOOKUP(A119,'Open Int.'!$A$4:$O$157,2,FALSE)</f>
        <v>20489625</v>
      </c>
      <c r="C119" s="367">
        <f>VLOOKUP(A119,'Open Int.'!$A$4:$O$157,3,FALSE)</f>
        <v>-99900</v>
      </c>
      <c r="D119" s="368">
        <f t="shared" si="11"/>
        <v>-0.004851981772284694</v>
      </c>
    </row>
    <row r="120" spans="1:4" ht="15" outlineLevel="1">
      <c r="A120" s="364" t="s">
        <v>265</v>
      </c>
      <c r="B120" s="364">
        <f>SUM(B121:B123)</f>
        <v>7809250</v>
      </c>
      <c r="C120" s="364">
        <f>SUM(C121:C123)</f>
        <v>-367500</v>
      </c>
      <c r="D120" s="369">
        <f>C120/(B120-C120)</f>
        <v>-0.044944507292017</v>
      </c>
    </row>
    <row r="121" spans="1:4" ht="14.25">
      <c r="A121" s="366" t="s">
        <v>171</v>
      </c>
      <c r="B121" s="367">
        <f>VLOOKUP(A121,'Open Int.'!$A$4:$O$157,2,FALSE)</f>
        <v>4197600</v>
      </c>
      <c r="C121" s="367">
        <f>VLOOKUP(A121,'Open Int.'!$A$4:$O$157,3,FALSE)</f>
        <v>-85800</v>
      </c>
      <c r="D121" s="368">
        <f>C121/(B121-C121)</f>
        <v>-0.020030816640986132</v>
      </c>
    </row>
    <row r="122" spans="1:4" ht="14.25" outlineLevel="1">
      <c r="A122" s="366" t="s">
        <v>384</v>
      </c>
      <c r="B122" s="367">
        <f>VLOOKUP(A122,'Open Int.'!$A$4:$O$157,2,FALSE)</f>
        <v>848750</v>
      </c>
      <c r="C122" s="367">
        <f>VLOOKUP(A122,'Open Int.'!$A$4:$O$157,3,FALSE)</f>
        <v>23500</v>
      </c>
      <c r="D122" s="368">
        <f>C122/(B122-C122)</f>
        <v>0.028476219327476522</v>
      </c>
    </row>
    <row r="123" spans="1:4" ht="14.25" outlineLevel="1">
      <c r="A123" s="366" t="s">
        <v>211</v>
      </c>
      <c r="B123" s="367">
        <f>VLOOKUP(A123,'Open Int.'!$A$4:$O$157,2,FALSE)</f>
        <v>2762900</v>
      </c>
      <c r="C123" s="367">
        <f>VLOOKUP(A123,'Open Int.'!$A$4:$O$157,3,FALSE)</f>
        <v>-305200</v>
      </c>
      <c r="D123" s="368">
        <f>C123/(B123-C123)</f>
        <v>-0.09947524526579968</v>
      </c>
    </row>
    <row r="124" spans="1:4" ht="15" outlineLevel="1">
      <c r="A124" s="364" t="s">
        <v>266</v>
      </c>
      <c r="B124" s="364">
        <f>SUM(B125:B131)</f>
        <v>39799075</v>
      </c>
      <c r="C124" s="364">
        <f>SUM(C125:C131)</f>
        <v>-531750</v>
      </c>
      <c r="D124" s="369">
        <f>C124/(B124-C124)</f>
        <v>-0.013184704255367947</v>
      </c>
    </row>
    <row r="125" spans="1:4" ht="14.25">
      <c r="A125" s="366" t="s">
        <v>34</v>
      </c>
      <c r="B125" s="367">
        <f>VLOOKUP(A125,'Open Int.'!$A$4:$O$157,2,FALSE)</f>
        <v>752675</v>
      </c>
      <c r="C125" s="367">
        <f>VLOOKUP(A125,'Open Int.'!$A$4:$O$157,3,FALSE)</f>
        <v>-20900</v>
      </c>
      <c r="D125" s="368">
        <f aca="true" t="shared" si="12" ref="D125:D131">C125/(B125-C125)</f>
        <v>-0.0270174191254888</v>
      </c>
    </row>
    <row r="126" spans="1:4" ht="14.25" outlineLevel="1">
      <c r="A126" s="366" t="s">
        <v>1</v>
      </c>
      <c r="B126" s="367">
        <f>VLOOKUP(A126,'Open Int.'!$A$4:$O$157,2,FALSE)</f>
        <v>1876200</v>
      </c>
      <c r="C126" s="367">
        <f>VLOOKUP(A126,'Open Int.'!$A$4:$O$157,3,FALSE)</f>
        <v>-151650</v>
      </c>
      <c r="D126" s="368">
        <f t="shared" si="12"/>
        <v>-0.07478363784303572</v>
      </c>
    </row>
    <row r="127" spans="1:4" ht="14.25" outlineLevel="1">
      <c r="A127" s="366" t="s">
        <v>160</v>
      </c>
      <c r="B127" s="367">
        <f>VLOOKUP(A127,'Open Int.'!$A$4:$O$157,2,FALSE)</f>
        <v>643500</v>
      </c>
      <c r="C127" s="367">
        <f>VLOOKUP(A127,'Open Int.'!$A$4:$O$157,3,FALSE)</f>
        <v>-2200</v>
      </c>
      <c r="D127" s="368">
        <f t="shared" si="12"/>
        <v>-0.0034071550255536627</v>
      </c>
    </row>
    <row r="128" spans="1:4" ht="14.25" outlineLevel="1">
      <c r="A128" s="366" t="s">
        <v>98</v>
      </c>
      <c r="B128" s="367">
        <f>VLOOKUP(A128,'Open Int.'!$A$4:$O$157,2,FALSE)</f>
        <v>6376700</v>
      </c>
      <c r="C128" s="367">
        <f>VLOOKUP(A128,'Open Int.'!$A$4:$O$157,3,FALSE)</f>
        <v>121000</v>
      </c>
      <c r="D128" s="368">
        <f t="shared" si="12"/>
        <v>0.019342359767891684</v>
      </c>
    </row>
    <row r="129" spans="1:4" ht="14.25" outlineLevel="1">
      <c r="A129" s="366" t="s">
        <v>385</v>
      </c>
      <c r="B129" s="367">
        <f>VLOOKUP(A129,'Open Int.'!$A$4:$O$157,2,FALSE)</f>
        <v>27100000</v>
      </c>
      <c r="C129" s="367">
        <f>VLOOKUP(A129,'Open Int.'!$A$4:$O$157,3,FALSE)</f>
        <v>-425000</v>
      </c>
      <c r="D129" s="368">
        <f t="shared" si="12"/>
        <v>-0.015440508628519528</v>
      </c>
    </row>
    <row r="130" spans="1:4" ht="14.25" outlineLevel="1">
      <c r="A130" s="366" t="s">
        <v>267</v>
      </c>
      <c r="B130" s="367">
        <f>VLOOKUP(A130,'Open Int.'!$A$4:$O$157,2,FALSE)</f>
        <v>1671600</v>
      </c>
      <c r="C130" s="367">
        <f>VLOOKUP(A130,'Open Int.'!$A$4:$O$157,3,FALSE)</f>
        <v>-56200</v>
      </c>
      <c r="D130" s="368">
        <f t="shared" si="12"/>
        <v>-0.03252691283713393</v>
      </c>
    </row>
    <row r="131" spans="1:4" ht="14.25" outlineLevel="1">
      <c r="A131" s="366" t="s">
        <v>312</v>
      </c>
      <c r="B131" s="367">
        <f>VLOOKUP(A131,'Open Int.'!$A$4:$O$157,2,FALSE)</f>
        <v>1378400</v>
      </c>
      <c r="C131" s="367">
        <f>VLOOKUP(A131,'Open Int.'!$A$4:$O$157,3,FALSE)</f>
        <v>3200</v>
      </c>
      <c r="D131" s="368">
        <f t="shared" si="12"/>
        <v>0.002326934264107039</v>
      </c>
    </row>
    <row r="132" spans="1:4" ht="15" outlineLevel="1">
      <c r="A132" s="364" t="s">
        <v>268</v>
      </c>
      <c r="B132" s="364">
        <f>SUM(B133:B138)</f>
        <v>94353750</v>
      </c>
      <c r="C132" s="364">
        <f>SUM(C133:C138)</f>
        <v>1481025</v>
      </c>
      <c r="D132" s="369">
        <f>C132/(B132-C132)</f>
        <v>0.01594682400026488</v>
      </c>
    </row>
    <row r="133" spans="1:4" ht="14.25">
      <c r="A133" s="366" t="s">
        <v>386</v>
      </c>
      <c r="B133" s="367">
        <f>VLOOKUP(A133,'Open Int.'!$A$4:$O$157,2,FALSE)</f>
        <v>9352000</v>
      </c>
      <c r="C133" s="367">
        <f>VLOOKUP(A133,'Open Int.'!$A$4:$O$157,3,FALSE)</f>
        <v>-124000</v>
      </c>
      <c r="D133" s="368">
        <f aca="true" t="shared" si="13" ref="D133:D138">C133/(B133-C133)</f>
        <v>-0.013085690164626424</v>
      </c>
    </row>
    <row r="134" spans="1:4" ht="14.25" outlineLevel="1">
      <c r="A134" s="366" t="s">
        <v>8</v>
      </c>
      <c r="B134" s="367">
        <f>VLOOKUP(A134,'Open Int.'!$A$4:$O$157,2,FALSE)</f>
        <v>27529600</v>
      </c>
      <c r="C134" s="367">
        <f>VLOOKUP(A134,'Open Int.'!$A$4:$O$157,3,FALSE)</f>
        <v>524800</v>
      </c>
      <c r="D134" s="368">
        <f t="shared" si="13"/>
        <v>0.019433582177983175</v>
      </c>
    </row>
    <row r="135" spans="1:4" ht="14.25" outlineLevel="1">
      <c r="A135" s="382" t="s">
        <v>292</v>
      </c>
      <c r="B135" s="367">
        <f>VLOOKUP(A135,'Open Int.'!$A$4:$O$157,2,FALSE)</f>
        <v>7462500</v>
      </c>
      <c r="C135" s="367">
        <f>VLOOKUP(A135,'Open Int.'!$A$4:$O$157,3,FALSE)</f>
        <v>19500</v>
      </c>
      <c r="D135" s="368">
        <f t="shared" si="13"/>
        <v>0.0026199113260781943</v>
      </c>
    </row>
    <row r="136" spans="1:4" ht="14.25" outlineLevel="1">
      <c r="A136" s="382" t="s">
        <v>306</v>
      </c>
      <c r="B136" s="367">
        <f>VLOOKUP(A136,'Open Int.'!$A$4:$O$157,2,FALSE)</f>
        <v>26208600</v>
      </c>
      <c r="C136" s="367">
        <f>VLOOKUP(A136,'Open Int.'!$A$4:$O$157,3,FALSE)</f>
        <v>574750</v>
      </c>
      <c r="D136" s="368">
        <f t="shared" si="13"/>
        <v>0.02242152466367713</v>
      </c>
    </row>
    <row r="137" spans="1:4" ht="14.25" outlineLevel="1">
      <c r="A137" s="366" t="s">
        <v>235</v>
      </c>
      <c r="B137" s="367">
        <f>VLOOKUP(A137,'Open Int.'!$A$4:$O$157,2,FALSE)</f>
        <v>19654600</v>
      </c>
      <c r="C137" s="367">
        <f>VLOOKUP(A137,'Open Int.'!$A$4:$O$157,3,FALSE)</f>
        <v>22400</v>
      </c>
      <c r="D137" s="368">
        <f t="shared" si="13"/>
        <v>0.0011409826713256793</v>
      </c>
    </row>
    <row r="138" spans="1:4" ht="14.25" outlineLevel="1">
      <c r="A138" s="366" t="s">
        <v>155</v>
      </c>
      <c r="B138" s="367">
        <f>VLOOKUP(A138,'Open Int.'!$A$4:$O$157,2,FALSE)</f>
        <v>4146450</v>
      </c>
      <c r="C138" s="367">
        <f>VLOOKUP(A138,'Open Int.'!$A$4:$O$157,3,FALSE)</f>
        <v>463575</v>
      </c>
      <c r="D138" s="368">
        <f t="shared" si="13"/>
        <v>0.12587312900926587</v>
      </c>
    </row>
    <row r="139" spans="1:4" ht="15" outlineLevel="1">
      <c r="A139" s="364" t="s">
        <v>269</v>
      </c>
      <c r="B139" s="364">
        <f>SUM(B140:B144)</f>
        <v>50216150</v>
      </c>
      <c r="C139" s="364">
        <f>SUM(C140:C144)</f>
        <v>-4685600</v>
      </c>
      <c r="D139" s="369">
        <f aca="true" t="shared" si="14" ref="D139:D154">C139/(B139-C139)</f>
        <v>-0.08534518480740595</v>
      </c>
    </row>
    <row r="140" spans="1:4" ht="14.25">
      <c r="A140" s="366" t="s">
        <v>387</v>
      </c>
      <c r="B140" s="367">
        <f>VLOOKUP(A140,'Open Int.'!$A$4:$O$157,2,FALSE)</f>
        <v>7679700</v>
      </c>
      <c r="C140" s="367">
        <f>VLOOKUP(A140,'Open Int.'!$A$4:$O$157,3,FALSE)</f>
        <v>-89700</v>
      </c>
      <c r="D140" s="368">
        <f t="shared" si="14"/>
        <v>-0.011545293072824156</v>
      </c>
    </row>
    <row r="141" spans="1:4" ht="14.25">
      <c r="A141" s="366" t="s">
        <v>321</v>
      </c>
      <c r="B141" s="367">
        <f>VLOOKUP(A141,'Open Int.'!$A$4:$O$157,2,FALSE)</f>
        <v>1027600</v>
      </c>
      <c r="C141" s="367">
        <f>VLOOKUP(A141,'Open Int.'!$A$4:$O$157,3,FALSE)</f>
        <v>19600</v>
      </c>
      <c r="D141" s="368">
        <f t="shared" si="14"/>
        <v>0.019444444444444445</v>
      </c>
    </row>
    <row r="142" spans="1:4" ht="14.25" outlineLevel="1">
      <c r="A142" s="366" t="s">
        <v>166</v>
      </c>
      <c r="B142" s="367">
        <f>VLOOKUP(A142,'Open Int.'!$A$4:$O$157,2,FALSE)</f>
        <v>4466300</v>
      </c>
      <c r="C142" s="367">
        <f>VLOOKUP(A142,'Open Int.'!$A$4:$O$157,3,FALSE)</f>
        <v>-73750</v>
      </c>
      <c r="D142" s="368">
        <f t="shared" si="14"/>
        <v>-0.016244314489928524</v>
      </c>
    </row>
    <row r="143" spans="1:4" ht="14.25" outlineLevel="1">
      <c r="A143" s="366" t="s">
        <v>388</v>
      </c>
      <c r="B143" s="367">
        <f>VLOOKUP(A143,'Open Int.'!$A$4:$O$157,2,FALSE)</f>
        <v>35000000</v>
      </c>
      <c r="C143" s="367">
        <f>VLOOKUP(A143,'Open Int.'!$A$4:$O$157,3,FALSE)</f>
        <v>-4508000</v>
      </c>
      <c r="D143" s="368">
        <f t="shared" si="14"/>
        <v>-0.11410347271438696</v>
      </c>
    </row>
    <row r="144" spans="1:4" ht="14.25" outlineLevel="1">
      <c r="A144" s="366" t="s">
        <v>389</v>
      </c>
      <c r="B144" s="367">
        <f>VLOOKUP(A144,'Open Int.'!$A$4:$O$157,2,FALSE)</f>
        <v>2042550</v>
      </c>
      <c r="C144" s="367">
        <f>VLOOKUP(A144,'Open Int.'!$A$4:$O$157,3,FALSE)</f>
        <v>-33750</v>
      </c>
      <c r="D144" s="368">
        <f t="shared" si="14"/>
        <v>-0.016254876462938883</v>
      </c>
    </row>
    <row r="145" spans="1:4" ht="15" outlineLevel="1">
      <c r="A145" s="364" t="s">
        <v>270</v>
      </c>
      <c r="B145" s="364">
        <f>SUM(B146:B150)</f>
        <v>96951500</v>
      </c>
      <c r="C145" s="364">
        <f>SUM(C146:C150)</f>
        <v>3145750</v>
      </c>
      <c r="D145" s="369">
        <f t="shared" si="14"/>
        <v>0.033534724683721415</v>
      </c>
    </row>
    <row r="146" spans="1:4" ht="14.25">
      <c r="A146" s="366" t="s">
        <v>4</v>
      </c>
      <c r="B146" s="367">
        <f>VLOOKUP(A146,'Open Int.'!$A$4:$O$157,2,FALSE)</f>
        <v>978600</v>
      </c>
      <c r="C146" s="367">
        <f>VLOOKUP(A146,'Open Int.'!$A$4:$O$157,3,FALSE)</f>
        <v>-29700</v>
      </c>
      <c r="D146" s="368">
        <f t="shared" si="14"/>
        <v>-0.02945551919071705</v>
      </c>
    </row>
    <row r="147" spans="1:4" ht="14.25" outlineLevel="1">
      <c r="A147" s="366" t="s">
        <v>184</v>
      </c>
      <c r="B147" s="367">
        <f>VLOOKUP(A147,'Open Int.'!$A$4:$O$157,2,FALSE)</f>
        <v>13398900</v>
      </c>
      <c r="C147" s="367">
        <f>VLOOKUP(A147,'Open Int.'!$A$4:$O$157,3,FALSE)</f>
        <v>-1693300</v>
      </c>
      <c r="D147" s="368">
        <f t="shared" si="14"/>
        <v>-0.11219702892885067</v>
      </c>
    </row>
    <row r="148" spans="1:4" ht="14.25" outlineLevel="1">
      <c r="A148" s="366" t="s">
        <v>175</v>
      </c>
      <c r="B148" s="367">
        <f>VLOOKUP(A148,'Open Int.'!$A$4:$O$157,2,FALSE)</f>
        <v>73710000</v>
      </c>
      <c r="C148" s="367">
        <f>VLOOKUP(A148,'Open Int.'!$A$4:$O$157,3,FALSE)</f>
        <v>4945500</v>
      </c>
      <c r="D148" s="368">
        <f t="shared" si="14"/>
        <v>0.07191937700412276</v>
      </c>
    </row>
    <row r="149" spans="1:4" ht="14.25" outlineLevel="1">
      <c r="A149" s="366" t="s">
        <v>390</v>
      </c>
      <c r="B149" s="367">
        <f>VLOOKUP(A149,'Open Int.'!$A$4:$O$157,2,FALSE)</f>
        <v>2643500</v>
      </c>
      <c r="C149" s="367">
        <f>VLOOKUP(A149,'Open Int.'!$A$4:$O$157,3,FALSE)</f>
        <v>8500</v>
      </c>
      <c r="D149" s="368">
        <f t="shared" si="14"/>
        <v>0.0032258064516129032</v>
      </c>
    </row>
    <row r="150" spans="1:4" ht="14.25" outlineLevel="1">
      <c r="A150" s="366" t="s">
        <v>391</v>
      </c>
      <c r="B150" s="367">
        <f>VLOOKUP(A150,'Open Int.'!$A$4:$O$157,2,FALSE)</f>
        <v>6220500</v>
      </c>
      <c r="C150" s="367">
        <f>VLOOKUP(A150,'Open Int.'!$A$4:$O$157,3,FALSE)</f>
        <v>-85250</v>
      </c>
      <c r="D150" s="368">
        <f t="shared" si="14"/>
        <v>-0.013519406890536415</v>
      </c>
    </row>
    <row r="151" spans="1:4" ht="15" outlineLevel="1">
      <c r="A151" s="364" t="s">
        <v>317</v>
      </c>
      <c r="B151" s="364">
        <f>SUM(B152:B153)</f>
        <v>4330000</v>
      </c>
      <c r="C151" s="364">
        <f>SUM(C152:C153)</f>
        <v>118000</v>
      </c>
      <c r="D151" s="369">
        <f t="shared" si="14"/>
        <v>0.02801519468186135</v>
      </c>
    </row>
    <row r="152" spans="1:4" ht="14.25">
      <c r="A152" s="366" t="s">
        <v>37</v>
      </c>
      <c r="B152" s="367">
        <f>VLOOKUP(A152,'Open Int.'!$A$4:$O$157,2,FALSE)</f>
        <v>1955200</v>
      </c>
      <c r="C152" s="367">
        <f>VLOOKUP(A152,'Open Int.'!$A$4:$O$157,3,FALSE)</f>
        <v>1600</v>
      </c>
      <c r="D152" s="368">
        <f t="shared" si="14"/>
        <v>0.000819000819000819</v>
      </c>
    </row>
    <row r="153" spans="1:4" ht="14.25">
      <c r="A153" s="366" t="s">
        <v>273</v>
      </c>
      <c r="B153" s="367">
        <f>VLOOKUP(A153,'Open Int.'!$A$4:$O$157,2,FALSE)</f>
        <v>2374800</v>
      </c>
      <c r="C153" s="367">
        <f>VLOOKUP(A153,'Open Int.'!$A$4:$O$157,3,FALSE)</f>
        <v>116400</v>
      </c>
      <c r="D153" s="368">
        <f t="shared" si="14"/>
        <v>0.05154091392136025</v>
      </c>
    </row>
    <row r="154" spans="1:4" ht="15">
      <c r="A154" s="364" t="s">
        <v>271</v>
      </c>
      <c r="B154" s="364">
        <f>SUM(B155:B164)</f>
        <v>27549850</v>
      </c>
      <c r="C154" s="364">
        <f>SUM(C155:C164)</f>
        <v>439850</v>
      </c>
      <c r="D154" s="369">
        <f t="shared" si="14"/>
        <v>0.016224640354112873</v>
      </c>
    </row>
    <row r="155" spans="1:4" ht="14.25">
      <c r="A155" s="366" t="s">
        <v>392</v>
      </c>
      <c r="B155" s="367">
        <f>VLOOKUP(A155,'Open Int.'!$A$4:$O$157,2,FALSE)</f>
        <v>9411500</v>
      </c>
      <c r="C155" s="367">
        <f>VLOOKUP(A155,'Open Int.'!$A$4:$O$157,3,FALSE)</f>
        <v>248500</v>
      </c>
      <c r="D155" s="368">
        <f aca="true" t="shared" si="15" ref="D155:D164">C155/(B155-C155)</f>
        <v>0.027119938884644767</v>
      </c>
    </row>
    <row r="156" spans="1:4" ht="14.25">
      <c r="A156" s="366" t="s">
        <v>333</v>
      </c>
      <c r="B156" s="367">
        <f>VLOOKUP(A156,'Open Int.'!$A$4:$O$157,2,FALSE)</f>
        <v>2003400</v>
      </c>
      <c r="C156" s="367">
        <f>VLOOKUP(A156,'Open Int.'!$A$4:$O$157,3,FALSE)</f>
        <v>-64800</v>
      </c>
      <c r="D156" s="368">
        <f t="shared" si="15"/>
        <v>-0.031331592689295036</v>
      </c>
    </row>
    <row r="157" spans="1:4" ht="14.25">
      <c r="A157" s="366" t="s">
        <v>320</v>
      </c>
      <c r="B157" s="367">
        <f>VLOOKUP(A157,'Open Int.'!$A$4:$O$157,2,FALSE)</f>
        <v>1762000</v>
      </c>
      <c r="C157" s="367">
        <f>VLOOKUP(A157,'Open Int.'!$A$4:$O$157,3,FALSE)</f>
        <v>135000</v>
      </c>
      <c r="D157" s="368">
        <f t="shared" si="15"/>
        <v>0.08297480024585126</v>
      </c>
    </row>
    <row r="158" spans="1:4" ht="14.25">
      <c r="A158" s="366" t="s">
        <v>291</v>
      </c>
      <c r="B158" s="367">
        <f>VLOOKUP(A158,'Open Int.'!$A$4:$O$157,2,FALSE)</f>
        <v>2375000</v>
      </c>
      <c r="C158" s="367">
        <f>VLOOKUP(A158,'Open Int.'!$A$4:$O$157,3,FALSE)</f>
        <v>-13000</v>
      </c>
      <c r="D158" s="368">
        <f t="shared" si="15"/>
        <v>-0.005443886097152429</v>
      </c>
    </row>
    <row r="159" spans="1:4" ht="14.25">
      <c r="A159" s="366" t="s">
        <v>326</v>
      </c>
      <c r="B159" s="367">
        <f>VLOOKUP(A159,'Open Int.'!$A$4:$O$157,2,FALSE)</f>
        <v>1180750</v>
      </c>
      <c r="C159" s="367">
        <f>VLOOKUP(A159,'Open Int.'!$A$4:$O$157,3,FALSE)</f>
        <v>-48500</v>
      </c>
      <c r="D159" s="368">
        <f t="shared" si="15"/>
        <v>-0.03945495220663006</v>
      </c>
    </row>
    <row r="160" spans="1:4" ht="14.25">
      <c r="A160" s="366" t="s">
        <v>322</v>
      </c>
      <c r="B160" s="367">
        <f>VLOOKUP(A160,'Open Int.'!$A$4:$O$157,2,FALSE)</f>
        <v>1970700</v>
      </c>
      <c r="C160" s="367">
        <f>VLOOKUP(A160,'Open Int.'!$A$4:$O$157,3,FALSE)</f>
        <v>-82200</v>
      </c>
      <c r="D160" s="368">
        <f t="shared" si="15"/>
        <v>-0.0400409177261435</v>
      </c>
    </row>
    <row r="161" spans="1:4" ht="14.25">
      <c r="A161" s="366" t="s">
        <v>328</v>
      </c>
      <c r="B161" s="367">
        <f>VLOOKUP(A161,'Open Int.'!$A$4:$O$157,2,FALSE)</f>
        <v>3787300</v>
      </c>
      <c r="C161" s="367">
        <f>VLOOKUP(A161,'Open Int.'!$A$4:$O$157,3,FALSE)</f>
        <v>94600</v>
      </c>
      <c r="D161" s="368">
        <f t="shared" si="15"/>
        <v>0.025618111408996128</v>
      </c>
    </row>
    <row r="162" spans="1:4" ht="14.25">
      <c r="A162" s="366" t="s">
        <v>295</v>
      </c>
      <c r="B162" s="367">
        <f>VLOOKUP(A162,'Open Int.'!$A$4:$O$157,2,FALSE)</f>
        <v>764400</v>
      </c>
      <c r="C162" s="367">
        <f>VLOOKUP(A162,'Open Int.'!$A$4:$O$157,3,FALSE)</f>
        <v>4800</v>
      </c>
      <c r="D162" s="368">
        <f t="shared" si="15"/>
        <v>0.00631911532385466</v>
      </c>
    </row>
    <row r="163" spans="1:4" ht="14.25">
      <c r="A163" s="366" t="s">
        <v>393</v>
      </c>
      <c r="B163" s="367">
        <f>VLOOKUP(A163,'Open Int.'!$A$4:$O$157,2,FALSE)</f>
        <v>2362800</v>
      </c>
      <c r="C163" s="367">
        <f>VLOOKUP(A163,'Open Int.'!$A$4:$O$157,3,FALSE)</f>
        <v>172800</v>
      </c>
      <c r="D163" s="368">
        <f t="shared" si="15"/>
        <v>0.0789041095890411</v>
      </c>
    </row>
    <row r="164" spans="1:4" ht="14.25">
      <c r="A164" s="366" t="s">
        <v>318</v>
      </c>
      <c r="B164" s="367">
        <f>VLOOKUP(A164,'Open Int.'!$A$4:$O$157,2,FALSE)</f>
        <v>1932000</v>
      </c>
      <c r="C164" s="367">
        <f>VLOOKUP(A164,'Open Int.'!$A$4:$O$157,3,FALSE)</f>
        <v>-7350</v>
      </c>
      <c r="D164" s="368">
        <f t="shared" si="15"/>
        <v>-0.003789929615592853</v>
      </c>
    </row>
    <row r="165" spans="1:4" ht="15">
      <c r="A165" s="364" t="s">
        <v>275</v>
      </c>
      <c r="B165" s="364">
        <f>SUM(B166:B172)</f>
        <v>44006600</v>
      </c>
      <c r="C165" s="364">
        <f>SUM(C166:C172)</f>
        <v>1242450</v>
      </c>
      <c r="D165" s="369">
        <f>C165/(B165-C165)</f>
        <v>0.02905354134245624</v>
      </c>
    </row>
    <row r="166" spans="1:4" ht="14.25">
      <c r="A166" s="366" t="s">
        <v>394</v>
      </c>
      <c r="B166" s="367">
        <f>VLOOKUP(A166,'Open Int.'!$A$4:$O$157,2,FALSE)</f>
        <v>12214000</v>
      </c>
      <c r="C166" s="367">
        <f>VLOOKUP(A166,'Open Int.'!$A$4:$O$157,3,FALSE)</f>
        <v>537000</v>
      </c>
      <c r="D166" s="368">
        <f aca="true" t="shared" si="16" ref="D166:D172">C166/(B166-C166)</f>
        <v>0.045987839342296825</v>
      </c>
    </row>
    <row r="167" spans="1:4" ht="14.25">
      <c r="A167" s="366" t="s">
        <v>395</v>
      </c>
      <c r="B167" s="367">
        <f>VLOOKUP(A167,'Open Int.'!$A$4:$O$157,2,FALSE)</f>
        <v>6821000</v>
      </c>
      <c r="C167" s="367">
        <f>VLOOKUP(A167,'Open Int.'!$A$4:$O$157,3,FALSE)</f>
        <v>-2000</v>
      </c>
      <c r="D167" s="368">
        <f t="shared" si="16"/>
        <v>-0.0002931261908251502</v>
      </c>
    </row>
    <row r="168" spans="1:4" ht="14.25">
      <c r="A168" s="366" t="s">
        <v>274</v>
      </c>
      <c r="B168" s="367">
        <f>VLOOKUP(A168,'Open Int.'!$A$4:$O$157,2,FALSE)</f>
        <v>6929200</v>
      </c>
      <c r="C168" s="367">
        <f>VLOOKUP(A168,'Open Int.'!$A$4:$O$157,3,FALSE)</f>
        <v>138550</v>
      </c>
      <c r="D168" s="368">
        <f t="shared" si="16"/>
        <v>0.020403054199524345</v>
      </c>
    </row>
    <row r="169" spans="1:4" ht="14.25">
      <c r="A169" s="366" t="s">
        <v>327</v>
      </c>
      <c r="B169" s="367">
        <f>VLOOKUP(A169,'Open Int.'!$A$4:$O$157,2,FALSE)</f>
        <v>2004000</v>
      </c>
      <c r="C169" s="367">
        <f>VLOOKUP(A169,'Open Int.'!$A$4:$O$157,3,FALSE)</f>
        <v>-17000</v>
      </c>
      <c r="D169" s="368">
        <f t="shared" si="16"/>
        <v>-0.008411677387431964</v>
      </c>
    </row>
    <row r="170" spans="1:4" ht="14.25">
      <c r="A170" s="366" t="s">
        <v>294</v>
      </c>
      <c r="B170" s="367">
        <f>VLOOKUP(A170,'Open Int.'!$A$4:$O$157,2,FALSE)</f>
        <v>8876000</v>
      </c>
      <c r="C170" s="367">
        <f>VLOOKUP(A170,'Open Int.'!$A$4:$O$157,3,FALSE)</f>
        <v>721000</v>
      </c>
      <c r="D170" s="368">
        <f t="shared" si="16"/>
        <v>0.08841201716738198</v>
      </c>
    </row>
    <row r="171" spans="1:4" ht="14.25">
      <c r="A171" s="366" t="s">
        <v>276</v>
      </c>
      <c r="B171" s="367">
        <f>VLOOKUP(A171,'Open Int.'!$A$4:$O$157,2,FALSE)</f>
        <v>5698000</v>
      </c>
      <c r="C171" s="367">
        <f>VLOOKUP(A171,'Open Int.'!$A$4:$O$157,3,FALSE)</f>
        <v>-42700</v>
      </c>
      <c r="D171" s="368">
        <f t="shared" si="16"/>
        <v>-0.007438117302767955</v>
      </c>
    </row>
    <row r="172" spans="1:4" ht="14.25">
      <c r="A172" s="366" t="s">
        <v>279</v>
      </c>
      <c r="B172" s="367">
        <f>VLOOKUP(A172,'Open Int.'!$A$4:$O$157,2,FALSE)</f>
        <v>1464400</v>
      </c>
      <c r="C172" s="367">
        <f>VLOOKUP(A172,'Open Int.'!$A$4:$O$157,3,FALSE)</f>
        <v>-92400</v>
      </c>
      <c r="D172" s="368">
        <f t="shared" si="16"/>
        <v>-0.05935251798561151</v>
      </c>
    </row>
    <row r="173" spans="1:4" ht="15">
      <c r="A173" s="364" t="s">
        <v>314</v>
      </c>
      <c r="B173" s="364">
        <f>SUM(B174:B176)</f>
        <v>13400350</v>
      </c>
      <c r="C173" s="364">
        <f>SUM(C174:C176)</f>
        <v>1459150</v>
      </c>
      <c r="D173" s="369">
        <f aca="true" t="shared" si="17" ref="D173:D180">C173/(B173-C173)</f>
        <v>0.12219458680869594</v>
      </c>
    </row>
    <row r="174" spans="1:4" ht="14.25">
      <c r="A174" s="366" t="s">
        <v>315</v>
      </c>
      <c r="B174" s="367">
        <f>VLOOKUP(A174,'Open Int.'!$A$4:$O$157,2,FALSE)</f>
        <v>5227850</v>
      </c>
      <c r="C174" s="367">
        <f>VLOOKUP(A174,'Open Int.'!$A$4:$O$157,3,FALSE)</f>
        <v>460750</v>
      </c>
      <c r="D174" s="368">
        <f t="shared" si="17"/>
        <v>0.09665205261060184</v>
      </c>
    </row>
    <row r="175" spans="1:4" ht="14.25">
      <c r="A175" s="366" t="s">
        <v>329</v>
      </c>
      <c r="B175" s="367">
        <f>VLOOKUP(A175,'Open Int.'!$A$4:$O$157,2,FALSE)</f>
        <v>408500</v>
      </c>
      <c r="C175" s="367">
        <f>VLOOKUP(A175,'Open Int.'!$A$4:$O$157,3,FALSE)</f>
        <v>12000</v>
      </c>
      <c r="D175" s="368">
        <f t="shared" si="17"/>
        <v>0.03026481715006305</v>
      </c>
    </row>
    <row r="176" spans="1:4" ht="14.25">
      <c r="A176" s="366" t="s">
        <v>316</v>
      </c>
      <c r="B176" s="367">
        <f>VLOOKUP(A176,'Open Int.'!$A$4:$O$157,2,FALSE)</f>
        <v>7764000</v>
      </c>
      <c r="C176" s="367">
        <f>VLOOKUP(A176,'Open Int.'!$A$4:$O$157,3,FALSE)</f>
        <v>986400</v>
      </c>
      <c r="D176" s="368">
        <f t="shared" si="17"/>
        <v>0.14553824362606232</v>
      </c>
    </row>
    <row r="177" spans="1:4" ht="15">
      <c r="A177" s="364" t="s">
        <v>272</v>
      </c>
      <c r="B177" s="364">
        <f>SUM(B178:B180)</f>
        <v>36189850</v>
      </c>
      <c r="C177" s="364">
        <f>SUM(C178:C180)</f>
        <v>-555250</v>
      </c>
      <c r="D177" s="369">
        <f t="shared" si="17"/>
        <v>-0.015110858318524103</v>
      </c>
    </row>
    <row r="178" spans="1:4" ht="14.25">
      <c r="A178" s="366" t="s">
        <v>182</v>
      </c>
      <c r="B178" s="367">
        <f>VLOOKUP(A178,'Open Int.'!$A$4:$O$157,2,FALSE)</f>
        <v>177800</v>
      </c>
      <c r="C178" s="367">
        <f>VLOOKUP(A178,'Open Int.'!$A$4:$O$157,3,FALSE)</f>
        <v>-2500</v>
      </c>
      <c r="D178" s="368">
        <f t="shared" si="17"/>
        <v>-0.013865779256794232</v>
      </c>
    </row>
    <row r="179" spans="1:4" ht="14.25">
      <c r="A179" s="366" t="s">
        <v>74</v>
      </c>
      <c r="B179" s="367">
        <f>VLOOKUP(A179,'Open Int.'!$A$4:$O$157,2,FALSE)</f>
        <v>12850</v>
      </c>
      <c r="C179" s="367">
        <f>VLOOKUP(A179,'Open Int.'!$A$4:$O$157,3,FALSE)</f>
        <v>-550</v>
      </c>
      <c r="D179" s="368">
        <f t="shared" si="17"/>
        <v>-0.041044776119402986</v>
      </c>
    </row>
    <row r="180" spans="1:4" ht="14.25">
      <c r="A180" s="366" t="s">
        <v>9</v>
      </c>
      <c r="B180" s="367">
        <f>VLOOKUP(A180,'Open Int.'!$A$4:$O$157,2,FALSE)</f>
        <v>35999200</v>
      </c>
      <c r="C180" s="367">
        <f>VLOOKUP(A180,'Open Int.'!$A$4:$O$157,3,FALSE)</f>
        <v>-552200</v>
      </c>
      <c r="D180" s="368">
        <f t="shared" si="17"/>
        <v>-0.01510749246266901</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45" sqref="D245"/>
    </sheetView>
  </sheetViews>
  <sheetFormatPr defaultColWidth="9.140625" defaultRowHeight="12.75"/>
  <cols>
    <col min="1" max="1" width="14.8515625" style="3" customWidth="1"/>
    <col min="2" max="2" width="11.57421875" style="6" customWidth="1"/>
    <col min="3" max="3" width="10.421875" style="6" customWidth="1"/>
    <col min="4" max="4" width="10.7109375" style="377" customWidth="1"/>
    <col min="5" max="5" width="10.57421875" style="6" bestFit="1" customWidth="1"/>
    <col min="6" max="6" width="9.8515625" style="6" customWidth="1"/>
    <col min="7" max="7" width="9.28125" style="375" bestFit="1" customWidth="1"/>
    <col min="8" max="8" width="10.57421875" style="6" bestFit="1" customWidth="1"/>
    <col min="9" max="9" width="8.7109375" style="6" customWidth="1"/>
    <col min="10" max="10" width="9.8515625" style="375" customWidth="1"/>
    <col min="11" max="11" width="12.7109375" style="6" customWidth="1"/>
    <col min="12" max="12" width="11.421875" style="6" customWidth="1"/>
    <col min="13" max="13" width="8.421875" style="375"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3" t="s">
        <v>10</v>
      </c>
      <c r="C2" s="404"/>
      <c r="D2" s="405"/>
      <c r="E2" s="401" t="s">
        <v>47</v>
      </c>
      <c r="F2" s="406"/>
      <c r="G2" s="384"/>
      <c r="H2" s="401" t="s">
        <v>48</v>
      </c>
      <c r="I2" s="406"/>
      <c r="J2" s="384"/>
      <c r="K2" s="401" t="s">
        <v>49</v>
      </c>
      <c r="L2" s="385"/>
      <c r="M2" s="383"/>
      <c r="N2" s="401" t="s">
        <v>51</v>
      </c>
      <c r="O2" s="402"/>
      <c r="P2" s="83"/>
      <c r="Q2" s="54"/>
      <c r="R2" s="400"/>
      <c r="S2" s="400"/>
      <c r="T2" s="55"/>
      <c r="U2" s="56"/>
      <c r="V2" s="56"/>
      <c r="W2" s="56"/>
      <c r="X2" s="56"/>
      <c r="Y2" s="85"/>
      <c r="Z2" s="396"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7"/>
      <c r="AA3" s="75"/>
    </row>
    <row r="4" spans="1:28" s="58" customFormat="1" ht="15">
      <c r="A4" s="102" t="s">
        <v>182</v>
      </c>
      <c r="B4" s="283">
        <v>177800</v>
      </c>
      <c r="C4" s="284">
        <v>-2500</v>
      </c>
      <c r="D4" s="265">
        <v>-0.01</v>
      </c>
      <c r="E4" s="283">
        <v>300</v>
      </c>
      <c r="F4" s="285">
        <v>0</v>
      </c>
      <c r="G4" s="265">
        <v>0</v>
      </c>
      <c r="H4" s="283">
        <v>0</v>
      </c>
      <c r="I4" s="285">
        <v>0</v>
      </c>
      <c r="J4" s="265">
        <v>0</v>
      </c>
      <c r="K4" s="283">
        <v>178100</v>
      </c>
      <c r="L4" s="285">
        <v>-2500</v>
      </c>
      <c r="M4" s="357">
        <v>-0.01</v>
      </c>
      <c r="N4" s="286">
        <v>159000</v>
      </c>
      <c r="O4" s="325">
        <f>N4/K4</f>
        <v>0.892756878158338</v>
      </c>
      <c r="P4" s="109">
        <f>Volume!K4</f>
        <v>6184.9</v>
      </c>
      <c r="Q4" s="69">
        <f>Volume!J4</f>
        <v>6175.45</v>
      </c>
      <c r="R4" s="239">
        <f>Q4*K4/10000000</f>
        <v>109.9847645</v>
      </c>
      <c r="S4" s="104">
        <f>Q4*N4/10000000</f>
        <v>98.189655</v>
      </c>
      <c r="T4" s="110">
        <f>K4-L4</f>
        <v>180600</v>
      </c>
      <c r="U4" s="104">
        <f>L4/T4*100</f>
        <v>-1.3842746400885935</v>
      </c>
      <c r="V4" s="104">
        <f>Q4*B4/10000000</f>
        <v>109.799501</v>
      </c>
      <c r="W4" s="104">
        <f>Q4*E4/10000000</f>
        <v>0.1852635</v>
      </c>
      <c r="X4" s="104">
        <f>Q4*H4/10000000</f>
        <v>0</v>
      </c>
      <c r="Y4" s="104">
        <f>(T4*P4)/10000000</f>
        <v>111.699294</v>
      </c>
      <c r="Z4" s="239">
        <f>R4-Y4</f>
        <v>-1.7145294999999976</v>
      </c>
      <c r="AA4" s="78"/>
      <c r="AB4" s="77"/>
    </row>
    <row r="5" spans="1:28" s="58" customFormat="1" ht="15">
      <c r="A5" s="196" t="s">
        <v>74</v>
      </c>
      <c r="B5" s="165">
        <v>12850</v>
      </c>
      <c r="C5" s="163">
        <v>-550</v>
      </c>
      <c r="D5" s="171">
        <v>-0.04</v>
      </c>
      <c r="E5" s="165">
        <v>0</v>
      </c>
      <c r="F5" s="113">
        <v>0</v>
      </c>
      <c r="G5" s="171">
        <v>0</v>
      </c>
      <c r="H5" s="165">
        <v>0</v>
      </c>
      <c r="I5" s="113">
        <v>0</v>
      </c>
      <c r="J5" s="171">
        <v>0</v>
      </c>
      <c r="K5" s="165">
        <v>12850</v>
      </c>
      <c r="L5" s="113">
        <v>-550</v>
      </c>
      <c r="M5" s="128">
        <v>-0.04</v>
      </c>
      <c r="N5" s="174">
        <v>12300</v>
      </c>
      <c r="O5" s="175">
        <f aca="true" t="shared" si="0" ref="O5:O68">N5/K5</f>
        <v>0.9571984435797666</v>
      </c>
      <c r="P5" s="109">
        <f>Volume!K5</f>
        <v>5565.3</v>
      </c>
      <c r="Q5" s="69">
        <f>Volume!J5</f>
        <v>5608.8</v>
      </c>
      <c r="R5" s="240">
        <f aca="true" t="shared" si="1" ref="R5:R68">Q5*K5/10000000</f>
        <v>7.207308</v>
      </c>
      <c r="S5" s="104">
        <f aca="true" t="shared" si="2" ref="S5:S68">Q5*N5/10000000</f>
        <v>6.898824</v>
      </c>
      <c r="T5" s="110">
        <f aca="true" t="shared" si="3" ref="T5:T68">K5-L5</f>
        <v>13400</v>
      </c>
      <c r="U5" s="104">
        <f aca="true" t="shared" si="4" ref="U5:U68">L5/T5*100</f>
        <v>-4.104477611940299</v>
      </c>
      <c r="V5" s="104">
        <f aca="true" t="shared" si="5" ref="V5:V68">Q5*B5/10000000</f>
        <v>7.207308</v>
      </c>
      <c r="W5" s="104">
        <f aca="true" t="shared" si="6" ref="W5:W68">Q5*E5/10000000</f>
        <v>0</v>
      </c>
      <c r="X5" s="104">
        <f aca="true" t="shared" si="7" ref="X5:X68">Q5*H5/10000000</f>
        <v>0</v>
      </c>
      <c r="Y5" s="104">
        <f aca="true" t="shared" si="8" ref="Y5:Y68">(T5*P5)/10000000</f>
        <v>7.457502</v>
      </c>
      <c r="Z5" s="240">
        <f aca="true" t="shared" si="9" ref="Z5:Z68">R5-Y5</f>
        <v>-0.2501939999999996</v>
      </c>
      <c r="AA5" s="78"/>
      <c r="AB5" s="77"/>
    </row>
    <row r="6" spans="1:28" s="58" customFormat="1" ht="15">
      <c r="A6" s="196" t="s">
        <v>9</v>
      </c>
      <c r="B6" s="165">
        <v>35999200</v>
      </c>
      <c r="C6" s="163">
        <v>-552200</v>
      </c>
      <c r="D6" s="171">
        <v>-0.02</v>
      </c>
      <c r="E6" s="165">
        <v>13848200</v>
      </c>
      <c r="F6" s="113">
        <v>417200</v>
      </c>
      <c r="G6" s="171">
        <v>0.03</v>
      </c>
      <c r="H6" s="165">
        <v>23152600</v>
      </c>
      <c r="I6" s="113">
        <v>131900</v>
      </c>
      <c r="J6" s="171">
        <v>0.01</v>
      </c>
      <c r="K6" s="165">
        <v>73000000</v>
      </c>
      <c r="L6" s="113">
        <v>-3100</v>
      </c>
      <c r="M6" s="128">
        <v>0</v>
      </c>
      <c r="N6" s="174">
        <v>49557000</v>
      </c>
      <c r="O6" s="175">
        <f t="shared" si="0"/>
        <v>0.6788630136986301</v>
      </c>
      <c r="P6" s="109">
        <f>Volume!K6</f>
        <v>4090.15</v>
      </c>
      <c r="Q6" s="69">
        <f>Volume!J6</f>
        <v>4102.45</v>
      </c>
      <c r="R6" s="240">
        <f t="shared" si="1"/>
        <v>29947.885</v>
      </c>
      <c r="S6" s="104">
        <f t="shared" si="2"/>
        <v>20330.511465</v>
      </c>
      <c r="T6" s="110">
        <f t="shared" si="3"/>
        <v>73003100</v>
      </c>
      <c r="U6" s="104">
        <f t="shared" si="4"/>
        <v>-0.0042463950161020555</v>
      </c>
      <c r="V6" s="104">
        <f t="shared" si="5"/>
        <v>14768.491804</v>
      </c>
      <c r="W6" s="104">
        <f t="shared" si="6"/>
        <v>5681.154809</v>
      </c>
      <c r="X6" s="104">
        <f t="shared" si="7"/>
        <v>9498.238387</v>
      </c>
      <c r="Y6" s="104">
        <f t="shared" si="8"/>
        <v>29859.3629465</v>
      </c>
      <c r="Z6" s="240">
        <f t="shared" si="9"/>
        <v>88.52205349999713</v>
      </c>
      <c r="AA6" s="78"/>
      <c r="AB6" s="77"/>
    </row>
    <row r="7" spans="1:26" s="7" customFormat="1" ht="15">
      <c r="A7" s="196" t="s">
        <v>283</v>
      </c>
      <c r="B7" s="165">
        <v>588600</v>
      </c>
      <c r="C7" s="163">
        <v>26400</v>
      </c>
      <c r="D7" s="171">
        <v>0.05</v>
      </c>
      <c r="E7" s="165">
        <v>11200</v>
      </c>
      <c r="F7" s="113">
        <v>1200</v>
      </c>
      <c r="G7" s="171">
        <v>0.12</v>
      </c>
      <c r="H7" s="165">
        <v>2400</v>
      </c>
      <c r="I7" s="113">
        <v>0</v>
      </c>
      <c r="J7" s="171">
        <v>0</v>
      </c>
      <c r="K7" s="165">
        <v>602200</v>
      </c>
      <c r="L7" s="113">
        <v>27600</v>
      </c>
      <c r="M7" s="128">
        <v>0.05</v>
      </c>
      <c r="N7" s="174">
        <v>449600</v>
      </c>
      <c r="O7" s="175">
        <f t="shared" si="0"/>
        <v>0.7465958153437396</v>
      </c>
      <c r="P7" s="109">
        <f>Volume!K7</f>
        <v>1642.5</v>
      </c>
      <c r="Q7" s="69">
        <f>Volume!J7</f>
        <v>1693.65</v>
      </c>
      <c r="R7" s="240">
        <f t="shared" si="1"/>
        <v>101.991603</v>
      </c>
      <c r="S7" s="104">
        <f t="shared" si="2"/>
        <v>76.146504</v>
      </c>
      <c r="T7" s="110">
        <f t="shared" si="3"/>
        <v>574600</v>
      </c>
      <c r="U7" s="104">
        <f t="shared" si="4"/>
        <v>4.803341454925166</v>
      </c>
      <c r="V7" s="104">
        <f t="shared" si="5"/>
        <v>99.688239</v>
      </c>
      <c r="W7" s="104">
        <f t="shared" si="6"/>
        <v>1.896888</v>
      </c>
      <c r="X7" s="104">
        <f t="shared" si="7"/>
        <v>0.406476</v>
      </c>
      <c r="Y7" s="104">
        <f t="shared" si="8"/>
        <v>94.37805</v>
      </c>
      <c r="Z7" s="240">
        <f t="shared" si="9"/>
        <v>7.613552999999996</v>
      </c>
    </row>
    <row r="8" spans="1:28" s="58" customFormat="1" ht="15">
      <c r="A8" s="196" t="s">
        <v>134</v>
      </c>
      <c r="B8" s="165">
        <v>359500</v>
      </c>
      <c r="C8" s="163">
        <v>-2600</v>
      </c>
      <c r="D8" s="171">
        <v>-0.01</v>
      </c>
      <c r="E8" s="165">
        <v>2500</v>
      </c>
      <c r="F8" s="113">
        <v>0</v>
      </c>
      <c r="G8" s="171">
        <v>0</v>
      </c>
      <c r="H8" s="165">
        <v>100</v>
      </c>
      <c r="I8" s="113">
        <v>0</v>
      </c>
      <c r="J8" s="171">
        <v>0</v>
      </c>
      <c r="K8" s="165">
        <v>362100</v>
      </c>
      <c r="L8" s="113">
        <v>-2600</v>
      </c>
      <c r="M8" s="128">
        <v>-0.01</v>
      </c>
      <c r="N8" s="174">
        <v>329400</v>
      </c>
      <c r="O8" s="175">
        <f t="shared" si="0"/>
        <v>0.9096934548467275</v>
      </c>
      <c r="P8" s="109">
        <f>Volume!K8</f>
        <v>3598.65</v>
      </c>
      <c r="Q8" s="69">
        <f>Volume!J8</f>
        <v>3585.7</v>
      </c>
      <c r="R8" s="240">
        <f t="shared" si="1"/>
        <v>129.838197</v>
      </c>
      <c r="S8" s="104">
        <f t="shared" si="2"/>
        <v>118.112958</v>
      </c>
      <c r="T8" s="110">
        <f t="shared" si="3"/>
        <v>364700</v>
      </c>
      <c r="U8" s="104">
        <f t="shared" si="4"/>
        <v>-0.7129147244310392</v>
      </c>
      <c r="V8" s="104">
        <f t="shared" si="5"/>
        <v>128.905915</v>
      </c>
      <c r="W8" s="104">
        <f t="shared" si="6"/>
        <v>0.896425</v>
      </c>
      <c r="X8" s="104">
        <f t="shared" si="7"/>
        <v>0.035857</v>
      </c>
      <c r="Y8" s="104">
        <f t="shared" si="8"/>
        <v>131.2427655</v>
      </c>
      <c r="Z8" s="240">
        <f t="shared" si="9"/>
        <v>-1.4045684999999821</v>
      </c>
      <c r="AA8" s="78"/>
      <c r="AB8" s="77"/>
    </row>
    <row r="9" spans="1:26" s="7" customFormat="1" ht="15">
      <c r="A9" s="196" t="s">
        <v>0</v>
      </c>
      <c r="B9" s="165">
        <v>2709375</v>
      </c>
      <c r="C9" s="163">
        <v>-126000</v>
      </c>
      <c r="D9" s="171">
        <v>-0.04</v>
      </c>
      <c r="E9" s="165">
        <v>96750</v>
      </c>
      <c r="F9" s="113">
        <v>6000</v>
      </c>
      <c r="G9" s="171">
        <v>0.07</v>
      </c>
      <c r="H9" s="165">
        <v>15750</v>
      </c>
      <c r="I9" s="113">
        <v>-1125</v>
      </c>
      <c r="J9" s="171">
        <v>-0.07</v>
      </c>
      <c r="K9" s="165">
        <v>2821875</v>
      </c>
      <c r="L9" s="113">
        <v>-121125</v>
      </c>
      <c r="M9" s="128">
        <v>-0.04</v>
      </c>
      <c r="N9" s="174">
        <v>2098875</v>
      </c>
      <c r="O9" s="175">
        <f t="shared" si="0"/>
        <v>0.7437873754152824</v>
      </c>
      <c r="P9" s="109">
        <f>Volume!K9</f>
        <v>1108.9</v>
      </c>
      <c r="Q9" s="69">
        <f>Volume!J9</f>
        <v>1115.45</v>
      </c>
      <c r="R9" s="240">
        <f t="shared" si="1"/>
        <v>314.766046875</v>
      </c>
      <c r="S9" s="104">
        <f t="shared" si="2"/>
        <v>234.119011875</v>
      </c>
      <c r="T9" s="110">
        <f t="shared" si="3"/>
        <v>2943000</v>
      </c>
      <c r="U9" s="104">
        <f t="shared" si="4"/>
        <v>-4.115698267074413</v>
      </c>
      <c r="V9" s="104">
        <f t="shared" si="5"/>
        <v>302.217234375</v>
      </c>
      <c r="W9" s="104">
        <f t="shared" si="6"/>
        <v>10.79197875</v>
      </c>
      <c r="X9" s="104">
        <f t="shared" si="7"/>
        <v>1.75683375</v>
      </c>
      <c r="Y9" s="104">
        <f t="shared" si="8"/>
        <v>326.34927000000005</v>
      </c>
      <c r="Z9" s="240">
        <f t="shared" si="9"/>
        <v>-11.583223125000075</v>
      </c>
    </row>
    <row r="10" spans="1:26" s="7" customFormat="1" ht="15">
      <c r="A10" s="196" t="s">
        <v>135</v>
      </c>
      <c r="B10" s="287">
        <v>4062100</v>
      </c>
      <c r="C10" s="164">
        <v>9800</v>
      </c>
      <c r="D10" s="172">
        <v>0</v>
      </c>
      <c r="E10" s="173">
        <v>328300</v>
      </c>
      <c r="F10" s="168">
        <v>14700</v>
      </c>
      <c r="G10" s="172">
        <v>0.05</v>
      </c>
      <c r="H10" s="166">
        <v>24500</v>
      </c>
      <c r="I10" s="169">
        <v>0</v>
      </c>
      <c r="J10" s="172">
        <v>0</v>
      </c>
      <c r="K10" s="165">
        <v>4414900</v>
      </c>
      <c r="L10" s="113">
        <v>24500</v>
      </c>
      <c r="M10" s="358">
        <v>0.01</v>
      </c>
      <c r="N10" s="176">
        <v>3846500</v>
      </c>
      <c r="O10" s="175">
        <f t="shared" si="0"/>
        <v>0.8712541620421753</v>
      </c>
      <c r="P10" s="109">
        <f>Volume!K10</f>
        <v>90.95</v>
      </c>
      <c r="Q10" s="69">
        <f>Volume!J10</f>
        <v>90.45</v>
      </c>
      <c r="R10" s="240">
        <f t="shared" si="1"/>
        <v>39.9327705</v>
      </c>
      <c r="S10" s="104">
        <f t="shared" si="2"/>
        <v>34.7915925</v>
      </c>
      <c r="T10" s="110">
        <f t="shared" si="3"/>
        <v>4390400</v>
      </c>
      <c r="U10" s="104">
        <f t="shared" si="4"/>
        <v>0.5580357142857143</v>
      </c>
      <c r="V10" s="104">
        <f t="shared" si="5"/>
        <v>36.7416945</v>
      </c>
      <c r="W10" s="104">
        <f t="shared" si="6"/>
        <v>2.9694735</v>
      </c>
      <c r="X10" s="104">
        <f t="shared" si="7"/>
        <v>0.2216025</v>
      </c>
      <c r="Y10" s="104">
        <f t="shared" si="8"/>
        <v>39.930688</v>
      </c>
      <c r="Z10" s="240">
        <f t="shared" si="9"/>
        <v>0.0020824999999931038</v>
      </c>
    </row>
    <row r="11" spans="1:28" s="58" customFormat="1" ht="15">
      <c r="A11" s="196" t="s">
        <v>174</v>
      </c>
      <c r="B11" s="165">
        <v>8006500</v>
      </c>
      <c r="C11" s="163">
        <v>-67000</v>
      </c>
      <c r="D11" s="171">
        <v>-0.01</v>
      </c>
      <c r="E11" s="165">
        <v>556100</v>
      </c>
      <c r="F11" s="113">
        <v>-6700</v>
      </c>
      <c r="G11" s="171">
        <v>-0.01</v>
      </c>
      <c r="H11" s="165">
        <v>26800</v>
      </c>
      <c r="I11" s="113">
        <v>6700</v>
      </c>
      <c r="J11" s="171">
        <v>0.33</v>
      </c>
      <c r="K11" s="165">
        <v>8589400</v>
      </c>
      <c r="L11" s="113">
        <v>-67000</v>
      </c>
      <c r="M11" s="128">
        <v>-0.01</v>
      </c>
      <c r="N11" s="174">
        <v>6365000</v>
      </c>
      <c r="O11" s="175">
        <f t="shared" si="0"/>
        <v>0.7410296411856474</v>
      </c>
      <c r="P11" s="109">
        <f>Volume!K11</f>
        <v>68.6</v>
      </c>
      <c r="Q11" s="69">
        <f>Volume!J11</f>
        <v>68.65</v>
      </c>
      <c r="R11" s="240">
        <f t="shared" si="1"/>
        <v>58.966231</v>
      </c>
      <c r="S11" s="104">
        <f t="shared" si="2"/>
        <v>43.695725</v>
      </c>
      <c r="T11" s="110">
        <f t="shared" si="3"/>
        <v>8656400</v>
      </c>
      <c r="U11" s="104">
        <f t="shared" si="4"/>
        <v>-0.7739938080495357</v>
      </c>
      <c r="V11" s="104">
        <f t="shared" si="5"/>
        <v>54.9646225</v>
      </c>
      <c r="W11" s="104">
        <f t="shared" si="6"/>
        <v>3.8176265</v>
      </c>
      <c r="X11" s="104">
        <f t="shared" si="7"/>
        <v>0.18398200000000003</v>
      </c>
      <c r="Y11" s="104">
        <f t="shared" si="8"/>
        <v>59.382904</v>
      </c>
      <c r="Z11" s="240">
        <f t="shared" si="9"/>
        <v>-0.41667300000000296</v>
      </c>
      <c r="AA11" s="78"/>
      <c r="AB11" s="77"/>
    </row>
    <row r="12" spans="1:28" s="58" customFormat="1" ht="15">
      <c r="A12" s="196" t="s">
        <v>284</v>
      </c>
      <c r="B12" s="165">
        <v>177600</v>
      </c>
      <c r="C12" s="163">
        <v>4800</v>
      </c>
      <c r="D12" s="171">
        <v>0.03</v>
      </c>
      <c r="E12" s="165">
        <v>600</v>
      </c>
      <c r="F12" s="113">
        <v>0</v>
      </c>
      <c r="G12" s="171">
        <v>0</v>
      </c>
      <c r="H12" s="165">
        <v>0</v>
      </c>
      <c r="I12" s="113">
        <v>0</v>
      </c>
      <c r="J12" s="171">
        <v>0</v>
      </c>
      <c r="K12" s="165">
        <v>178200</v>
      </c>
      <c r="L12" s="113">
        <v>4800</v>
      </c>
      <c r="M12" s="128">
        <v>0.03</v>
      </c>
      <c r="N12" s="174">
        <v>151800</v>
      </c>
      <c r="O12" s="175">
        <f t="shared" si="0"/>
        <v>0.8518518518518519</v>
      </c>
      <c r="P12" s="109">
        <f>Volume!K12</f>
        <v>341.95</v>
      </c>
      <c r="Q12" s="69">
        <f>Volume!J12</f>
        <v>337.3</v>
      </c>
      <c r="R12" s="240">
        <f t="shared" si="1"/>
        <v>6.010686</v>
      </c>
      <c r="S12" s="104">
        <f t="shared" si="2"/>
        <v>5.120214</v>
      </c>
      <c r="T12" s="110">
        <f t="shared" si="3"/>
        <v>173400</v>
      </c>
      <c r="U12" s="104">
        <f t="shared" si="4"/>
        <v>2.768166089965398</v>
      </c>
      <c r="V12" s="104">
        <f t="shared" si="5"/>
        <v>5.990448</v>
      </c>
      <c r="W12" s="104">
        <f t="shared" si="6"/>
        <v>0.020238</v>
      </c>
      <c r="X12" s="104">
        <f t="shared" si="7"/>
        <v>0</v>
      </c>
      <c r="Y12" s="104">
        <f t="shared" si="8"/>
        <v>5.929413</v>
      </c>
      <c r="Z12" s="240">
        <f t="shared" si="9"/>
        <v>0.08127299999999948</v>
      </c>
      <c r="AA12" s="78"/>
      <c r="AB12" s="77"/>
    </row>
    <row r="13" spans="1:26" s="7" customFormat="1" ht="15">
      <c r="A13" s="196" t="s">
        <v>75</v>
      </c>
      <c r="B13" s="165">
        <v>3588000</v>
      </c>
      <c r="C13" s="163">
        <v>9200</v>
      </c>
      <c r="D13" s="171">
        <v>0</v>
      </c>
      <c r="E13" s="165">
        <v>331200</v>
      </c>
      <c r="F13" s="113">
        <v>-4600</v>
      </c>
      <c r="G13" s="171">
        <v>-0.01</v>
      </c>
      <c r="H13" s="165">
        <v>0</v>
      </c>
      <c r="I13" s="113">
        <v>0</v>
      </c>
      <c r="J13" s="171">
        <v>0</v>
      </c>
      <c r="K13" s="165">
        <v>3919200</v>
      </c>
      <c r="L13" s="113">
        <v>4600</v>
      </c>
      <c r="M13" s="128">
        <v>0</v>
      </c>
      <c r="N13" s="174">
        <v>3560400</v>
      </c>
      <c r="O13" s="175">
        <f t="shared" si="0"/>
        <v>0.9084507042253521</v>
      </c>
      <c r="P13" s="109">
        <f>Volume!K13</f>
        <v>89.7</v>
      </c>
      <c r="Q13" s="69">
        <f>Volume!J13</f>
        <v>88.75</v>
      </c>
      <c r="R13" s="240">
        <f t="shared" si="1"/>
        <v>34.7829</v>
      </c>
      <c r="S13" s="104">
        <f t="shared" si="2"/>
        <v>31.59855</v>
      </c>
      <c r="T13" s="110">
        <f t="shared" si="3"/>
        <v>3914600</v>
      </c>
      <c r="U13" s="104">
        <f t="shared" si="4"/>
        <v>0.11750881316098707</v>
      </c>
      <c r="V13" s="104">
        <f t="shared" si="5"/>
        <v>31.8435</v>
      </c>
      <c r="W13" s="104">
        <f t="shared" si="6"/>
        <v>2.9394</v>
      </c>
      <c r="X13" s="104">
        <f t="shared" si="7"/>
        <v>0</v>
      </c>
      <c r="Y13" s="104">
        <f t="shared" si="8"/>
        <v>35.113962</v>
      </c>
      <c r="Z13" s="240">
        <f t="shared" si="9"/>
        <v>-0.33106200000000285</v>
      </c>
    </row>
    <row r="14" spans="1:26" s="7" customFormat="1" ht="15">
      <c r="A14" s="196" t="s">
        <v>88</v>
      </c>
      <c r="B14" s="287">
        <v>18133100</v>
      </c>
      <c r="C14" s="164">
        <v>-25800</v>
      </c>
      <c r="D14" s="172">
        <v>0</v>
      </c>
      <c r="E14" s="173">
        <v>3182000</v>
      </c>
      <c r="F14" s="168">
        <v>116100</v>
      </c>
      <c r="G14" s="172">
        <v>0.04</v>
      </c>
      <c r="H14" s="166">
        <v>382700</v>
      </c>
      <c r="I14" s="169">
        <v>-8600</v>
      </c>
      <c r="J14" s="172">
        <v>-0.02</v>
      </c>
      <c r="K14" s="165">
        <v>21697800</v>
      </c>
      <c r="L14" s="113">
        <v>81700</v>
      </c>
      <c r="M14" s="358">
        <v>0</v>
      </c>
      <c r="N14" s="176">
        <v>15389700</v>
      </c>
      <c r="O14" s="175">
        <f t="shared" si="0"/>
        <v>0.7092746730083235</v>
      </c>
      <c r="P14" s="109">
        <f>Volume!K14</f>
        <v>56.65</v>
      </c>
      <c r="Q14" s="69">
        <f>Volume!J14</f>
        <v>55.75</v>
      </c>
      <c r="R14" s="240">
        <f t="shared" si="1"/>
        <v>120.965235</v>
      </c>
      <c r="S14" s="104">
        <f t="shared" si="2"/>
        <v>85.7975775</v>
      </c>
      <c r="T14" s="110">
        <f t="shared" si="3"/>
        <v>21616100</v>
      </c>
      <c r="U14" s="104">
        <f t="shared" si="4"/>
        <v>0.37795902128506065</v>
      </c>
      <c r="V14" s="104">
        <f t="shared" si="5"/>
        <v>101.0920325</v>
      </c>
      <c r="W14" s="104">
        <f t="shared" si="6"/>
        <v>17.73965</v>
      </c>
      <c r="X14" s="104">
        <f t="shared" si="7"/>
        <v>2.1335525</v>
      </c>
      <c r="Y14" s="104">
        <f t="shared" si="8"/>
        <v>122.4552065</v>
      </c>
      <c r="Z14" s="240">
        <f t="shared" si="9"/>
        <v>-1.4899714999999958</v>
      </c>
    </row>
    <row r="15" spans="1:28" s="58" customFormat="1" ht="15">
      <c r="A15" s="196" t="s">
        <v>136</v>
      </c>
      <c r="B15" s="165">
        <v>35621500</v>
      </c>
      <c r="C15" s="163">
        <v>-1766750</v>
      </c>
      <c r="D15" s="171">
        <v>-0.05</v>
      </c>
      <c r="E15" s="165">
        <v>10801050</v>
      </c>
      <c r="F15" s="113">
        <v>-315150</v>
      </c>
      <c r="G15" s="171">
        <v>-0.03</v>
      </c>
      <c r="H15" s="165">
        <v>2320650</v>
      </c>
      <c r="I15" s="113">
        <v>76400</v>
      </c>
      <c r="J15" s="171">
        <v>0.03</v>
      </c>
      <c r="K15" s="165">
        <v>48743200</v>
      </c>
      <c r="L15" s="113">
        <v>-2005500</v>
      </c>
      <c r="M15" s="128">
        <v>-0.04</v>
      </c>
      <c r="N15" s="174">
        <v>33482300</v>
      </c>
      <c r="O15" s="175">
        <f t="shared" si="0"/>
        <v>0.6869122257053292</v>
      </c>
      <c r="P15" s="109">
        <f>Volume!K15</f>
        <v>47.1</v>
      </c>
      <c r="Q15" s="69">
        <f>Volume!J15</f>
        <v>47.75</v>
      </c>
      <c r="R15" s="240">
        <f t="shared" si="1"/>
        <v>232.74878</v>
      </c>
      <c r="S15" s="104">
        <f t="shared" si="2"/>
        <v>159.8779825</v>
      </c>
      <c r="T15" s="110">
        <f t="shared" si="3"/>
        <v>50748700</v>
      </c>
      <c r="U15" s="104">
        <f t="shared" si="4"/>
        <v>-3.9518253669552124</v>
      </c>
      <c r="V15" s="104">
        <f t="shared" si="5"/>
        <v>170.0926625</v>
      </c>
      <c r="W15" s="104">
        <f t="shared" si="6"/>
        <v>51.57501375</v>
      </c>
      <c r="X15" s="104">
        <f t="shared" si="7"/>
        <v>11.08110375</v>
      </c>
      <c r="Y15" s="104">
        <f t="shared" si="8"/>
        <v>239.026377</v>
      </c>
      <c r="Z15" s="240">
        <f t="shared" si="9"/>
        <v>-6.277596999999986</v>
      </c>
      <c r="AA15" s="78"/>
      <c r="AB15" s="77"/>
    </row>
    <row r="16" spans="1:28" s="58" customFormat="1" ht="15">
      <c r="A16" s="196" t="s">
        <v>157</v>
      </c>
      <c r="B16" s="165">
        <v>1048950</v>
      </c>
      <c r="C16" s="163">
        <v>81900</v>
      </c>
      <c r="D16" s="171">
        <v>0.08</v>
      </c>
      <c r="E16" s="165">
        <v>350</v>
      </c>
      <c r="F16" s="113">
        <v>0</v>
      </c>
      <c r="G16" s="171">
        <v>0</v>
      </c>
      <c r="H16" s="165">
        <v>0</v>
      </c>
      <c r="I16" s="113">
        <v>0</v>
      </c>
      <c r="J16" s="171">
        <v>0</v>
      </c>
      <c r="K16" s="165">
        <v>1049300</v>
      </c>
      <c r="L16" s="113">
        <v>81900</v>
      </c>
      <c r="M16" s="128">
        <v>0.08</v>
      </c>
      <c r="N16" s="174">
        <v>671650</v>
      </c>
      <c r="O16" s="175">
        <f t="shared" si="0"/>
        <v>0.6400933955970647</v>
      </c>
      <c r="P16" s="109">
        <f>Volume!K16</f>
        <v>729.45</v>
      </c>
      <c r="Q16" s="69">
        <f>Volume!J16</f>
        <v>718.5</v>
      </c>
      <c r="R16" s="240">
        <f t="shared" si="1"/>
        <v>75.392205</v>
      </c>
      <c r="S16" s="104">
        <f t="shared" si="2"/>
        <v>48.2580525</v>
      </c>
      <c r="T16" s="110">
        <f t="shared" si="3"/>
        <v>967400</v>
      </c>
      <c r="U16" s="104">
        <f t="shared" si="4"/>
        <v>8.465991316931982</v>
      </c>
      <c r="V16" s="104">
        <f t="shared" si="5"/>
        <v>75.3670575</v>
      </c>
      <c r="W16" s="104">
        <f t="shared" si="6"/>
        <v>0.0251475</v>
      </c>
      <c r="X16" s="104">
        <f t="shared" si="7"/>
        <v>0</v>
      </c>
      <c r="Y16" s="104">
        <f t="shared" si="8"/>
        <v>70.566993</v>
      </c>
      <c r="Z16" s="240">
        <f t="shared" si="9"/>
        <v>4.825212000000008</v>
      </c>
      <c r="AA16" s="78"/>
      <c r="AB16" s="77"/>
    </row>
    <row r="17" spans="1:28" s="58" customFormat="1" ht="15">
      <c r="A17" s="196" t="s">
        <v>193</v>
      </c>
      <c r="B17" s="165">
        <v>1403800</v>
      </c>
      <c r="C17" s="163">
        <v>-12600</v>
      </c>
      <c r="D17" s="171">
        <v>-0.01</v>
      </c>
      <c r="E17" s="165">
        <v>20200</v>
      </c>
      <c r="F17" s="113">
        <v>-600</v>
      </c>
      <c r="G17" s="171">
        <v>-0.03</v>
      </c>
      <c r="H17" s="165">
        <v>900</v>
      </c>
      <c r="I17" s="113">
        <v>0</v>
      </c>
      <c r="J17" s="171">
        <v>0</v>
      </c>
      <c r="K17" s="165">
        <v>1424900</v>
      </c>
      <c r="L17" s="113">
        <v>-13200</v>
      </c>
      <c r="M17" s="128">
        <v>-0.01</v>
      </c>
      <c r="N17" s="174">
        <v>1228900</v>
      </c>
      <c r="O17" s="175">
        <f t="shared" si="0"/>
        <v>0.8624464874728051</v>
      </c>
      <c r="P17" s="109">
        <f>Volume!K17</f>
        <v>2732.4</v>
      </c>
      <c r="Q17" s="69">
        <f>Volume!J17</f>
        <v>2757.8</v>
      </c>
      <c r="R17" s="240">
        <f t="shared" si="1"/>
        <v>392.95892200000003</v>
      </c>
      <c r="S17" s="104">
        <f t="shared" si="2"/>
        <v>338.906042</v>
      </c>
      <c r="T17" s="110">
        <f t="shared" si="3"/>
        <v>1438100</v>
      </c>
      <c r="U17" s="104">
        <f t="shared" si="4"/>
        <v>-0.9178777553716708</v>
      </c>
      <c r="V17" s="104">
        <f t="shared" si="5"/>
        <v>387.139964</v>
      </c>
      <c r="W17" s="104">
        <f t="shared" si="6"/>
        <v>5.570756</v>
      </c>
      <c r="X17" s="104">
        <f t="shared" si="7"/>
        <v>0.248202</v>
      </c>
      <c r="Y17" s="104">
        <f t="shared" si="8"/>
        <v>392.946444</v>
      </c>
      <c r="Z17" s="240">
        <f t="shared" si="9"/>
        <v>0.012478000000044176</v>
      </c>
      <c r="AA17" s="78"/>
      <c r="AB17" s="77"/>
    </row>
    <row r="18" spans="1:28" s="58" customFormat="1" ht="15">
      <c r="A18" s="196" t="s">
        <v>285</v>
      </c>
      <c r="B18" s="165">
        <v>5227850</v>
      </c>
      <c r="C18" s="163">
        <v>460750</v>
      </c>
      <c r="D18" s="171">
        <v>0.1</v>
      </c>
      <c r="E18" s="165">
        <v>457900</v>
      </c>
      <c r="F18" s="113">
        <v>50350</v>
      </c>
      <c r="G18" s="171">
        <v>0.12</v>
      </c>
      <c r="H18" s="165">
        <v>11400</v>
      </c>
      <c r="I18" s="113">
        <v>-950</v>
      </c>
      <c r="J18" s="171">
        <v>-0.08</v>
      </c>
      <c r="K18" s="165">
        <v>5697150</v>
      </c>
      <c r="L18" s="113">
        <v>510150</v>
      </c>
      <c r="M18" s="128">
        <v>0.1</v>
      </c>
      <c r="N18" s="174">
        <v>4155300</v>
      </c>
      <c r="O18" s="175">
        <f t="shared" si="0"/>
        <v>0.7293646823411706</v>
      </c>
      <c r="P18" s="109">
        <f>Volume!K18</f>
        <v>192.75</v>
      </c>
      <c r="Q18" s="69">
        <f>Volume!J18</f>
        <v>189.15</v>
      </c>
      <c r="R18" s="240">
        <f t="shared" si="1"/>
        <v>107.76159225</v>
      </c>
      <c r="S18" s="104">
        <f t="shared" si="2"/>
        <v>78.5974995</v>
      </c>
      <c r="T18" s="110">
        <f t="shared" si="3"/>
        <v>5187000</v>
      </c>
      <c r="U18" s="104">
        <f t="shared" si="4"/>
        <v>9.835164835164836</v>
      </c>
      <c r="V18" s="104">
        <f t="shared" si="5"/>
        <v>98.88478275</v>
      </c>
      <c r="W18" s="104">
        <f t="shared" si="6"/>
        <v>8.6611785</v>
      </c>
      <c r="X18" s="104">
        <f t="shared" si="7"/>
        <v>0.215631</v>
      </c>
      <c r="Y18" s="104">
        <f t="shared" si="8"/>
        <v>99.979425</v>
      </c>
      <c r="Z18" s="240">
        <f t="shared" si="9"/>
        <v>7.7821672500000005</v>
      </c>
      <c r="AA18" s="78"/>
      <c r="AB18" s="77"/>
    </row>
    <row r="19" spans="1:26" s="8" customFormat="1" ht="15">
      <c r="A19" s="196" t="s">
        <v>286</v>
      </c>
      <c r="B19" s="165">
        <v>7764000</v>
      </c>
      <c r="C19" s="163">
        <v>986400</v>
      </c>
      <c r="D19" s="171">
        <v>0.15</v>
      </c>
      <c r="E19" s="165">
        <v>1495200</v>
      </c>
      <c r="F19" s="113">
        <v>12000</v>
      </c>
      <c r="G19" s="171">
        <v>0.01</v>
      </c>
      <c r="H19" s="165">
        <v>144000</v>
      </c>
      <c r="I19" s="113">
        <v>45600</v>
      </c>
      <c r="J19" s="171">
        <v>0.46</v>
      </c>
      <c r="K19" s="165">
        <v>9403200</v>
      </c>
      <c r="L19" s="113">
        <v>1044000</v>
      </c>
      <c r="M19" s="128">
        <v>0.12</v>
      </c>
      <c r="N19" s="174">
        <v>6523200</v>
      </c>
      <c r="O19" s="175">
        <f t="shared" si="0"/>
        <v>0.6937212863705973</v>
      </c>
      <c r="P19" s="109">
        <f>Volume!K19</f>
        <v>80.4</v>
      </c>
      <c r="Q19" s="69">
        <f>Volume!J19</f>
        <v>78.75</v>
      </c>
      <c r="R19" s="240">
        <f t="shared" si="1"/>
        <v>74.0502</v>
      </c>
      <c r="S19" s="104">
        <f t="shared" si="2"/>
        <v>51.3702</v>
      </c>
      <c r="T19" s="110">
        <f t="shared" si="3"/>
        <v>8359200</v>
      </c>
      <c r="U19" s="104">
        <f t="shared" si="4"/>
        <v>12.489233419465979</v>
      </c>
      <c r="V19" s="104">
        <f t="shared" si="5"/>
        <v>61.1415</v>
      </c>
      <c r="W19" s="104">
        <f t="shared" si="6"/>
        <v>11.7747</v>
      </c>
      <c r="X19" s="104">
        <f t="shared" si="7"/>
        <v>1.134</v>
      </c>
      <c r="Y19" s="104">
        <f t="shared" si="8"/>
        <v>67.207968</v>
      </c>
      <c r="Z19" s="240">
        <f t="shared" si="9"/>
        <v>6.84223200000001</v>
      </c>
    </row>
    <row r="20" spans="1:26" s="8" customFormat="1" ht="15">
      <c r="A20" s="196" t="s">
        <v>76</v>
      </c>
      <c r="B20" s="165">
        <v>7841400</v>
      </c>
      <c r="C20" s="163">
        <v>-74200</v>
      </c>
      <c r="D20" s="171">
        <v>-0.01</v>
      </c>
      <c r="E20" s="165">
        <v>131600</v>
      </c>
      <c r="F20" s="113">
        <v>2800</v>
      </c>
      <c r="G20" s="171">
        <v>0.02</v>
      </c>
      <c r="H20" s="165">
        <v>5600</v>
      </c>
      <c r="I20" s="113">
        <v>0</v>
      </c>
      <c r="J20" s="171">
        <v>0</v>
      </c>
      <c r="K20" s="165">
        <v>7978600</v>
      </c>
      <c r="L20" s="113">
        <v>-71400</v>
      </c>
      <c r="M20" s="128">
        <v>-0.01</v>
      </c>
      <c r="N20" s="174">
        <v>3918600</v>
      </c>
      <c r="O20" s="175">
        <f t="shared" si="0"/>
        <v>0.49113879628004914</v>
      </c>
      <c r="P20" s="109">
        <f>Volume!K20</f>
        <v>235.45</v>
      </c>
      <c r="Q20" s="69">
        <f>Volume!J20</f>
        <v>233.95</v>
      </c>
      <c r="R20" s="240">
        <f t="shared" si="1"/>
        <v>186.659347</v>
      </c>
      <c r="S20" s="104">
        <f t="shared" si="2"/>
        <v>91.675647</v>
      </c>
      <c r="T20" s="110">
        <f t="shared" si="3"/>
        <v>8050000</v>
      </c>
      <c r="U20" s="104">
        <f t="shared" si="4"/>
        <v>-0.8869565217391304</v>
      </c>
      <c r="V20" s="104">
        <f t="shared" si="5"/>
        <v>183.449553</v>
      </c>
      <c r="W20" s="104">
        <f t="shared" si="6"/>
        <v>3.078782</v>
      </c>
      <c r="X20" s="104">
        <f t="shared" si="7"/>
        <v>0.131012</v>
      </c>
      <c r="Y20" s="104">
        <f t="shared" si="8"/>
        <v>189.53725</v>
      </c>
      <c r="Z20" s="240">
        <f t="shared" si="9"/>
        <v>-2.8779030000000034</v>
      </c>
    </row>
    <row r="21" spans="1:28" s="58" customFormat="1" ht="15">
      <c r="A21" s="196" t="s">
        <v>77</v>
      </c>
      <c r="B21" s="165">
        <v>5802600</v>
      </c>
      <c r="C21" s="163">
        <v>410400</v>
      </c>
      <c r="D21" s="171">
        <v>0.08</v>
      </c>
      <c r="E21" s="165">
        <v>866400</v>
      </c>
      <c r="F21" s="113">
        <v>15200</v>
      </c>
      <c r="G21" s="171">
        <v>0.02</v>
      </c>
      <c r="H21" s="165">
        <v>266000</v>
      </c>
      <c r="I21" s="113">
        <v>11400</v>
      </c>
      <c r="J21" s="171">
        <v>0.04</v>
      </c>
      <c r="K21" s="165">
        <v>6935000</v>
      </c>
      <c r="L21" s="113">
        <v>437000</v>
      </c>
      <c r="M21" s="128">
        <v>0.07</v>
      </c>
      <c r="N21" s="174">
        <v>5924200</v>
      </c>
      <c r="O21" s="175">
        <f t="shared" si="0"/>
        <v>0.8542465753424657</v>
      </c>
      <c r="P21" s="109">
        <f>Volume!K21</f>
        <v>203.5</v>
      </c>
      <c r="Q21" s="69">
        <f>Volume!J21</f>
        <v>204.35</v>
      </c>
      <c r="R21" s="240">
        <f t="shared" si="1"/>
        <v>141.716725</v>
      </c>
      <c r="S21" s="104">
        <f t="shared" si="2"/>
        <v>121.061027</v>
      </c>
      <c r="T21" s="110">
        <f t="shared" si="3"/>
        <v>6498000</v>
      </c>
      <c r="U21" s="104">
        <f t="shared" si="4"/>
        <v>6.725146198830409</v>
      </c>
      <c r="V21" s="104">
        <f t="shared" si="5"/>
        <v>118.576131</v>
      </c>
      <c r="W21" s="104">
        <f t="shared" si="6"/>
        <v>17.704884</v>
      </c>
      <c r="X21" s="104">
        <f t="shared" si="7"/>
        <v>5.43571</v>
      </c>
      <c r="Y21" s="104">
        <f t="shared" si="8"/>
        <v>132.2343</v>
      </c>
      <c r="Z21" s="240">
        <f t="shared" si="9"/>
        <v>9.482425000000006</v>
      </c>
      <c r="AA21" s="78"/>
      <c r="AB21" s="77"/>
    </row>
    <row r="22" spans="1:26" s="7" customFormat="1" ht="15">
      <c r="A22" s="196" t="s">
        <v>287</v>
      </c>
      <c r="B22" s="287">
        <v>1932000</v>
      </c>
      <c r="C22" s="164">
        <v>-7350</v>
      </c>
      <c r="D22" s="172">
        <v>0</v>
      </c>
      <c r="E22" s="173">
        <v>9450</v>
      </c>
      <c r="F22" s="168">
        <v>0</v>
      </c>
      <c r="G22" s="172">
        <v>0</v>
      </c>
      <c r="H22" s="166">
        <v>1050</v>
      </c>
      <c r="I22" s="169">
        <v>0</v>
      </c>
      <c r="J22" s="172">
        <v>0</v>
      </c>
      <c r="K22" s="165">
        <v>1942500</v>
      </c>
      <c r="L22" s="113">
        <v>-7350</v>
      </c>
      <c r="M22" s="358">
        <v>0</v>
      </c>
      <c r="N22" s="176">
        <v>1704150</v>
      </c>
      <c r="O22" s="175">
        <f t="shared" si="0"/>
        <v>0.8772972972972973</v>
      </c>
      <c r="P22" s="109">
        <f>Volume!K22</f>
        <v>219</v>
      </c>
      <c r="Q22" s="69">
        <f>Volume!J22</f>
        <v>216.75</v>
      </c>
      <c r="R22" s="240">
        <f t="shared" si="1"/>
        <v>42.1036875</v>
      </c>
      <c r="S22" s="104">
        <f t="shared" si="2"/>
        <v>36.93745125</v>
      </c>
      <c r="T22" s="110">
        <f t="shared" si="3"/>
        <v>1949850</v>
      </c>
      <c r="U22" s="104">
        <f t="shared" si="4"/>
        <v>-0.3769520732364028</v>
      </c>
      <c r="V22" s="104">
        <f t="shared" si="5"/>
        <v>41.8761</v>
      </c>
      <c r="W22" s="104">
        <f t="shared" si="6"/>
        <v>0.20482875</v>
      </c>
      <c r="X22" s="104">
        <f t="shared" si="7"/>
        <v>0.02275875</v>
      </c>
      <c r="Y22" s="104">
        <f t="shared" si="8"/>
        <v>42.701715</v>
      </c>
      <c r="Z22" s="240">
        <f t="shared" si="9"/>
        <v>-0.5980275000000006</v>
      </c>
    </row>
    <row r="23" spans="1:26" s="7" customFormat="1" ht="15">
      <c r="A23" s="196" t="s">
        <v>34</v>
      </c>
      <c r="B23" s="287">
        <v>752675</v>
      </c>
      <c r="C23" s="164">
        <v>-20900</v>
      </c>
      <c r="D23" s="172">
        <v>-0.03</v>
      </c>
      <c r="E23" s="173">
        <v>1375</v>
      </c>
      <c r="F23" s="168">
        <v>0</v>
      </c>
      <c r="G23" s="172">
        <v>0</v>
      </c>
      <c r="H23" s="166">
        <v>550</v>
      </c>
      <c r="I23" s="169">
        <v>0</v>
      </c>
      <c r="J23" s="172">
        <v>0</v>
      </c>
      <c r="K23" s="165">
        <v>754600</v>
      </c>
      <c r="L23" s="113">
        <v>-20900</v>
      </c>
      <c r="M23" s="358">
        <v>-0.03</v>
      </c>
      <c r="N23" s="176">
        <v>704550</v>
      </c>
      <c r="O23" s="175">
        <f t="shared" si="0"/>
        <v>0.9336734693877551</v>
      </c>
      <c r="P23" s="109">
        <f>Volume!K23</f>
        <v>1303.35</v>
      </c>
      <c r="Q23" s="69">
        <f>Volume!J23</f>
        <v>1307.3</v>
      </c>
      <c r="R23" s="240">
        <f t="shared" si="1"/>
        <v>98.648858</v>
      </c>
      <c r="S23" s="104">
        <f t="shared" si="2"/>
        <v>92.1058215</v>
      </c>
      <c r="T23" s="110">
        <f t="shared" si="3"/>
        <v>775500</v>
      </c>
      <c r="U23" s="104">
        <f t="shared" si="4"/>
        <v>-2.6950354609929077</v>
      </c>
      <c r="V23" s="104">
        <f t="shared" si="5"/>
        <v>98.39720275</v>
      </c>
      <c r="W23" s="104">
        <f t="shared" si="6"/>
        <v>0.17975375</v>
      </c>
      <c r="X23" s="104">
        <f t="shared" si="7"/>
        <v>0.0719015</v>
      </c>
      <c r="Y23" s="104">
        <f t="shared" si="8"/>
        <v>101.07479249999999</v>
      </c>
      <c r="Z23" s="240">
        <f t="shared" si="9"/>
        <v>-2.4259344999999826</v>
      </c>
    </row>
    <row r="24" spans="1:28" s="58" customFormat="1" ht="15">
      <c r="A24" s="196" t="s">
        <v>288</v>
      </c>
      <c r="B24" s="165">
        <v>266500</v>
      </c>
      <c r="C24" s="163">
        <v>-7500</v>
      </c>
      <c r="D24" s="171">
        <v>-0.03</v>
      </c>
      <c r="E24" s="165">
        <v>1000</v>
      </c>
      <c r="F24" s="113">
        <v>0</v>
      </c>
      <c r="G24" s="171">
        <v>0</v>
      </c>
      <c r="H24" s="165">
        <v>0</v>
      </c>
      <c r="I24" s="113">
        <v>0</v>
      </c>
      <c r="J24" s="171">
        <v>0</v>
      </c>
      <c r="K24" s="165">
        <v>267500</v>
      </c>
      <c r="L24" s="113">
        <v>-7500</v>
      </c>
      <c r="M24" s="128">
        <v>-0.03</v>
      </c>
      <c r="N24" s="174">
        <v>234750</v>
      </c>
      <c r="O24" s="175">
        <f t="shared" si="0"/>
        <v>0.8775700934579439</v>
      </c>
      <c r="P24" s="109">
        <f>Volume!K24</f>
        <v>1146.45</v>
      </c>
      <c r="Q24" s="69">
        <f>Volume!J24</f>
        <v>1154.15</v>
      </c>
      <c r="R24" s="240">
        <f t="shared" si="1"/>
        <v>30.8735125</v>
      </c>
      <c r="S24" s="104">
        <f t="shared" si="2"/>
        <v>27.09367125</v>
      </c>
      <c r="T24" s="110">
        <f t="shared" si="3"/>
        <v>275000</v>
      </c>
      <c r="U24" s="104">
        <f t="shared" si="4"/>
        <v>-2.727272727272727</v>
      </c>
      <c r="V24" s="104">
        <f t="shared" si="5"/>
        <v>30.7580975</v>
      </c>
      <c r="W24" s="104">
        <f t="shared" si="6"/>
        <v>0.115415</v>
      </c>
      <c r="X24" s="104">
        <f t="shared" si="7"/>
        <v>0</v>
      </c>
      <c r="Y24" s="104">
        <f t="shared" si="8"/>
        <v>31.527375</v>
      </c>
      <c r="Z24" s="240">
        <f t="shared" si="9"/>
        <v>-0.6538624999999989</v>
      </c>
      <c r="AA24" s="78"/>
      <c r="AB24" s="77"/>
    </row>
    <row r="25" spans="1:28" s="58" customFormat="1" ht="15">
      <c r="A25" s="196" t="s">
        <v>137</v>
      </c>
      <c r="B25" s="165">
        <v>5052000</v>
      </c>
      <c r="C25" s="163">
        <v>16000</v>
      </c>
      <c r="D25" s="171">
        <v>0</v>
      </c>
      <c r="E25" s="165">
        <v>23000</v>
      </c>
      <c r="F25" s="113">
        <v>2000</v>
      </c>
      <c r="G25" s="171">
        <v>0.1</v>
      </c>
      <c r="H25" s="165">
        <v>3000</v>
      </c>
      <c r="I25" s="113">
        <v>0</v>
      </c>
      <c r="J25" s="171">
        <v>0</v>
      </c>
      <c r="K25" s="165">
        <v>5078000</v>
      </c>
      <c r="L25" s="113">
        <v>18000</v>
      </c>
      <c r="M25" s="128">
        <v>0</v>
      </c>
      <c r="N25" s="174">
        <v>3949000</v>
      </c>
      <c r="O25" s="175">
        <f t="shared" si="0"/>
        <v>0.7776683733753447</v>
      </c>
      <c r="P25" s="109">
        <f>Volume!K25</f>
        <v>368.45</v>
      </c>
      <c r="Q25" s="69">
        <f>Volume!J25</f>
        <v>348.25</v>
      </c>
      <c r="R25" s="240">
        <f t="shared" si="1"/>
        <v>176.84135</v>
      </c>
      <c r="S25" s="104">
        <f t="shared" si="2"/>
        <v>137.523925</v>
      </c>
      <c r="T25" s="110">
        <f t="shared" si="3"/>
        <v>5060000</v>
      </c>
      <c r="U25" s="104">
        <f t="shared" si="4"/>
        <v>0.3557312252964427</v>
      </c>
      <c r="V25" s="104">
        <f t="shared" si="5"/>
        <v>175.9359</v>
      </c>
      <c r="W25" s="104">
        <f t="shared" si="6"/>
        <v>0.800975</v>
      </c>
      <c r="X25" s="104">
        <f t="shared" si="7"/>
        <v>0.104475</v>
      </c>
      <c r="Y25" s="104">
        <f t="shared" si="8"/>
        <v>186.4357</v>
      </c>
      <c r="Z25" s="240">
        <f t="shared" si="9"/>
        <v>-9.594349999999991</v>
      </c>
      <c r="AA25" s="78"/>
      <c r="AB25" s="77"/>
    </row>
    <row r="26" spans="1:26" s="7" customFormat="1" ht="15">
      <c r="A26" s="196" t="s">
        <v>233</v>
      </c>
      <c r="B26" s="165">
        <v>9352000</v>
      </c>
      <c r="C26" s="163">
        <v>-124000</v>
      </c>
      <c r="D26" s="171">
        <v>-0.01</v>
      </c>
      <c r="E26" s="165">
        <v>136000</v>
      </c>
      <c r="F26" s="113">
        <v>-4000</v>
      </c>
      <c r="G26" s="171">
        <v>-0.03</v>
      </c>
      <c r="H26" s="165">
        <v>31000</v>
      </c>
      <c r="I26" s="113">
        <v>2000</v>
      </c>
      <c r="J26" s="171">
        <v>0.07</v>
      </c>
      <c r="K26" s="165">
        <v>9519000</v>
      </c>
      <c r="L26" s="113">
        <v>-126000</v>
      </c>
      <c r="M26" s="128">
        <v>-0.01</v>
      </c>
      <c r="N26" s="174">
        <v>6164000</v>
      </c>
      <c r="O26" s="175">
        <f t="shared" si="0"/>
        <v>0.6475470112406766</v>
      </c>
      <c r="P26" s="109">
        <f>Volume!K26</f>
        <v>685.05</v>
      </c>
      <c r="Q26" s="69">
        <f>Volume!J26</f>
        <v>676.4</v>
      </c>
      <c r="R26" s="240">
        <f t="shared" si="1"/>
        <v>643.86516</v>
      </c>
      <c r="S26" s="104">
        <f t="shared" si="2"/>
        <v>416.93296</v>
      </c>
      <c r="T26" s="110">
        <f t="shared" si="3"/>
        <v>9645000</v>
      </c>
      <c r="U26" s="104">
        <f t="shared" si="4"/>
        <v>-1.3063763608087091</v>
      </c>
      <c r="V26" s="104">
        <f t="shared" si="5"/>
        <v>632.56928</v>
      </c>
      <c r="W26" s="104">
        <f t="shared" si="6"/>
        <v>9.19904</v>
      </c>
      <c r="X26" s="104">
        <f t="shared" si="7"/>
        <v>2.09684</v>
      </c>
      <c r="Y26" s="104">
        <f t="shared" si="8"/>
        <v>660.730725</v>
      </c>
      <c r="Z26" s="240">
        <f t="shared" si="9"/>
        <v>-16.86556500000006</v>
      </c>
    </row>
    <row r="27" spans="1:26" s="7" customFormat="1" ht="15">
      <c r="A27" s="196" t="s">
        <v>1</v>
      </c>
      <c r="B27" s="287">
        <v>1876200</v>
      </c>
      <c r="C27" s="164">
        <v>-151650</v>
      </c>
      <c r="D27" s="172">
        <v>-0.07</v>
      </c>
      <c r="E27" s="173">
        <v>29100</v>
      </c>
      <c r="F27" s="168">
        <v>-600</v>
      </c>
      <c r="G27" s="172">
        <v>-0.02</v>
      </c>
      <c r="H27" s="166">
        <v>3900</v>
      </c>
      <c r="I27" s="169">
        <v>0</v>
      </c>
      <c r="J27" s="172">
        <v>0</v>
      </c>
      <c r="K27" s="165">
        <v>1909200</v>
      </c>
      <c r="L27" s="113">
        <v>-152250</v>
      </c>
      <c r="M27" s="358">
        <v>-0.07</v>
      </c>
      <c r="N27" s="176">
        <v>1563450</v>
      </c>
      <c r="O27" s="175">
        <f t="shared" si="0"/>
        <v>0.8189032055311125</v>
      </c>
      <c r="P27" s="109">
        <f>Volume!K27</f>
        <v>2270.7</v>
      </c>
      <c r="Q27" s="69">
        <f>Volume!J27</f>
        <v>2318.8</v>
      </c>
      <c r="R27" s="240">
        <f t="shared" si="1"/>
        <v>442.705296</v>
      </c>
      <c r="S27" s="104">
        <f t="shared" si="2"/>
        <v>362.53278600000004</v>
      </c>
      <c r="T27" s="110">
        <f t="shared" si="3"/>
        <v>2061450</v>
      </c>
      <c r="U27" s="104">
        <f t="shared" si="4"/>
        <v>-7.385578112493634</v>
      </c>
      <c r="V27" s="104">
        <f t="shared" si="5"/>
        <v>435.053256</v>
      </c>
      <c r="W27" s="104">
        <f t="shared" si="6"/>
        <v>6.747708</v>
      </c>
      <c r="X27" s="104">
        <f t="shared" si="7"/>
        <v>0.904332</v>
      </c>
      <c r="Y27" s="104">
        <f t="shared" si="8"/>
        <v>468.0934515</v>
      </c>
      <c r="Z27" s="240">
        <f t="shared" si="9"/>
        <v>-25.38815550000004</v>
      </c>
    </row>
    <row r="28" spans="1:26" s="7" customFormat="1" ht="15">
      <c r="A28" s="196" t="s">
        <v>158</v>
      </c>
      <c r="B28" s="287">
        <v>2971600</v>
      </c>
      <c r="C28" s="164">
        <v>-70300</v>
      </c>
      <c r="D28" s="172">
        <v>-0.02</v>
      </c>
      <c r="E28" s="173">
        <v>245100</v>
      </c>
      <c r="F28" s="168">
        <v>-3800</v>
      </c>
      <c r="G28" s="172">
        <v>-0.02</v>
      </c>
      <c r="H28" s="166">
        <v>148200</v>
      </c>
      <c r="I28" s="169">
        <v>58900</v>
      </c>
      <c r="J28" s="172">
        <v>0.66</v>
      </c>
      <c r="K28" s="165">
        <v>3364900</v>
      </c>
      <c r="L28" s="113">
        <v>-15200</v>
      </c>
      <c r="M28" s="358">
        <v>0</v>
      </c>
      <c r="N28" s="176">
        <v>2633400</v>
      </c>
      <c r="O28" s="175">
        <f t="shared" si="0"/>
        <v>0.782608695652174</v>
      </c>
      <c r="P28" s="109">
        <f>Volume!K28</f>
        <v>118.6</v>
      </c>
      <c r="Q28" s="69">
        <f>Volume!J28</f>
        <v>120.45</v>
      </c>
      <c r="R28" s="240">
        <f t="shared" si="1"/>
        <v>40.5302205</v>
      </c>
      <c r="S28" s="104">
        <f t="shared" si="2"/>
        <v>31.719303</v>
      </c>
      <c r="T28" s="110">
        <f t="shared" si="3"/>
        <v>3380100</v>
      </c>
      <c r="U28" s="104">
        <f t="shared" si="4"/>
        <v>-0.44969083754918493</v>
      </c>
      <c r="V28" s="104">
        <f t="shared" si="5"/>
        <v>35.792922</v>
      </c>
      <c r="W28" s="104">
        <f t="shared" si="6"/>
        <v>2.9522295</v>
      </c>
      <c r="X28" s="104">
        <f t="shared" si="7"/>
        <v>1.785069</v>
      </c>
      <c r="Y28" s="104">
        <f t="shared" si="8"/>
        <v>40.087986</v>
      </c>
      <c r="Z28" s="240">
        <f t="shared" si="9"/>
        <v>0.44223449999999787</v>
      </c>
    </row>
    <row r="29" spans="1:28" s="58" customFormat="1" ht="15">
      <c r="A29" s="196" t="s">
        <v>289</v>
      </c>
      <c r="B29" s="165">
        <v>581700</v>
      </c>
      <c r="C29" s="163">
        <v>-14400</v>
      </c>
      <c r="D29" s="171">
        <v>-0.02</v>
      </c>
      <c r="E29" s="165">
        <v>4800</v>
      </c>
      <c r="F29" s="113">
        <v>0</v>
      </c>
      <c r="G29" s="171">
        <v>0</v>
      </c>
      <c r="H29" s="165">
        <v>600</v>
      </c>
      <c r="I29" s="113">
        <v>600</v>
      </c>
      <c r="J29" s="171">
        <v>0</v>
      </c>
      <c r="K29" s="165">
        <v>587100</v>
      </c>
      <c r="L29" s="113">
        <v>-13800</v>
      </c>
      <c r="M29" s="128">
        <v>-0.02</v>
      </c>
      <c r="N29" s="174">
        <v>531600</v>
      </c>
      <c r="O29" s="175">
        <f t="shared" si="0"/>
        <v>0.9054675523760859</v>
      </c>
      <c r="P29" s="109">
        <f>Volume!K29</f>
        <v>721.25</v>
      </c>
      <c r="Q29" s="69">
        <f>Volume!J29</f>
        <v>717.05</v>
      </c>
      <c r="R29" s="240">
        <f t="shared" si="1"/>
        <v>42.0980055</v>
      </c>
      <c r="S29" s="104">
        <f t="shared" si="2"/>
        <v>38.118378</v>
      </c>
      <c r="T29" s="110">
        <f t="shared" si="3"/>
        <v>600900</v>
      </c>
      <c r="U29" s="104">
        <f t="shared" si="4"/>
        <v>-2.2965551672491267</v>
      </c>
      <c r="V29" s="104">
        <f t="shared" si="5"/>
        <v>41.7107985</v>
      </c>
      <c r="W29" s="104">
        <f t="shared" si="6"/>
        <v>0.344184</v>
      </c>
      <c r="X29" s="104">
        <f t="shared" si="7"/>
        <v>0.043023</v>
      </c>
      <c r="Y29" s="104">
        <f t="shared" si="8"/>
        <v>43.3399125</v>
      </c>
      <c r="Z29" s="240">
        <f t="shared" si="9"/>
        <v>-1.2419069999999977</v>
      </c>
      <c r="AA29" s="78"/>
      <c r="AB29" s="77"/>
    </row>
    <row r="30" spans="1:26" s="7" customFormat="1" ht="15">
      <c r="A30" s="196" t="s">
        <v>159</v>
      </c>
      <c r="B30" s="165">
        <v>3703500</v>
      </c>
      <c r="C30" s="163">
        <v>85500</v>
      </c>
      <c r="D30" s="171">
        <v>0.02</v>
      </c>
      <c r="E30" s="165">
        <v>216000</v>
      </c>
      <c r="F30" s="113">
        <v>-4500</v>
      </c>
      <c r="G30" s="171">
        <v>-0.02</v>
      </c>
      <c r="H30" s="165">
        <v>76500</v>
      </c>
      <c r="I30" s="113">
        <v>0</v>
      </c>
      <c r="J30" s="171">
        <v>0</v>
      </c>
      <c r="K30" s="165">
        <v>3996000</v>
      </c>
      <c r="L30" s="113">
        <v>81000</v>
      </c>
      <c r="M30" s="128">
        <v>0.02</v>
      </c>
      <c r="N30" s="174">
        <v>3186000</v>
      </c>
      <c r="O30" s="175">
        <f t="shared" si="0"/>
        <v>0.7972972972972973</v>
      </c>
      <c r="P30" s="109">
        <f>Volume!K30</f>
        <v>50.7</v>
      </c>
      <c r="Q30" s="69">
        <f>Volume!J30</f>
        <v>50.75</v>
      </c>
      <c r="R30" s="240">
        <f t="shared" si="1"/>
        <v>20.2797</v>
      </c>
      <c r="S30" s="104">
        <f t="shared" si="2"/>
        <v>16.16895</v>
      </c>
      <c r="T30" s="110">
        <f t="shared" si="3"/>
        <v>3915000</v>
      </c>
      <c r="U30" s="104">
        <f t="shared" si="4"/>
        <v>2.0689655172413794</v>
      </c>
      <c r="V30" s="104">
        <f t="shared" si="5"/>
        <v>18.7952625</v>
      </c>
      <c r="W30" s="104">
        <f t="shared" si="6"/>
        <v>1.0962</v>
      </c>
      <c r="X30" s="104">
        <f t="shared" si="7"/>
        <v>0.3882375</v>
      </c>
      <c r="Y30" s="104">
        <f t="shared" si="8"/>
        <v>19.84905</v>
      </c>
      <c r="Z30" s="240">
        <f t="shared" si="9"/>
        <v>0.43065</v>
      </c>
    </row>
    <row r="31" spans="1:26" s="7" customFormat="1" ht="15">
      <c r="A31" s="196" t="s">
        <v>2</v>
      </c>
      <c r="B31" s="287">
        <v>2748900</v>
      </c>
      <c r="C31" s="164">
        <v>-112200</v>
      </c>
      <c r="D31" s="172">
        <v>-0.04</v>
      </c>
      <c r="E31" s="173">
        <v>103400</v>
      </c>
      <c r="F31" s="168">
        <v>4400</v>
      </c>
      <c r="G31" s="172">
        <v>0.04</v>
      </c>
      <c r="H31" s="166">
        <v>7700</v>
      </c>
      <c r="I31" s="169">
        <v>0</v>
      </c>
      <c r="J31" s="172">
        <v>0</v>
      </c>
      <c r="K31" s="165">
        <v>2860000</v>
      </c>
      <c r="L31" s="113">
        <v>-107800</v>
      </c>
      <c r="M31" s="358">
        <v>-0.04</v>
      </c>
      <c r="N31" s="176">
        <v>2249500</v>
      </c>
      <c r="O31" s="175">
        <f t="shared" si="0"/>
        <v>0.7865384615384615</v>
      </c>
      <c r="P31" s="109">
        <f>Volume!K31</f>
        <v>365.8</v>
      </c>
      <c r="Q31" s="69">
        <f>Volume!J31</f>
        <v>367.15</v>
      </c>
      <c r="R31" s="240">
        <f t="shared" si="1"/>
        <v>105.00489999999999</v>
      </c>
      <c r="S31" s="104">
        <f t="shared" si="2"/>
        <v>82.5903925</v>
      </c>
      <c r="T31" s="110">
        <f t="shared" si="3"/>
        <v>2967800</v>
      </c>
      <c r="U31" s="104">
        <f t="shared" si="4"/>
        <v>-3.6323202372127503</v>
      </c>
      <c r="V31" s="104">
        <f t="shared" si="5"/>
        <v>100.92586349999999</v>
      </c>
      <c r="W31" s="104">
        <f t="shared" si="6"/>
        <v>3.796331</v>
      </c>
      <c r="X31" s="104">
        <f t="shared" si="7"/>
        <v>0.2827055</v>
      </c>
      <c r="Y31" s="104">
        <f t="shared" si="8"/>
        <v>108.562124</v>
      </c>
      <c r="Z31" s="240">
        <f t="shared" si="9"/>
        <v>-3.557224000000005</v>
      </c>
    </row>
    <row r="32" spans="1:26" s="7" customFormat="1" ht="15">
      <c r="A32" s="196" t="s">
        <v>398</v>
      </c>
      <c r="B32" s="287">
        <v>6270000</v>
      </c>
      <c r="C32" s="164">
        <v>226250</v>
      </c>
      <c r="D32" s="172">
        <v>0.04</v>
      </c>
      <c r="E32" s="173">
        <v>1256250</v>
      </c>
      <c r="F32" s="168">
        <v>8750</v>
      </c>
      <c r="G32" s="172">
        <v>0.01</v>
      </c>
      <c r="H32" s="166">
        <v>381250</v>
      </c>
      <c r="I32" s="169">
        <v>1250</v>
      </c>
      <c r="J32" s="172">
        <v>0</v>
      </c>
      <c r="K32" s="165">
        <v>7907500</v>
      </c>
      <c r="L32" s="113">
        <v>236250</v>
      </c>
      <c r="M32" s="358">
        <v>0.03</v>
      </c>
      <c r="N32" s="176">
        <v>6826250</v>
      </c>
      <c r="O32" s="175">
        <f t="shared" si="0"/>
        <v>0.8632627252608284</v>
      </c>
      <c r="P32" s="109">
        <f>Volume!K32</f>
        <v>146.3</v>
      </c>
      <c r="Q32" s="69">
        <f>Volume!J32</f>
        <v>146.25</v>
      </c>
      <c r="R32" s="240">
        <f t="shared" si="1"/>
        <v>115.6471875</v>
      </c>
      <c r="S32" s="104">
        <f t="shared" si="2"/>
        <v>99.83390625</v>
      </c>
      <c r="T32" s="110">
        <f t="shared" si="3"/>
        <v>7671250</v>
      </c>
      <c r="U32" s="104">
        <f t="shared" si="4"/>
        <v>3.0796806257128893</v>
      </c>
      <c r="V32" s="104">
        <f t="shared" si="5"/>
        <v>91.69875</v>
      </c>
      <c r="W32" s="104">
        <f t="shared" si="6"/>
        <v>18.37265625</v>
      </c>
      <c r="X32" s="104">
        <f t="shared" si="7"/>
        <v>5.57578125</v>
      </c>
      <c r="Y32" s="104">
        <f t="shared" si="8"/>
        <v>112.2303875</v>
      </c>
      <c r="Z32" s="240">
        <f t="shared" si="9"/>
        <v>3.416799999999995</v>
      </c>
    </row>
    <row r="33" spans="1:26" s="7" customFormat="1" ht="15">
      <c r="A33" s="196" t="s">
        <v>78</v>
      </c>
      <c r="B33" s="165">
        <v>2001600</v>
      </c>
      <c r="C33" s="163">
        <v>94400</v>
      </c>
      <c r="D33" s="171">
        <v>0.05</v>
      </c>
      <c r="E33" s="165">
        <v>28800</v>
      </c>
      <c r="F33" s="113">
        <v>1600</v>
      </c>
      <c r="G33" s="171">
        <v>0.06</v>
      </c>
      <c r="H33" s="165">
        <v>48000</v>
      </c>
      <c r="I33" s="113">
        <v>48000</v>
      </c>
      <c r="J33" s="171">
        <v>0</v>
      </c>
      <c r="K33" s="165">
        <v>2078400</v>
      </c>
      <c r="L33" s="113">
        <v>144000</v>
      </c>
      <c r="M33" s="128">
        <v>0.07</v>
      </c>
      <c r="N33" s="174">
        <v>1587200</v>
      </c>
      <c r="O33" s="175">
        <f t="shared" si="0"/>
        <v>0.7636643571978445</v>
      </c>
      <c r="P33" s="109">
        <f>Volume!K33</f>
        <v>262.45</v>
      </c>
      <c r="Q33" s="69">
        <f>Volume!J33</f>
        <v>262.4</v>
      </c>
      <c r="R33" s="240">
        <f t="shared" si="1"/>
        <v>54.537216</v>
      </c>
      <c r="S33" s="104">
        <f t="shared" si="2"/>
        <v>41.64812799999999</v>
      </c>
      <c r="T33" s="110">
        <f t="shared" si="3"/>
        <v>1934400</v>
      </c>
      <c r="U33" s="104">
        <f t="shared" si="4"/>
        <v>7.444168734491314</v>
      </c>
      <c r="V33" s="104">
        <f t="shared" si="5"/>
        <v>52.521983999999996</v>
      </c>
      <c r="W33" s="104">
        <f t="shared" si="6"/>
        <v>0.7557119999999999</v>
      </c>
      <c r="X33" s="104">
        <f t="shared" si="7"/>
        <v>1.2595199999999998</v>
      </c>
      <c r="Y33" s="104">
        <f t="shared" si="8"/>
        <v>50.768328</v>
      </c>
      <c r="Z33" s="240">
        <f t="shared" si="9"/>
        <v>3.768888000000004</v>
      </c>
    </row>
    <row r="34" spans="1:26" s="7" customFormat="1" ht="15">
      <c r="A34" s="196" t="s">
        <v>138</v>
      </c>
      <c r="B34" s="165">
        <v>8848500</v>
      </c>
      <c r="C34" s="163">
        <v>123250</v>
      </c>
      <c r="D34" s="171">
        <v>0.01</v>
      </c>
      <c r="E34" s="165">
        <v>445400</v>
      </c>
      <c r="F34" s="113">
        <v>18700</v>
      </c>
      <c r="G34" s="171">
        <v>0.04</v>
      </c>
      <c r="H34" s="165">
        <v>119000</v>
      </c>
      <c r="I34" s="113">
        <v>-3400</v>
      </c>
      <c r="J34" s="171">
        <v>-0.03</v>
      </c>
      <c r="K34" s="165">
        <v>9412900</v>
      </c>
      <c r="L34" s="113">
        <v>138550</v>
      </c>
      <c r="M34" s="128">
        <v>0.01</v>
      </c>
      <c r="N34" s="174">
        <v>7078800</v>
      </c>
      <c r="O34" s="175">
        <f t="shared" si="0"/>
        <v>0.7520317861657938</v>
      </c>
      <c r="P34" s="109">
        <f>Volume!K34</f>
        <v>749.1</v>
      </c>
      <c r="Q34" s="69">
        <f>Volume!J34</f>
        <v>740.6</v>
      </c>
      <c r="R34" s="240">
        <f t="shared" si="1"/>
        <v>697.119374</v>
      </c>
      <c r="S34" s="104">
        <f t="shared" si="2"/>
        <v>524.255928</v>
      </c>
      <c r="T34" s="110">
        <f t="shared" si="3"/>
        <v>9274350</v>
      </c>
      <c r="U34" s="104">
        <f t="shared" si="4"/>
        <v>1.4939052332508478</v>
      </c>
      <c r="V34" s="104">
        <f t="shared" si="5"/>
        <v>655.31991</v>
      </c>
      <c r="W34" s="104">
        <f t="shared" si="6"/>
        <v>32.986324</v>
      </c>
      <c r="X34" s="104">
        <f t="shared" si="7"/>
        <v>8.81314</v>
      </c>
      <c r="Y34" s="104">
        <f t="shared" si="8"/>
        <v>694.7415585</v>
      </c>
      <c r="Z34" s="240">
        <f t="shared" si="9"/>
        <v>2.377815499999997</v>
      </c>
    </row>
    <row r="35" spans="1:26" s="7" customFormat="1" ht="15">
      <c r="A35" s="196" t="s">
        <v>160</v>
      </c>
      <c r="B35" s="287">
        <v>643500</v>
      </c>
      <c r="C35" s="164">
        <v>-2200</v>
      </c>
      <c r="D35" s="172">
        <v>0</v>
      </c>
      <c r="E35" s="173">
        <v>16500</v>
      </c>
      <c r="F35" s="168">
        <v>0</v>
      </c>
      <c r="G35" s="172">
        <v>0</v>
      </c>
      <c r="H35" s="166">
        <v>0</v>
      </c>
      <c r="I35" s="169">
        <v>0</v>
      </c>
      <c r="J35" s="172">
        <v>0</v>
      </c>
      <c r="K35" s="165">
        <v>660000</v>
      </c>
      <c r="L35" s="113">
        <v>-2200</v>
      </c>
      <c r="M35" s="358">
        <v>0</v>
      </c>
      <c r="N35" s="176">
        <v>589600</v>
      </c>
      <c r="O35" s="175">
        <f t="shared" si="0"/>
        <v>0.8933333333333333</v>
      </c>
      <c r="P35" s="109">
        <f>Volume!K35</f>
        <v>330.7</v>
      </c>
      <c r="Q35" s="69">
        <f>Volume!J35</f>
        <v>326.85</v>
      </c>
      <c r="R35" s="240">
        <f t="shared" si="1"/>
        <v>21.572100000000002</v>
      </c>
      <c r="S35" s="104">
        <f t="shared" si="2"/>
        <v>19.271076</v>
      </c>
      <c r="T35" s="110">
        <f t="shared" si="3"/>
        <v>662200</v>
      </c>
      <c r="U35" s="104">
        <f t="shared" si="4"/>
        <v>-0.33222591362126247</v>
      </c>
      <c r="V35" s="104">
        <f t="shared" si="5"/>
        <v>21.0327975</v>
      </c>
      <c r="W35" s="104">
        <f t="shared" si="6"/>
        <v>0.5393025</v>
      </c>
      <c r="X35" s="104">
        <f t="shared" si="7"/>
        <v>0</v>
      </c>
      <c r="Y35" s="104">
        <f t="shared" si="8"/>
        <v>21.898954</v>
      </c>
      <c r="Z35" s="240">
        <f t="shared" si="9"/>
        <v>-0.3268539999999973</v>
      </c>
    </row>
    <row r="36" spans="1:28" s="58" customFormat="1" ht="15">
      <c r="A36" s="196" t="s">
        <v>161</v>
      </c>
      <c r="B36" s="165">
        <v>7679700</v>
      </c>
      <c r="C36" s="163">
        <v>-89700</v>
      </c>
      <c r="D36" s="171">
        <v>-0.01</v>
      </c>
      <c r="E36" s="165">
        <v>1635300</v>
      </c>
      <c r="F36" s="113">
        <v>55200</v>
      </c>
      <c r="G36" s="171">
        <v>0.03</v>
      </c>
      <c r="H36" s="165">
        <v>131100</v>
      </c>
      <c r="I36" s="113">
        <v>0</v>
      </c>
      <c r="J36" s="171">
        <v>0</v>
      </c>
      <c r="K36" s="165">
        <v>9446100</v>
      </c>
      <c r="L36" s="113">
        <v>-34500</v>
      </c>
      <c r="M36" s="128">
        <v>0</v>
      </c>
      <c r="N36" s="174">
        <v>6934500</v>
      </c>
      <c r="O36" s="175">
        <f t="shared" si="0"/>
        <v>0.7341124908692477</v>
      </c>
      <c r="P36" s="109">
        <f>Volume!K36</f>
        <v>38.2</v>
      </c>
      <c r="Q36" s="69">
        <f>Volume!J36</f>
        <v>37.6</v>
      </c>
      <c r="R36" s="240">
        <f t="shared" si="1"/>
        <v>35.517336</v>
      </c>
      <c r="S36" s="104">
        <f t="shared" si="2"/>
        <v>26.07372</v>
      </c>
      <c r="T36" s="110">
        <f t="shared" si="3"/>
        <v>9480600</v>
      </c>
      <c r="U36" s="104">
        <f t="shared" si="4"/>
        <v>-0.363901018922853</v>
      </c>
      <c r="V36" s="104">
        <f t="shared" si="5"/>
        <v>28.875672</v>
      </c>
      <c r="W36" s="104">
        <f t="shared" si="6"/>
        <v>6.148728</v>
      </c>
      <c r="X36" s="104">
        <f t="shared" si="7"/>
        <v>0.492936</v>
      </c>
      <c r="Y36" s="104">
        <f t="shared" si="8"/>
        <v>36.215892</v>
      </c>
      <c r="Z36" s="240">
        <f t="shared" si="9"/>
        <v>-0.6985559999999964</v>
      </c>
      <c r="AA36" s="78"/>
      <c r="AB36" s="77"/>
    </row>
    <row r="37" spans="1:26" s="7" customFormat="1" ht="15">
      <c r="A37" s="196" t="s">
        <v>3</v>
      </c>
      <c r="B37" s="287">
        <v>2703750</v>
      </c>
      <c r="C37" s="164">
        <v>-121250</v>
      </c>
      <c r="D37" s="172">
        <v>-0.04</v>
      </c>
      <c r="E37" s="173">
        <v>98750</v>
      </c>
      <c r="F37" s="168">
        <v>1250</v>
      </c>
      <c r="G37" s="172">
        <v>0.01</v>
      </c>
      <c r="H37" s="166">
        <v>6250</v>
      </c>
      <c r="I37" s="169">
        <v>0</v>
      </c>
      <c r="J37" s="172">
        <v>0</v>
      </c>
      <c r="K37" s="165">
        <v>2808750</v>
      </c>
      <c r="L37" s="113">
        <v>-120000</v>
      </c>
      <c r="M37" s="358">
        <v>-0.04</v>
      </c>
      <c r="N37" s="176">
        <v>2228750</v>
      </c>
      <c r="O37" s="175">
        <f t="shared" si="0"/>
        <v>0.7935024477080552</v>
      </c>
      <c r="P37" s="109">
        <f>Volume!K37</f>
        <v>252.55</v>
      </c>
      <c r="Q37" s="69">
        <f>Volume!J37</f>
        <v>254.9</v>
      </c>
      <c r="R37" s="240">
        <f t="shared" si="1"/>
        <v>71.5950375</v>
      </c>
      <c r="S37" s="104">
        <f t="shared" si="2"/>
        <v>56.8108375</v>
      </c>
      <c r="T37" s="110">
        <f t="shared" si="3"/>
        <v>2928750</v>
      </c>
      <c r="U37" s="104">
        <f t="shared" si="4"/>
        <v>-4.097311139564661</v>
      </c>
      <c r="V37" s="104">
        <f t="shared" si="5"/>
        <v>68.9185875</v>
      </c>
      <c r="W37" s="104">
        <f t="shared" si="6"/>
        <v>2.5171375</v>
      </c>
      <c r="X37" s="104">
        <f t="shared" si="7"/>
        <v>0.1593125</v>
      </c>
      <c r="Y37" s="104">
        <f t="shared" si="8"/>
        <v>73.96558125</v>
      </c>
      <c r="Z37" s="240">
        <f t="shared" si="9"/>
        <v>-2.370543749999996</v>
      </c>
    </row>
    <row r="38" spans="1:26" s="7" customFormat="1" ht="15">
      <c r="A38" s="196" t="s">
        <v>219</v>
      </c>
      <c r="B38" s="287">
        <v>1098300</v>
      </c>
      <c r="C38" s="164">
        <v>108150</v>
      </c>
      <c r="D38" s="172">
        <v>0.11</v>
      </c>
      <c r="E38" s="173">
        <v>13650</v>
      </c>
      <c r="F38" s="168">
        <v>3150</v>
      </c>
      <c r="G38" s="172">
        <v>0.3</v>
      </c>
      <c r="H38" s="166">
        <v>525</v>
      </c>
      <c r="I38" s="169">
        <v>0</v>
      </c>
      <c r="J38" s="172">
        <v>0</v>
      </c>
      <c r="K38" s="165">
        <v>1112475</v>
      </c>
      <c r="L38" s="113">
        <v>111300</v>
      </c>
      <c r="M38" s="358">
        <v>0.11</v>
      </c>
      <c r="N38" s="176">
        <v>929775</v>
      </c>
      <c r="O38" s="175">
        <f t="shared" si="0"/>
        <v>0.8357715903728173</v>
      </c>
      <c r="P38" s="109">
        <f>Volume!K38</f>
        <v>375.75</v>
      </c>
      <c r="Q38" s="69">
        <f>Volume!J38</f>
        <v>374.05</v>
      </c>
      <c r="R38" s="240">
        <f t="shared" si="1"/>
        <v>41.612127375</v>
      </c>
      <c r="S38" s="104">
        <f t="shared" si="2"/>
        <v>34.778233875</v>
      </c>
      <c r="T38" s="110">
        <f t="shared" si="3"/>
        <v>1001175</v>
      </c>
      <c r="U38" s="104">
        <f t="shared" si="4"/>
        <v>11.116937598321972</v>
      </c>
      <c r="V38" s="104">
        <f t="shared" si="5"/>
        <v>41.0819115</v>
      </c>
      <c r="W38" s="104">
        <f t="shared" si="6"/>
        <v>0.51057825</v>
      </c>
      <c r="X38" s="104">
        <f t="shared" si="7"/>
        <v>0.019637625</v>
      </c>
      <c r="Y38" s="104">
        <f t="shared" si="8"/>
        <v>37.619150625</v>
      </c>
      <c r="Z38" s="240">
        <f t="shared" si="9"/>
        <v>3.992976749999997</v>
      </c>
    </row>
    <row r="39" spans="1:26" s="7" customFormat="1" ht="15">
      <c r="A39" s="196" t="s">
        <v>162</v>
      </c>
      <c r="B39" s="287">
        <v>738000</v>
      </c>
      <c r="C39" s="164">
        <v>9600</v>
      </c>
      <c r="D39" s="172">
        <v>0.01</v>
      </c>
      <c r="E39" s="173">
        <v>1200</v>
      </c>
      <c r="F39" s="168">
        <v>0</v>
      </c>
      <c r="G39" s="172">
        <v>0</v>
      </c>
      <c r="H39" s="166">
        <v>0</v>
      </c>
      <c r="I39" s="169">
        <v>0</v>
      </c>
      <c r="J39" s="172">
        <v>0</v>
      </c>
      <c r="K39" s="165">
        <v>739200</v>
      </c>
      <c r="L39" s="113">
        <v>9600</v>
      </c>
      <c r="M39" s="358">
        <v>0.01</v>
      </c>
      <c r="N39" s="176">
        <v>632400</v>
      </c>
      <c r="O39" s="175">
        <f t="shared" si="0"/>
        <v>0.8555194805194806</v>
      </c>
      <c r="P39" s="109">
        <f>Volume!K39</f>
        <v>318</v>
      </c>
      <c r="Q39" s="69">
        <f>Volume!J39</f>
        <v>317.45</v>
      </c>
      <c r="R39" s="240">
        <f t="shared" si="1"/>
        <v>23.465904</v>
      </c>
      <c r="S39" s="104">
        <f t="shared" si="2"/>
        <v>20.075538</v>
      </c>
      <c r="T39" s="110">
        <f t="shared" si="3"/>
        <v>729600</v>
      </c>
      <c r="U39" s="104">
        <f t="shared" si="4"/>
        <v>1.3157894736842104</v>
      </c>
      <c r="V39" s="104">
        <f t="shared" si="5"/>
        <v>23.42781</v>
      </c>
      <c r="W39" s="104">
        <f t="shared" si="6"/>
        <v>0.038094</v>
      </c>
      <c r="X39" s="104">
        <f t="shared" si="7"/>
        <v>0</v>
      </c>
      <c r="Y39" s="104">
        <f t="shared" si="8"/>
        <v>23.20128</v>
      </c>
      <c r="Z39" s="240">
        <f t="shared" si="9"/>
        <v>0.26462399999999775</v>
      </c>
    </row>
    <row r="40" spans="1:28" s="58" customFormat="1" ht="15">
      <c r="A40" s="196" t="s">
        <v>290</v>
      </c>
      <c r="B40" s="165">
        <v>1762000</v>
      </c>
      <c r="C40" s="163">
        <v>135000</v>
      </c>
      <c r="D40" s="171">
        <v>0.08</v>
      </c>
      <c r="E40" s="165">
        <v>4000</v>
      </c>
      <c r="F40" s="113">
        <v>0</v>
      </c>
      <c r="G40" s="171">
        <v>0</v>
      </c>
      <c r="H40" s="165">
        <v>0</v>
      </c>
      <c r="I40" s="113">
        <v>0</v>
      </c>
      <c r="J40" s="171">
        <v>0</v>
      </c>
      <c r="K40" s="165">
        <v>1766000</v>
      </c>
      <c r="L40" s="113">
        <v>135000</v>
      </c>
      <c r="M40" s="128">
        <v>0.08</v>
      </c>
      <c r="N40" s="174">
        <v>1308000</v>
      </c>
      <c r="O40" s="175">
        <f t="shared" si="0"/>
        <v>0.7406568516421291</v>
      </c>
      <c r="P40" s="109">
        <f>Volume!K40</f>
        <v>207.2</v>
      </c>
      <c r="Q40" s="69">
        <f>Volume!J40</f>
        <v>205.25</v>
      </c>
      <c r="R40" s="240">
        <f t="shared" si="1"/>
        <v>36.24715</v>
      </c>
      <c r="S40" s="104">
        <f t="shared" si="2"/>
        <v>26.8467</v>
      </c>
      <c r="T40" s="110">
        <f t="shared" si="3"/>
        <v>1631000</v>
      </c>
      <c r="U40" s="104">
        <f t="shared" si="4"/>
        <v>8.277130594727161</v>
      </c>
      <c r="V40" s="104">
        <f t="shared" si="5"/>
        <v>36.16505</v>
      </c>
      <c r="W40" s="104">
        <f t="shared" si="6"/>
        <v>0.0821</v>
      </c>
      <c r="X40" s="104">
        <f t="shared" si="7"/>
        <v>0</v>
      </c>
      <c r="Y40" s="104">
        <f t="shared" si="8"/>
        <v>33.79432</v>
      </c>
      <c r="Z40" s="240">
        <f t="shared" si="9"/>
        <v>2.4528299999999987</v>
      </c>
      <c r="AA40" s="78"/>
      <c r="AB40" s="77"/>
    </row>
    <row r="41" spans="1:28" s="58" customFormat="1" ht="15">
      <c r="A41" s="196" t="s">
        <v>183</v>
      </c>
      <c r="B41" s="165">
        <v>2563100</v>
      </c>
      <c r="C41" s="163">
        <v>-36100</v>
      </c>
      <c r="D41" s="171">
        <v>-0.01</v>
      </c>
      <c r="E41" s="165">
        <v>26600</v>
      </c>
      <c r="F41" s="113">
        <v>0</v>
      </c>
      <c r="G41" s="171">
        <v>0</v>
      </c>
      <c r="H41" s="165">
        <v>9500</v>
      </c>
      <c r="I41" s="113">
        <v>0</v>
      </c>
      <c r="J41" s="171">
        <v>0</v>
      </c>
      <c r="K41" s="165">
        <v>2599200</v>
      </c>
      <c r="L41" s="113">
        <v>-36100</v>
      </c>
      <c r="M41" s="128">
        <v>-0.01</v>
      </c>
      <c r="N41" s="174">
        <v>2240100</v>
      </c>
      <c r="O41" s="175">
        <f t="shared" si="0"/>
        <v>0.8618421052631579</v>
      </c>
      <c r="P41" s="109">
        <f>Volume!K41</f>
        <v>274.3</v>
      </c>
      <c r="Q41" s="69">
        <f>Volume!J41</f>
        <v>276.15</v>
      </c>
      <c r="R41" s="240">
        <f t="shared" si="1"/>
        <v>71.776908</v>
      </c>
      <c r="S41" s="104">
        <f t="shared" si="2"/>
        <v>61.8603615</v>
      </c>
      <c r="T41" s="110">
        <f t="shared" si="3"/>
        <v>2635300</v>
      </c>
      <c r="U41" s="104">
        <f t="shared" si="4"/>
        <v>-1.36986301369863</v>
      </c>
      <c r="V41" s="104">
        <f t="shared" si="5"/>
        <v>70.7800065</v>
      </c>
      <c r="W41" s="104">
        <f t="shared" si="6"/>
        <v>0.734559</v>
      </c>
      <c r="X41" s="104">
        <f t="shared" si="7"/>
        <v>0.2623425</v>
      </c>
      <c r="Y41" s="104">
        <f t="shared" si="8"/>
        <v>72.286279</v>
      </c>
      <c r="Z41" s="240">
        <f t="shared" si="9"/>
        <v>-0.5093709999999874</v>
      </c>
      <c r="AA41" s="78"/>
      <c r="AB41" s="77"/>
    </row>
    <row r="42" spans="1:26" s="7" customFormat="1" ht="15">
      <c r="A42" s="196" t="s">
        <v>220</v>
      </c>
      <c r="B42" s="165">
        <v>4338000</v>
      </c>
      <c r="C42" s="163">
        <v>-27000</v>
      </c>
      <c r="D42" s="171">
        <v>-0.01</v>
      </c>
      <c r="E42" s="165">
        <v>441000</v>
      </c>
      <c r="F42" s="113">
        <v>-46800</v>
      </c>
      <c r="G42" s="171">
        <v>-0.1</v>
      </c>
      <c r="H42" s="165">
        <v>19800</v>
      </c>
      <c r="I42" s="113">
        <v>10800</v>
      </c>
      <c r="J42" s="171">
        <v>1.2</v>
      </c>
      <c r="K42" s="165">
        <v>4798800</v>
      </c>
      <c r="L42" s="113">
        <v>-63000</v>
      </c>
      <c r="M42" s="128">
        <v>-0.01</v>
      </c>
      <c r="N42" s="174">
        <v>3072600</v>
      </c>
      <c r="O42" s="175">
        <f t="shared" si="0"/>
        <v>0.640285071267817</v>
      </c>
      <c r="P42" s="109">
        <f>Volume!K42</f>
        <v>169.25</v>
      </c>
      <c r="Q42" s="69">
        <f>Volume!J42</f>
        <v>162.3</v>
      </c>
      <c r="R42" s="240">
        <f t="shared" si="1"/>
        <v>77.884524</v>
      </c>
      <c r="S42" s="104">
        <f t="shared" si="2"/>
        <v>49.868298</v>
      </c>
      <c r="T42" s="110">
        <f t="shared" si="3"/>
        <v>4861800</v>
      </c>
      <c r="U42" s="104">
        <f t="shared" si="4"/>
        <v>-1.295816364309515</v>
      </c>
      <c r="V42" s="104">
        <f t="shared" si="5"/>
        <v>70.40574</v>
      </c>
      <c r="W42" s="104">
        <f t="shared" si="6"/>
        <v>7.15743</v>
      </c>
      <c r="X42" s="104">
        <f t="shared" si="7"/>
        <v>0.321354</v>
      </c>
      <c r="Y42" s="104">
        <f t="shared" si="8"/>
        <v>82.285965</v>
      </c>
      <c r="Z42" s="240">
        <f t="shared" si="9"/>
        <v>-4.4014410000000055</v>
      </c>
    </row>
    <row r="43" spans="1:26" s="7" customFormat="1" ht="15">
      <c r="A43" s="196" t="s">
        <v>163</v>
      </c>
      <c r="B43" s="165">
        <v>864250</v>
      </c>
      <c r="C43" s="163">
        <v>-15500</v>
      </c>
      <c r="D43" s="171">
        <v>-0.02</v>
      </c>
      <c r="E43" s="165">
        <v>7000</v>
      </c>
      <c r="F43" s="113">
        <v>-500</v>
      </c>
      <c r="G43" s="171">
        <v>-0.07</v>
      </c>
      <c r="H43" s="165">
        <v>750</v>
      </c>
      <c r="I43" s="113">
        <v>0</v>
      </c>
      <c r="J43" s="171">
        <v>0</v>
      </c>
      <c r="K43" s="165">
        <v>872000</v>
      </c>
      <c r="L43" s="113">
        <v>-16000</v>
      </c>
      <c r="M43" s="128">
        <v>-0.02</v>
      </c>
      <c r="N43" s="174">
        <v>680250</v>
      </c>
      <c r="O43" s="175">
        <f t="shared" si="0"/>
        <v>0.7801032110091743</v>
      </c>
      <c r="P43" s="109">
        <f>Volume!K43</f>
        <v>3131.35</v>
      </c>
      <c r="Q43" s="69">
        <f>Volume!J43</f>
        <v>3129.7</v>
      </c>
      <c r="R43" s="240">
        <f t="shared" si="1"/>
        <v>272.90984</v>
      </c>
      <c r="S43" s="104">
        <f t="shared" si="2"/>
        <v>212.89784249999997</v>
      </c>
      <c r="T43" s="110">
        <f t="shared" si="3"/>
        <v>888000</v>
      </c>
      <c r="U43" s="104">
        <f t="shared" si="4"/>
        <v>-1.8018018018018018</v>
      </c>
      <c r="V43" s="104">
        <f t="shared" si="5"/>
        <v>270.4843225</v>
      </c>
      <c r="W43" s="104">
        <f t="shared" si="6"/>
        <v>2.19079</v>
      </c>
      <c r="X43" s="104">
        <f t="shared" si="7"/>
        <v>0.2347275</v>
      </c>
      <c r="Y43" s="104">
        <f t="shared" si="8"/>
        <v>278.06388</v>
      </c>
      <c r="Z43" s="240">
        <f t="shared" si="9"/>
        <v>-5.154040000000009</v>
      </c>
    </row>
    <row r="44" spans="1:26" s="7" customFormat="1" ht="15">
      <c r="A44" s="196" t="s">
        <v>194</v>
      </c>
      <c r="B44" s="165">
        <v>2686800</v>
      </c>
      <c r="C44" s="163">
        <v>187600</v>
      </c>
      <c r="D44" s="171">
        <v>0.08</v>
      </c>
      <c r="E44" s="165">
        <v>72000</v>
      </c>
      <c r="F44" s="113">
        <v>9600</v>
      </c>
      <c r="G44" s="171">
        <v>0.15</v>
      </c>
      <c r="H44" s="165">
        <v>2400</v>
      </c>
      <c r="I44" s="113">
        <v>0</v>
      </c>
      <c r="J44" s="171">
        <v>0</v>
      </c>
      <c r="K44" s="165">
        <v>2761200</v>
      </c>
      <c r="L44" s="113">
        <v>197200</v>
      </c>
      <c r="M44" s="128">
        <v>0.08</v>
      </c>
      <c r="N44" s="174">
        <v>2370800</v>
      </c>
      <c r="O44" s="175">
        <f t="shared" si="0"/>
        <v>0.8586121975952484</v>
      </c>
      <c r="P44" s="109">
        <f>Volume!K44</f>
        <v>811.5</v>
      </c>
      <c r="Q44" s="69">
        <f>Volume!J44</f>
        <v>810.05</v>
      </c>
      <c r="R44" s="240">
        <f t="shared" si="1"/>
        <v>223.671006</v>
      </c>
      <c r="S44" s="104">
        <f t="shared" si="2"/>
        <v>192.046654</v>
      </c>
      <c r="T44" s="110">
        <f t="shared" si="3"/>
        <v>2564000</v>
      </c>
      <c r="U44" s="104">
        <f t="shared" si="4"/>
        <v>7.691107644305772</v>
      </c>
      <c r="V44" s="104">
        <f t="shared" si="5"/>
        <v>217.644234</v>
      </c>
      <c r="W44" s="104">
        <f t="shared" si="6"/>
        <v>5.83236</v>
      </c>
      <c r="X44" s="104">
        <f t="shared" si="7"/>
        <v>0.194412</v>
      </c>
      <c r="Y44" s="104">
        <f t="shared" si="8"/>
        <v>208.0686</v>
      </c>
      <c r="Z44" s="240">
        <f t="shared" si="9"/>
        <v>15.602406000000002</v>
      </c>
    </row>
    <row r="45" spans="1:28" s="58" customFormat="1" ht="15">
      <c r="A45" s="196" t="s">
        <v>221</v>
      </c>
      <c r="B45" s="165">
        <v>7963200</v>
      </c>
      <c r="C45" s="163">
        <v>331200</v>
      </c>
      <c r="D45" s="171">
        <v>0.04</v>
      </c>
      <c r="E45" s="165">
        <v>177600</v>
      </c>
      <c r="F45" s="113">
        <v>14400</v>
      </c>
      <c r="G45" s="171">
        <v>0.09</v>
      </c>
      <c r="H45" s="165">
        <v>52800</v>
      </c>
      <c r="I45" s="113">
        <v>52800</v>
      </c>
      <c r="J45" s="171">
        <v>0</v>
      </c>
      <c r="K45" s="165">
        <v>8193600</v>
      </c>
      <c r="L45" s="113">
        <v>398400</v>
      </c>
      <c r="M45" s="128">
        <v>0.05</v>
      </c>
      <c r="N45" s="174">
        <v>5577600</v>
      </c>
      <c r="O45" s="175">
        <f t="shared" si="0"/>
        <v>0.6807264206209724</v>
      </c>
      <c r="P45" s="109">
        <f>Volume!K45</f>
        <v>110.75</v>
      </c>
      <c r="Q45" s="69">
        <f>Volume!J45</f>
        <v>113.45</v>
      </c>
      <c r="R45" s="240">
        <f t="shared" si="1"/>
        <v>92.956392</v>
      </c>
      <c r="S45" s="104">
        <f t="shared" si="2"/>
        <v>63.277872</v>
      </c>
      <c r="T45" s="110">
        <f t="shared" si="3"/>
        <v>7795200</v>
      </c>
      <c r="U45" s="104">
        <f t="shared" si="4"/>
        <v>5.110837438423645</v>
      </c>
      <c r="V45" s="104">
        <f t="shared" si="5"/>
        <v>90.342504</v>
      </c>
      <c r="W45" s="104">
        <f t="shared" si="6"/>
        <v>2.014872</v>
      </c>
      <c r="X45" s="104">
        <f t="shared" si="7"/>
        <v>0.599016</v>
      </c>
      <c r="Y45" s="104">
        <f t="shared" si="8"/>
        <v>86.33184</v>
      </c>
      <c r="Z45" s="240">
        <f t="shared" si="9"/>
        <v>6.624551999999994</v>
      </c>
      <c r="AA45" s="78"/>
      <c r="AB45" s="77"/>
    </row>
    <row r="46" spans="1:28" s="58" customFormat="1" ht="15">
      <c r="A46" s="196" t="s">
        <v>164</v>
      </c>
      <c r="B46" s="165">
        <v>23046350</v>
      </c>
      <c r="C46" s="163">
        <v>-79100</v>
      </c>
      <c r="D46" s="171">
        <v>0</v>
      </c>
      <c r="E46" s="165">
        <v>1994450</v>
      </c>
      <c r="F46" s="113">
        <v>22600</v>
      </c>
      <c r="G46" s="171">
        <v>0.01</v>
      </c>
      <c r="H46" s="165">
        <v>16950</v>
      </c>
      <c r="I46" s="113">
        <v>0</v>
      </c>
      <c r="J46" s="171">
        <v>0</v>
      </c>
      <c r="K46" s="165">
        <v>25057750</v>
      </c>
      <c r="L46" s="113">
        <v>-56500</v>
      </c>
      <c r="M46" s="128">
        <v>0</v>
      </c>
      <c r="N46" s="174">
        <v>17385050</v>
      </c>
      <c r="O46" s="175">
        <f t="shared" si="0"/>
        <v>0.6937993235625705</v>
      </c>
      <c r="P46" s="109">
        <f>Volume!K46</f>
        <v>56.4</v>
      </c>
      <c r="Q46" s="69">
        <f>Volume!J46</f>
        <v>55.4</v>
      </c>
      <c r="R46" s="240">
        <f t="shared" si="1"/>
        <v>138.819935</v>
      </c>
      <c r="S46" s="104">
        <f t="shared" si="2"/>
        <v>96.313177</v>
      </c>
      <c r="T46" s="110">
        <f t="shared" si="3"/>
        <v>25114250</v>
      </c>
      <c r="U46" s="104">
        <f t="shared" si="4"/>
        <v>-0.22497187851518563</v>
      </c>
      <c r="V46" s="104">
        <f t="shared" si="5"/>
        <v>127.676779</v>
      </c>
      <c r="W46" s="104">
        <f t="shared" si="6"/>
        <v>11.049253</v>
      </c>
      <c r="X46" s="104">
        <f t="shared" si="7"/>
        <v>0.093903</v>
      </c>
      <c r="Y46" s="104">
        <f t="shared" si="8"/>
        <v>141.64437</v>
      </c>
      <c r="Z46" s="240">
        <f t="shared" si="9"/>
        <v>-2.8244350000000225</v>
      </c>
      <c r="AA46" s="78"/>
      <c r="AB46" s="77"/>
    </row>
    <row r="47" spans="1:28" s="58" customFormat="1" ht="15">
      <c r="A47" s="196" t="s">
        <v>165</v>
      </c>
      <c r="B47" s="165">
        <v>556400</v>
      </c>
      <c r="C47" s="163">
        <v>35100</v>
      </c>
      <c r="D47" s="171">
        <v>0.07</v>
      </c>
      <c r="E47" s="165">
        <v>5200</v>
      </c>
      <c r="F47" s="113">
        <v>0</v>
      </c>
      <c r="G47" s="171">
        <v>0</v>
      </c>
      <c r="H47" s="165">
        <v>50700</v>
      </c>
      <c r="I47" s="113">
        <v>49400</v>
      </c>
      <c r="J47" s="171">
        <v>38</v>
      </c>
      <c r="K47" s="165">
        <v>612300</v>
      </c>
      <c r="L47" s="113">
        <v>84500</v>
      </c>
      <c r="M47" s="128">
        <v>0.16</v>
      </c>
      <c r="N47" s="174">
        <v>535600</v>
      </c>
      <c r="O47" s="175">
        <f t="shared" si="0"/>
        <v>0.8747346072186837</v>
      </c>
      <c r="P47" s="109">
        <f>Volume!K47</f>
        <v>259.95</v>
      </c>
      <c r="Q47" s="69">
        <f>Volume!J47</f>
        <v>252.75</v>
      </c>
      <c r="R47" s="240">
        <f t="shared" si="1"/>
        <v>15.4758825</v>
      </c>
      <c r="S47" s="104">
        <f t="shared" si="2"/>
        <v>13.53729</v>
      </c>
      <c r="T47" s="110">
        <f t="shared" si="3"/>
        <v>527800</v>
      </c>
      <c r="U47" s="104">
        <f t="shared" si="4"/>
        <v>16.00985221674877</v>
      </c>
      <c r="V47" s="104">
        <f t="shared" si="5"/>
        <v>14.06301</v>
      </c>
      <c r="W47" s="104">
        <f t="shared" si="6"/>
        <v>0.13143</v>
      </c>
      <c r="X47" s="104">
        <f t="shared" si="7"/>
        <v>1.2814425</v>
      </c>
      <c r="Y47" s="104">
        <f t="shared" si="8"/>
        <v>13.720161</v>
      </c>
      <c r="Z47" s="240">
        <f t="shared" si="9"/>
        <v>1.7557215000000017</v>
      </c>
      <c r="AA47" s="78"/>
      <c r="AB47" s="77"/>
    </row>
    <row r="48" spans="1:28" s="58" customFormat="1" ht="15">
      <c r="A48" s="196" t="s">
        <v>89</v>
      </c>
      <c r="B48" s="165">
        <v>4554000</v>
      </c>
      <c r="C48" s="163">
        <v>49500</v>
      </c>
      <c r="D48" s="171">
        <v>0.01</v>
      </c>
      <c r="E48" s="165">
        <v>229500</v>
      </c>
      <c r="F48" s="113">
        <v>-4500</v>
      </c>
      <c r="G48" s="171">
        <v>-0.02</v>
      </c>
      <c r="H48" s="165">
        <v>31500</v>
      </c>
      <c r="I48" s="113">
        <v>-1500</v>
      </c>
      <c r="J48" s="171">
        <v>-0.05</v>
      </c>
      <c r="K48" s="165">
        <v>4815000</v>
      </c>
      <c r="L48" s="113">
        <v>43500</v>
      </c>
      <c r="M48" s="128">
        <v>0.01</v>
      </c>
      <c r="N48" s="174">
        <v>3820500</v>
      </c>
      <c r="O48" s="175">
        <f t="shared" si="0"/>
        <v>0.7934579439252336</v>
      </c>
      <c r="P48" s="109">
        <f>Volume!K48</f>
        <v>280.65</v>
      </c>
      <c r="Q48" s="69">
        <f>Volume!J48</f>
        <v>275.55</v>
      </c>
      <c r="R48" s="240">
        <f t="shared" si="1"/>
        <v>132.677325</v>
      </c>
      <c r="S48" s="104">
        <f t="shared" si="2"/>
        <v>105.2738775</v>
      </c>
      <c r="T48" s="110">
        <f t="shared" si="3"/>
        <v>4771500</v>
      </c>
      <c r="U48" s="104">
        <f t="shared" si="4"/>
        <v>0.9116629990569003</v>
      </c>
      <c r="V48" s="104">
        <f t="shared" si="5"/>
        <v>125.48547</v>
      </c>
      <c r="W48" s="104">
        <f t="shared" si="6"/>
        <v>6.3238725</v>
      </c>
      <c r="X48" s="104">
        <f t="shared" si="7"/>
        <v>0.8679825</v>
      </c>
      <c r="Y48" s="104">
        <f t="shared" si="8"/>
        <v>133.9121475</v>
      </c>
      <c r="Z48" s="240">
        <f t="shared" si="9"/>
        <v>-1.234822500000007</v>
      </c>
      <c r="AA48" s="78"/>
      <c r="AB48" s="77"/>
    </row>
    <row r="49" spans="1:28" s="58" customFormat="1" ht="15">
      <c r="A49" s="196" t="s">
        <v>291</v>
      </c>
      <c r="B49" s="165">
        <v>2375000</v>
      </c>
      <c r="C49" s="163">
        <v>-13000</v>
      </c>
      <c r="D49" s="171">
        <v>-0.01</v>
      </c>
      <c r="E49" s="165">
        <v>70000</v>
      </c>
      <c r="F49" s="113">
        <v>17000</v>
      </c>
      <c r="G49" s="171">
        <v>0.32</v>
      </c>
      <c r="H49" s="165">
        <v>1000</v>
      </c>
      <c r="I49" s="113">
        <v>0</v>
      </c>
      <c r="J49" s="171">
        <v>0</v>
      </c>
      <c r="K49" s="165">
        <v>2446000</v>
      </c>
      <c r="L49" s="113">
        <v>4000</v>
      </c>
      <c r="M49" s="128">
        <v>0</v>
      </c>
      <c r="N49" s="174">
        <v>1983000</v>
      </c>
      <c r="O49" s="175">
        <f t="shared" si="0"/>
        <v>0.8107113654946853</v>
      </c>
      <c r="P49" s="109">
        <f>Volume!K49</f>
        <v>200.9</v>
      </c>
      <c r="Q49" s="69">
        <f>Volume!J49</f>
        <v>200.05</v>
      </c>
      <c r="R49" s="240">
        <f t="shared" si="1"/>
        <v>48.93223</v>
      </c>
      <c r="S49" s="104">
        <f t="shared" si="2"/>
        <v>39.669915</v>
      </c>
      <c r="T49" s="110">
        <f t="shared" si="3"/>
        <v>2442000</v>
      </c>
      <c r="U49" s="104">
        <f t="shared" si="4"/>
        <v>0.16380016380016382</v>
      </c>
      <c r="V49" s="104">
        <f t="shared" si="5"/>
        <v>47.511875</v>
      </c>
      <c r="W49" s="104">
        <f t="shared" si="6"/>
        <v>1.40035</v>
      </c>
      <c r="X49" s="104">
        <f t="shared" si="7"/>
        <v>0.020005</v>
      </c>
      <c r="Y49" s="104">
        <f t="shared" si="8"/>
        <v>49.05978</v>
      </c>
      <c r="Z49" s="240">
        <f t="shared" si="9"/>
        <v>-0.1275500000000065</v>
      </c>
      <c r="AA49" s="78"/>
      <c r="AB49" s="77"/>
    </row>
    <row r="50" spans="1:28" s="58" customFormat="1" ht="15">
      <c r="A50" s="196" t="s">
        <v>273</v>
      </c>
      <c r="B50" s="165">
        <v>2374800</v>
      </c>
      <c r="C50" s="163">
        <v>116400</v>
      </c>
      <c r="D50" s="171">
        <v>0.05</v>
      </c>
      <c r="E50" s="165">
        <v>176400</v>
      </c>
      <c r="F50" s="113">
        <v>11400</v>
      </c>
      <c r="G50" s="171">
        <v>0.07</v>
      </c>
      <c r="H50" s="165">
        <v>21000</v>
      </c>
      <c r="I50" s="113">
        <v>-600</v>
      </c>
      <c r="J50" s="171">
        <v>-0.03</v>
      </c>
      <c r="K50" s="165">
        <v>2572200</v>
      </c>
      <c r="L50" s="113">
        <v>127200</v>
      </c>
      <c r="M50" s="128">
        <v>0.05</v>
      </c>
      <c r="N50" s="174">
        <v>2215800</v>
      </c>
      <c r="O50" s="175">
        <f t="shared" si="0"/>
        <v>0.8614415675297411</v>
      </c>
      <c r="P50" s="109">
        <f>Volume!K50</f>
        <v>211.25</v>
      </c>
      <c r="Q50" s="69">
        <f>Volume!J50</f>
        <v>209.25</v>
      </c>
      <c r="R50" s="240">
        <f t="shared" si="1"/>
        <v>53.823285</v>
      </c>
      <c r="S50" s="104">
        <f t="shared" si="2"/>
        <v>46.365615</v>
      </c>
      <c r="T50" s="110">
        <f t="shared" si="3"/>
        <v>2445000</v>
      </c>
      <c r="U50" s="104">
        <f t="shared" si="4"/>
        <v>5.2024539877300615</v>
      </c>
      <c r="V50" s="104">
        <f t="shared" si="5"/>
        <v>49.69269</v>
      </c>
      <c r="W50" s="104">
        <f t="shared" si="6"/>
        <v>3.69117</v>
      </c>
      <c r="X50" s="104">
        <f t="shared" si="7"/>
        <v>0.439425</v>
      </c>
      <c r="Y50" s="104">
        <f t="shared" si="8"/>
        <v>51.650625</v>
      </c>
      <c r="Z50" s="240">
        <f t="shared" si="9"/>
        <v>2.1726600000000005</v>
      </c>
      <c r="AA50" s="78"/>
      <c r="AB50" s="77"/>
    </row>
    <row r="51" spans="1:28" s="58" customFormat="1" ht="15">
      <c r="A51" s="196" t="s">
        <v>222</v>
      </c>
      <c r="B51" s="165">
        <v>595800</v>
      </c>
      <c r="C51" s="163">
        <v>-22800</v>
      </c>
      <c r="D51" s="171">
        <v>-0.04</v>
      </c>
      <c r="E51" s="165">
        <v>900</v>
      </c>
      <c r="F51" s="113">
        <v>0</v>
      </c>
      <c r="G51" s="171">
        <v>0</v>
      </c>
      <c r="H51" s="165">
        <v>0</v>
      </c>
      <c r="I51" s="113">
        <v>0</v>
      </c>
      <c r="J51" s="171">
        <v>0</v>
      </c>
      <c r="K51" s="165">
        <v>596700</v>
      </c>
      <c r="L51" s="113">
        <v>-22800</v>
      </c>
      <c r="M51" s="128">
        <v>-0.04</v>
      </c>
      <c r="N51" s="174">
        <v>507000</v>
      </c>
      <c r="O51" s="175">
        <f t="shared" si="0"/>
        <v>0.8496732026143791</v>
      </c>
      <c r="P51" s="109">
        <f>Volume!K51</f>
        <v>1146.45</v>
      </c>
      <c r="Q51" s="69">
        <f>Volume!J51</f>
        <v>1149.35</v>
      </c>
      <c r="R51" s="240">
        <f t="shared" si="1"/>
        <v>68.5817145</v>
      </c>
      <c r="S51" s="104">
        <f t="shared" si="2"/>
        <v>58.272045</v>
      </c>
      <c r="T51" s="110">
        <f t="shared" si="3"/>
        <v>619500</v>
      </c>
      <c r="U51" s="104">
        <f t="shared" si="4"/>
        <v>-3.6803874092009683</v>
      </c>
      <c r="V51" s="104">
        <f t="shared" si="5"/>
        <v>68.478273</v>
      </c>
      <c r="W51" s="104">
        <f t="shared" si="6"/>
        <v>0.10344149999999999</v>
      </c>
      <c r="X51" s="104">
        <f t="shared" si="7"/>
        <v>0</v>
      </c>
      <c r="Y51" s="104">
        <f t="shared" si="8"/>
        <v>71.0225775</v>
      </c>
      <c r="Z51" s="240">
        <f t="shared" si="9"/>
        <v>-2.440862999999993</v>
      </c>
      <c r="AA51" s="78"/>
      <c r="AB51" s="77"/>
    </row>
    <row r="52" spans="1:28" s="58" customFormat="1" ht="15">
      <c r="A52" s="196" t="s">
        <v>234</v>
      </c>
      <c r="B52" s="165">
        <v>6821000</v>
      </c>
      <c r="C52" s="163">
        <v>-2000</v>
      </c>
      <c r="D52" s="171">
        <v>0</v>
      </c>
      <c r="E52" s="165">
        <v>421000</v>
      </c>
      <c r="F52" s="113">
        <v>0</v>
      </c>
      <c r="G52" s="171">
        <v>0</v>
      </c>
      <c r="H52" s="165">
        <v>41000</v>
      </c>
      <c r="I52" s="113">
        <v>4000</v>
      </c>
      <c r="J52" s="171">
        <v>0.11</v>
      </c>
      <c r="K52" s="165">
        <v>7283000</v>
      </c>
      <c r="L52" s="113">
        <v>2000</v>
      </c>
      <c r="M52" s="128">
        <v>0</v>
      </c>
      <c r="N52" s="174">
        <v>5723000</v>
      </c>
      <c r="O52" s="175">
        <f t="shared" si="0"/>
        <v>0.7858025538926267</v>
      </c>
      <c r="P52" s="109">
        <f>Volume!K52</f>
        <v>371.7</v>
      </c>
      <c r="Q52" s="69">
        <f>Volume!J52</f>
        <v>373.75</v>
      </c>
      <c r="R52" s="240">
        <f t="shared" si="1"/>
        <v>272.202125</v>
      </c>
      <c r="S52" s="104">
        <f t="shared" si="2"/>
        <v>213.897125</v>
      </c>
      <c r="T52" s="110">
        <f t="shared" si="3"/>
        <v>7281000</v>
      </c>
      <c r="U52" s="104">
        <f t="shared" si="4"/>
        <v>0.02746875429199286</v>
      </c>
      <c r="V52" s="104">
        <f t="shared" si="5"/>
        <v>254.934875</v>
      </c>
      <c r="W52" s="104">
        <f t="shared" si="6"/>
        <v>15.734875</v>
      </c>
      <c r="X52" s="104">
        <f t="shared" si="7"/>
        <v>1.532375</v>
      </c>
      <c r="Y52" s="104">
        <f t="shared" si="8"/>
        <v>270.63477</v>
      </c>
      <c r="Z52" s="240">
        <f t="shared" si="9"/>
        <v>1.5673550000000205</v>
      </c>
      <c r="AA52" s="78"/>
      <c r="AB52" s="77"/>
    </row>
    <row r="53" spans="1:28" s="58" customFormat="1" ht="15">
      <c r="A53" s="196" t="s">
        <v>166</v>
      </c>
      <c r="B53" s="165">
        <v>4466300</v>
      </c>
      <c r="C53" s="163">
        <v>-73750</v>
      </c>
      <c r="D53" s="171">
        <v>-0.02</v>
      </c>
      <c r="E53" s="165">
        <v>365800</v>
      </c>
      <c r="F53" s="113">
        <v>20650</v>
      </c>
      <c r="G53" s="171">
        <v>0.06</v>
      </c>
      <c r="H53" s="165">
        <v>73750</v>
      </c>
      <c r="I53" s="113">
        <v>0</v>
      </c>
      <c r="J53" s="171">
        <v>0</v>
      </c>
      <c r="K53" s="165">
        <v>4905850</v>
      </c>
      <c r="L53" s="113">
        <v>-53100</v>
      </c>
      <c r="M53" s="128">
        <v>-0.01</v>
      </c>
      <c r="N53" s="174">
        <v>3770100</v>
      </c>
      <c r="O53" s="175">
        <f t="shared" si="0"/>
        <v>0.7684906794948888</v>
      </c>
      <c r="P53" s="109">
        <f>Volume!K53</f>
        <v>108.75</v>
      </c>
      <c r="Q53" s="69">
        <f>Volume!J53</f>
        <v>104.6</v>
      </c>
      <c r="R53" s="240">
        <f t="shared" si="1"/>
        <v>51.315191</v>
      </c>
      <c r="S53" s="104">
        <f t="shared" si="2"/>
        <v>39.435246</v>
      </c>
      <c r="T53" s="110">
        <f t="shared" si="3"/>
        <v>4958950</v>
      </c>
      <c r="U53" s="104">
        <f t="shared" si="4"/>
        <v>-1.0707911957168352</v>
      </c>
      <c r="V53" s="104">
        <f t="shared" si="5"/>
        <v>46.717498</v>
      </c>
      <c r="W53" s="104">
        <f t="shared" si="6"/>
        <v>3.826268</v>
      </c>
      <c r="X53" s="104">
        <f t="shared" si="7"/>
        <v>0.771425</v>
      </c>
      <c r="Y53" s="104">
        <f t="shared" si="8"/>
        <v>53.92858125</v>
      </c>
      <c r="Z53" s="240">
        <f t="shared" si="9"/>
        <v>-2.613390250000002</v>
      </c>
      <c r="AA53" s="78"/>
      <c r="AB53" s="77"/>
    </row>
    <row r="54" spans="1:28" s="58" customFormat="1" ht="15">
      <c r="A54" s="196" t="s">
        <v>223</v>
      </c>
      <c r="B54" s="165">
        <v>683725</v>
      </c>
      <c r="C54" s="163">
        <v>-12950</v>
      </c>
      <c r="D54" s="171">
        <v>-0.02</v>
      </c>
      <c r="E54" s="165">
        <v>875</v>
      </c>
      <c r="F54" s="113">
        <v>0</v>
      </c>
      <c r="G54" s="171">
        <v>0</v>
      </c>
      <c r="H54" s="165">
        <v>0</v>
      </c>
      <c r="I54" s="113">
        <v>0</v>
      </c>
      <c r="J54" s="171">
        <v>0</v>
      </c>
      <c r="K54" s="165">
        <v>684600</v>
      </c>
      <c r="L54" s="113">
        <v>-12950</v>
      </c>
      <c r="M54" s="128">
        <v>-0.02</v>
      </c>
      <c r="N54" s="174">
        <v>556150</v>
      </c>
      <c r="O54" s="175">
        <f t="shared" si="0"/>
        <v>0.8123721881390593</v>
      </c>
      <c r="P54" s="109">
        <f>Volume!K54</f>
        <v>2891</v>
      </c>
      <c r="Q54" s="69">
        <f>Volume!J54</f>
        <v>2909.3</v>
      </c>
      <c r="R54" s="240">
        <f t="shared" si="1"/>
        <v>199.17067800000004</v>
      </c>
      <c r="S54" s="104">
        <f t="shared" si="2"/>
        <v>161.8007195</v>
      </c>
      <c r="T54" s="110">
        <f t="shared" si="3"/>
        <v>697550</v>
      </c>
      <c r="U54" s="104">
        <f t="shared" si="4"/>
        <v>-1.8564977420973405</v>
      </c>
      <c r="V54" s="104">
        <f t="shared" si="5"/>
        <v>198.91611425000002</v>
      </c>
      <c r="W54" s="104">
        <f t="shared" si="6"/>
        <v>0.25456375</v>
      </c>
      <c r="X54" s="104">
        <f t="shared" si="7"/>
        <v>0</v>
      </c>
      <c r="Y54" s="104">
        <f t="shared" si="8"/>
        <v>201.661705</v>
      </c>
      <c r="Z54" s="240">
        <f t="shared" si="9"/>
        <v>-2.491026999999974</v>
      </c>
      <c r="AA54" s="78"/>
      <c r="AB54" s="77"/>
    </row>
    <row r="55" spans="1:28" s="58" customFormat="1" ht="15">
      <c r="A55" s="196" t="s">
        <v>292</v>
      </c>
      <c r="B55" s="165">
        <v>7462500</v>
      </c>
      <c r="C55" s="163">
        <v>19500</v>
      </c>
      <c r="D55" s="171">
        <v>0</v>
      </c>
      <c r="E55" s="165">
        <v>663000</v>
      </c>
      <c r="F55" s="113">
        <v>0</v>
      </c>
      <c r="G55" s="171">
        <v>0</v>
      </c>
      <c r="H55" s="165">
        <v>79500</v>
      </c>
      <c r="I55" s="113">
        <v>10500</v>
      </c>
      <c r="J55" s="171">
        <v>0.15</v>
      </c>
      <c r="K55" s="165">
        <v>8205000</v>
      </c>
      <c r="L55" s="113">
        <v>30000</v>
      </c>
      <c r="M55" s="128">
        <v>0</v>
      </c>
      <c r="N55" s="174">
        <v>6357000</v>
      </c>
      <c r="O55" s="175">
        <f t="shared" si="0"/>
        <v>0.7747714808043875</v>
      </c>
      <c r="P55" s="109">
        <f>Volume!K55</f>
        <v>145.2</v>
      </c>
      <c r="Q55" s="69">
        <f>Volume!J55</f>
        <v>147.2</v>
      </c>
      <c r="R55" s="240">
        <f t="shared" si="1"/>
        <v>120.7776</v>
      </c>
      <c r="S55" s="104">
        <f t="shared" si="2"/>
        <v>93.57503999999999</v>
      </c>
      <c r="T55" s="110">
        <f t="shared" si="3"/>
        <v>8175000</v>
      </c>
      <c r="U55" s="104">
        <f t="shared" si="4"/>
        <v>0.3669724770642202</v>
      </c>
      <c r="V55" s="104">
        <f t="shared" si="5"/>
        <v>109.848</v>
      </c>
      <c r="W55" s="104">
        <f t="shared" si="6"/>
        <v>9.75936</v>
      </c>
      <c r="X55" s="104">
        <f t="shared" si="7"/>
        <v>1.17024</v>
      </c>
      <c r="Y55" s="104">
        <f t="shared" si="8"/>
        <v>118.701</v>
      </c>
      <c r="Z55" s="240">
        <f t="shared" si="9"/>
        <v>2.0766000000000133</v>
      </c>
      <c r="AA55" s="78"/>
      <c r="AB55" s="77"/>
    </row>
    <row r="56" spans="1:26" s="7" customFormat="1" ht="15">
      <c r="A56" s="196" t="s">
        <v>293</v>
      </c>
      <c r="B56" s="165">
        <v>1027600</v>
      </c>
      <c r="C56" s="163">
        <v>19600</v>
      </c>
      <c r="D56" s="171">
        <v>0.02</v>
      </c>
      <c r="E56" s="165">
        <v>8400</v>
      </c>
      <c r="F56" s="113">
        <v>2800</v>
      </c>
      <c r="G56" s="171">
        <v>0.5</v>
      </c>
      <c r="H56" s="165">
        <v>44800</v>
      </c>
      <c r="I56" s="113">
        <v>11200</v>
      </c>
      <c r="J56" s="171">
        <v>0.33</v>
      </c>
      <c r="K56" s="165">
        <v>1080800</v>
      </c>
      <c r="L56" s="113">
        <v>33600</v>
      </c>
      <c r="M56" s="128">
        <v>0.03</v>
      </c>
      <c r="N56" s="174">
        <v>911400</v>
      </c>
      <c r="O56" s="175">
        <f t="shared" si="0"/>
        <v>0.8432642487046632</v>
      </c>
      <c r="P56" s="109">
        <f>Volume!K56</f>
        <v>149.5</v>
      </c>
      <c r="Q56" s="69">
        <f>Volume!J56</f>
        <v>146.6</v>
      </c>
      <c r="R56" s="240">
        <f t="shared" si="1"/>
        <v>15.844528</v>
      </c>
      <c r="S56" s="104">
        <f t="shared" si="2"/>
        <v>13.361124</v>
      </c>
      <c r="T56" s="110">
        <f t="shared" si="3"/>
        <v>1047200</v>
      </c>
      <c r="U56" s="104">
        <f t="shared" si="4"/>
        <v>3.2085561497326207</v>
      </c>
      <c r="V56" s="104">
        <f t="shared" si="5"/>
        <v>15.064616</v>
      </c>
      <c r="W56" s="104">
        <f t="shared" si="6"/>
        <v>0.123144</v>
      </c>
      <c r="X56" s="104">
        <f t="shared" si="7"/>
        <v>0.656768</v>
      </c>
      <c r="Y56" s="104">
        <f t="shared" si="8"/>
        <v>15.65564</v>
      </c>
      <c r="Z56" s="240">
        <f t="shared" si="9"/>
        <v>0.1888880000000004</v>
      </c>
    </row>
    <row r="57" spans="1:26" s="7" customFormat="1" ht="15">
      <c r="A57" s="196" t="s">
        <v>195</v>
      </c>
      <c r="B57" s="165">
        <v>9138784</v>
      </c>
      <c r="C57" s="163">
        <v>-214448</v>
      </c>
      <c r="D57" s="171">
        <v>-0.02</v>
      </c>
      <c r="E57" s="165">
        <v>998008</v>
      </c>
      <c r="F57" s="113">
        <v>107224</v>
      </c>
      <c r="G57" s="171">
        <v>0.12</v>
      </c>
      <c r="H57" s="165">
        <v>197952</v>
      </c>
      <c r="I57" s="113">
        <v>6186</v>
      </c>
      <c r="J57" s="171">
        <v>0.03</v>
      </c>
      <c r="K57" s="165">
        <v>10334744</v>
      </c>
      <c r="L57" s="113">
        <v>-101038</v>
      </c>
      <c r="M57" s="128">
        <v>-0.01</v>
      </c>
      <c r="N57" s="174">
        <v>8130466</v>
      </c>
      <c r="O57" s="175">
        <f t="shared" si="0"/>
        <v>0.7867118914604948</v>
      </c>
      <c r="P57" s="109">
        <f>Volume!K57</f>
        <v>148.95</v>
      </c>
      <c r="Q57" s="69">
        <f>Volume!J57</f>
        <v>146.85</v>
      </c>
      <c r="R57" s="240">
        <f t="shared" si="1"/>
        <v>151.76571564</v>
      </c>
      <c r="S57" s="104">
        <f t="shared" si="2"/>
        <v>119.39589321</v>
      </c>
      <c r="T57" s="110">
        <f t="shared" si="3"/>
        <v>10435782</v>
      </c>
      <c r="U57" s="104">
        <f t="shared" si="4"/>
        <v>-0.9681881051175657</v>
      </c>
      <c r="V57" s="104">
        <f t="shared" si="5"/>
        <v>134.20304303999998</v>
      </c>
      <c r="W57" s="104">
        <f t="shared" si="6"/>
        <v>14.655747479999999</v>
      </c>
      <c r="X57" s="104">
        <f t="shared" si="7"/>
        <v>2.90692512</v>
      </c>
      <c r="Y57" s="104">
        <f t="shared" si="8"/>
        <v>155.44097288999998</v>
      </c>
      <c r="Z57" s="240">
        <f t="shared" si="9"/>
        <v>-3.675257249999987</v>
      </c>
    </row>
    <row r="58" spans="1:26" s="7" customFormat="1" ht="15">
      <c r="A58" s="196" t="s">
        <v>294</v>
      </c>
      <c r="B58" s="165">
        <v>8876000</v>
      </c>
      <c r="C58" s="163">
        <v>721000</v>
      </c>
      <c r="D58" s="171">
        <v>0.09</v>
      </c>
      <c r="E58" s="165">
        <v>442400</v>
      </c>
      <c r="F58" s="113">
        <v>14000</v>
      </c>
      <c r="G58" s="171">
        <v>0.03</v>
      </c>
      <c r="H58" s="165">
        <v>19600</v>
      </c>
      <c r="I58" s="113">
        <v>0</v>
      </c>
      <c r="J58" s="171">
        <v>0</v>
      </c>
      <c r="K58" s="165">
        <v>9338000</v>
      </c>
      <c r="L58" s="113">
        <v>735000</v>
      </c>
      <c r="M58" s="128">
        <v>0.09</v>
      </c>
      <c r="N58" s="174">
        <v>7033600</v>
      </c>
      <c r="O58" s="175">
        <f t="shared" si="0"/>
        <v>0.7532233883058471</v>
      </c>
      <c r="P58" s="109">
        <f>Volume!K58</f>
        <v>153.3</v>
      </c>
      <c r="Q58" s="69">
        <f>Volume!J58</f>
        <v>145.95</v>
      </c>
      <c r="R58" s="240">
        <f t="shared" si="1"/>
        <v>136.28811</v>
      </c>
      <c r="S58" s="104">
        <f t="shared" si="2"/>
        <v>102.65539199999999</v>
      </c>
      <c r="T58" s="110">
        <f t="shared" si="3"/>
        <v>8603000</v>
      </c>
      <c r="U58" s="104">
        <f t="shared" si="4"/>
        <v>8.54353132628153</v>
      </c>
      <c r="V58" s="104">
        <f t="shared" si="5"/>
        <v>129.54522</v>
      </c>
      <c r="W58" s="104">
        <f t="shared" si="6"/>
        <v>6.456827999999999</v>
      </c>
      <c r="X58" s="104">
        <f t="shared" si="7"/>
        <v>0.286062</v>
      </c>
      <c r="Y58" s="104">
        <f t="shared" si="8"/>
        <v>131.88399</v>
      </c>
      <c r="Z58" s="240">
        <f t="shared" si="9"/>
        <v>4.404119999999978</v>
      </c>
    </row>
    <row r="59" spans="1:26" s="7" customFormat="1" ht="15">
      <c r="A59" s="196" t="s">
        <v>197</v>
      </c>
      <c r="B59" s="165">
        <v>2529800</v>
      </c>
      <c r="C59" s="163">
        <v>-4550</v>
      </c>
      <c r="D59" s="171">
        <v>0</v>
      </c>
      <c r="E59" s="165">
        <v>7150</v>
      </c>
      <c r="F59" s="113">
        <v>-8450</v>
      </c>
      <c r="G59" s="171">
        <v>-0.54</v>
      </c>
      <c r="H59" s="165">
        <v>0</v>
      </c>
      <c r="I59" s="113">
        <v>0</v>
      </c>
      <c r="J59" s="171">
        <v>0</v>
      </c>
      <c r="K59" s="165">
        <v>2536950</v>
      </c>
      <c r="L59" s="113">
        <v>-13000</v>
      </c>
      <c r="M59" s="128">
        <v>-0.01</v>
      </c>
      <c r="N59" s="174">
        <v>1988350</v>
      </c>
      <c r="O59" s="175">
        <f t="shared" si="0"/>
        <v>0.7837560850627723</v>
      </c>
      <c r="P59" s="109">
        <f>Volume!K59</f>
        <v>660.65</v>
      </c>
      <c r="Q59" s="69">
        <f>Volume!J59</f>
        <v>663.5</v>
      </c>
      <c r="R59" s="240">
        <f t="shared" si="1"/>
        <v>168.3266325</v>
      </c>
      <c r="S59" s="104">
        <f t="shared" si="2"/>
        <v>131.9270225</v>
      </c>
      <c r="T59" s="110">
        <f t="shared" si="3"/>
        <v>2549950</v>
      </c>
      <c r="U59" s="104">
        <f t="shared" si="4"/>
        <v>-0.5098139179199592</v>
      </c>
      <c r="V59" s="104">
        <f t="shared" si="5"/>
        <v>167.85223</v>
      </c>
      <c r="W59" s="104">
        <f t="shared" si="6"/>
        <v>0.4744025</v>
      </c>
      <c r="X59" s="104">
        <f t="shared" si="7"/>
        <v>0</v>
      </c>
      <c r="Y59" s="104">
        <f t="shared" si="8"/>
        <v>168.46244675</v>
      </c>
      <c r="Z59" s="240">
        <f t="shared" si="9"/>
        <v>-0.1358142500000099</v>
      </c>
    </row>
    <row r="60" spans="1:26" s="7" customFormat="1" ht="15">
      <c r="A60" s="196" t="s">
        <v>4</v>
      </c>
      <c r="B60" s="165">
        <v>978600</v>
      </c>
      <c r="C60" s="163">
        <v>-29700</v>
      </c>
      <c r="D60" s="171">
        <v>-0.03</v>
      </c>
      <c r="E60" s="165">
        <v>600</v>
      </c>
      <c r="F60" s="113">
        <v>0</v>
      </c>
      <c r="G60" s="171">
        <v>0</v>
      </c>
      <c r="H60" s="165">
        <v>0</v>
      </c>
      <c r="I60" s="113">
        <v>0</v>
      </c>
      <c r="J60" s="171">
        <v>0</v>
      </c>
      <c r="K60" s="165">
        <v>979200</v>
      </c>
      <c r="L60" s="113">
        <v>-29700</v>
      </c>
      <c r="M60" s="128">
        <v>-0.03</v>
      </c>
      <c r="N60" s="174">
        <v>742800</v>
      </c>
      <c r="O60" s="175">
        <f t="shared" si="0"/>
        <v>0.758578431372549</v>
      </c>
      <c r="P60" s="109">
        <f>Volume!K60</f>
        <v>1600.15</v>
      </c>
      <c r="Q60" s="69">
        <f>Volume!J60</f>
        <v>1611.85</v>
      </c>
      <c r="R60" s="240">
        <f t="shared" si="1"/>
        <v>157.832352</v>
      </c>
      <c r="S60" s="104">
        <f t="shared" si="2"/>
        <v>119.728218</v>
      </c>
      <c r="T60" s="110">
        <f t="shared" si="3"/>
        <v>1008900</v>
      </c>
      <c r="U60" s="104">
        <f t="shared" si="4"/>
        <v>-2.943800178412132</v>
      </c>
      <c r="V60" s="104">
        <f t="shared" si="5"/>
        <v>157.735641</v>
      </c>
      <c r="W60" s="104">
        <f t="shared" si="6"/>
        <v>0.096711</v>
      </c>
      <c r="X60" s="104">
        <f t="shared" si="7"/>
        <v>0</v>
      </c>
      <c r="Y60" s="104">
        <f t="shared" si="8"/>
        <v>161.4391335</v>
      </c>
      <c r="Z60" s="240">
        <f t="shared" si="9"/>
        <v>-3.606781500000011</v>
      </c>
    </row>
    <row r="61" spans="1:26" s="7" customFormat="1" ht="15">
      <c r="A61" s="196" t="s">
        <v>79</v>
      </c>
      <c r="B61" s="165">
        <v>1228800</v>
      </c>
      <c r="C61" s="163">
        <v>19600</v>
      </c>
      <c r="D61" s="171">
        <v>0.02</v>
      </c>
      <c r="E61" s="165">
        <v>0</v>
      </c>
      <c r="F61" s="113">
        <v>0</v>
      </c>
      <c r="G61" s="171">
        <v>0</v>
      </c>
      <c r="H61" s="165">
        <v>0</v>
      </c>
      <c r="I61" s="113">
        <v>0</v>
      </c>
      <c r="J61" s="171">
        <v>0</v>
      </c>
      <c r="K61" s="165">
        <v>1228800</v>
      </c>
      <c r="L61" s="113">
        <v>19600</v>
      </c>
      <c r="M61" s="128">
        <v>0.02</v>
      </c>
      <c r="N61" s="174">
        <v>1008400</v>
      </c>
      <c r="O61" s="175">
        <f t="shared" si="0"/>
        <v>0.8206380208333334</v>
      </c>
      <c r="P61" s="109">
        <f>Volume!K61</f>
        <v>1068.4</v>
      </c>
      <c r="Q61" s="69">
        <f>Volume!J61</f>
        <v>1056.3</v>
      </c>
      <c r="R61" s="240">
        <f t="shared" si="1"/>
        <v>129.798144</v>
      </c>
      <c r="S61" s="104">
        <f t="shared" si="2"/>
        <v>106.517292</v>
      </c>
      <c r="T61" s="110">
        <f t="shared" si="3"/>
        <v>1209200</v>
      </c>
      <c r="U61" s="104">
        <f t="shared" si="4"/>
        <v>1.6209063843863711</v>
      </c>
      <c r="V61" s="104">
        <f t="shared" si="5"/>
        <v>129.798144</v>
      </c>
      <c r="W61" s="104">
        <f t="shared" si="6"/>
        <v>0</v>
      </c>
      <c r="X61" s="104">
        <f t="shared" si="7"/>
        <v>0</v>
      </c>
      <c r="Y61" s="104">
        <f t="shared" si="8"/>
        <v>129.190928</v>
      </c>
      <c r="Z61" s="240">
        <f t="shared" si="9"/>
        <v>0.607215999999994</v>
      </c>
    </row>
    <row r="62" spans="1:28" s="58" customFormat="1" ht="15">
      <c r="A62" s="196" t="s">
        <v>196</v>
      </c>
      <c r="B62" s="165">
        <v>1545200</v>
      </c>
      <c r="C62" s="163">
        <v>3200</v>
      </c>
      <c r="D62" s="171">
        <v>0</v>
      </c>
      <c r="E62" s="165">
        <v>8800</v>
      </c>
      <c r="F62" s="113">
        <v>0</v>
      </c>
      <c r="G62" s="171">
        <v>0</v>
      </c>
      <c r="H62" s="165">
        <v>400</v>
      </c>
      <c r="I62" s="113">
        <v>0</v>
      </c>
      <c r="J62" s="171">
        <v>0</v>
      </c>
      <c r="K62" s="165">
        <v>1554400</v>
      </c>
      <c r="L62" s="113">
        <v>3200</v>
      </c>
      <c r="M62" s="128">
        <v>0</v>
      </c>
      <c r="N62" s="174">
        <v>1295200</v>
      </c>
      <c r="O62" s="175">
        <f t="shared" si="0"/>
        <v>0.8332475553268142</v>
      </c>
      <c r="P62" s="109">
        <f>Volume!K62</f>
        <v>729.85</v>
      </c>
      <c r="Q62" s="69">
        <f>Volume!J62</f>
        <v>724.35</v>
      </c>
      <c r="R62" s="240">
        <f t="shared" si="1"/>
        <v>112.592964</v>
      </c>
      <c r="S62" s="104">
        <f t="shared" si="2"/>
        <v>93.817812</v>
      </c>
      <c r="T62" s="110">
        <f t="shared" si="3"/>
        <v>1551200</v>
      </c>
      <c r="U62" s="104">
        <f t="shared" si="4"/>
        <v>0.2062919030428056</v>
      </c>
      <c r="V62" s="104">
        <f t="shared" si="5"/>
        <v>111.926562</v>
      </c>
      <c r="W62" s="104">
        <f t="shared" si="6"/>
        <v>0.637428</v>
      </c>
      <c r="X62" s="104">
        <f t="shared" si="7"/>
        <v>0.028974</v>
      </c>
      <c r="Y62" s="104">
        <f t="shared" si="8"/>
        <v>113.214332</v>
      </c>
      <c r="Z62" s="240">
        <f t="shared" si="9"/>
        <v>-0.6213680000000039</v>
      </c>
      <c r="AA62" s="78"/>
      <c r="AB62" s="77"/>
    </row>
    <row r="63" spans="1:26" s="7" customFormat="1" ht="15">
      <c r="A63" s="196" t="s">
        <v>5</v>
      </c>
      <c r="B63" s="165">
        <v>49580575</v>
      </c>
      <c r="C63" s="163">
        <v>-945835</v>
      </c>
      <c r="D63" s="171">
        <v>-0.02</v>
      </c>
      <c r="E63" s="165">
        <v>5222030</v>
      </c>
      <c r="F63" s="113">
        <v>111650</v>
      </c>
      <c r="G63" s="171">
        <v>0.02</v>
      </c>
      <c r="H63" s="165">
        <v>845350</v>
      </c>
      <c r="I63" s="113">
        <v>43065</v>
      </c>
      <c r="J63" s="171">
        <v>0.05</v>
      </c>
      <c r="K63" s="165">
        <v>55647955</v>
      </c>
      <c r="L63" s="113">
        <v>-791120</v>
      </c>
      <c r="M63" s="128">
        <v>-0.01</v>
      </c>
      <c r="N63" s="174">
        <v>32880925</v>
      </c>
      <c r="O63" s="175">
        <f t="shared" si="0"/>
        <v>0.5908739144142853</v>
      </c>
      <c r="P63" s="109">
        <f>Volume!K63</f>
        <v>165.85</v>
      </c>
      <c r="Q63" s="69">
        <f>Volume!J63</f>
        <v>164.6</v>
      </c>
      <c r="R63" s="240">
        <f t="shared" si="1"/>
        <v>915.9653393</v>
      </c>
      <c r="S63" s="104">
        <f t="shared" si="2"/>
        <v>541.2200255</v>
      </c>
      <c r="T63" s="110">
        <f t="shared" si="3"/>
        <v>56439075</v>
      </c>
      <c r="U63" s="104">
        <f t="shared" si="4"/>
        <v>-1.4017238943054966</v>
      </c>
      <c r="V63" s="104">
        <f t="shared" si="5"/>
        <v>816.0962645</v>
      </c>
      <c r="W63" s="104">
        <f t="shared" si="6"/>
        <v>85.9546138</v>
      </c>
      <c r="X63" s="104">
        <f t="shared" si="7"/>
        <v>13.914461</v>
      </c>
      <c r="Y63" s="104">
        <f t="shared" si="8"/>
        <v>936.042058875</v>
      </c>
      <c r="Z63" s="240">
        <f t="shared" si="9"/>
        <v>-20.07671957499997</v>
      </c>
    </row>
    <row r="64" spans="1:28" s="58" customFormat="1" ht="15">
      <c r="A64" s="196" t="s">
        <v>198</v>
      </c>
      <c r="B64" s="165">
        <v>13068000</v>
      </c>
      <c r="C64" s="163">
        <v>169000</v>
      </c>
      <c r="D64" s="171">
        <v>0.01</v>
      </c>
      <c r="E64" s="165">
        <v>2928000</v>
      </c>
      <c r="F64" s="113">
        <v>-45000</v>
      </c>
      <c r="G64" s="171">
        <v>-0.02</v>
      </c>
      <c r="H64" s="165">
        <v>552000</v>
      </c>
      <c r="I64" s="113">
        <v>-19000</v>
      </c>
      <c r="J64" s="171">
        <v>-0.03</v>
      </c>
      <c r="K64" s="165">
        <v>16548000</v>
      </c>
      <c r="L64" s="113">
        <v>105000</v>
      </c>
      <c r="M64" s="128">
        <v>0.01</v>
      </c>
      <c r="N64" s="174">
        <v>12700000</v>
      </c>
      <c r="O64" s="175">
        <f t="shared" si="0"/>
        <v>0.7674643461445492</v>
      </c>
      <c r="P64" s="109">
        <f>Volume!K64</f>
        <v>221.75</v>
      </c>
      <c r="Q64" s="69">
        <f>Volume!J64</f>
        <v>224.6</v>
      </c>
      <c r="R64" s="240">
        <f t="shared" si="1"/>
        <v>371.66808</v>
      </c>
      <c r="S64" s="104">
        <f t="shared" si="2"/>
        <v>285.242</v>
      </c>
      <c r="T64" s="110">
        <f t="shared" si="3"/>
        <v>16443000</v>
      </c>
      <c r="U64" s="104">
        <f t="shared" si="4"/>
        <v>0.6385696040868455</v>
      </c>
      <c r="V64" s="104">
        <f t="shared" si="5"/>
        <v>293.50728</v>
      </c>
      <c r="W64" s="104">
        <f t="shared" si="6"/>
        <v>65.76288</v>
      </c>
      <c r="X64" s="104">
        <f t="shared" si="7"/>
        <v>12.39792</v>
      </c>
      <c r="Y64" s="104">
        <f t="shared" si="8"/>
        <v>364.623525</v>
      </c>
      <c r="Z64" s="240">
        <f t="shared" si="9"/>
        <v>7.044555000000003</v>
      </c>
      <c r="AA64" s="78"/>
      <c r="AB64" s="77"/>
    </row>
    <row r="65" spans="1:28" s="58" customFormat="1" ht="15">
      <c r="A65" s="196" t="s">
        <v>199</v>
      </c>
      <c r="B65" s="165">
        <v>3315000</v>
      </c>
      <c r="C65" s="163">
        <v>-115700</v>
      </c>
      <c r="D65" s="171">
        <v>-0.03</v>
      </c>
      <c r="E65" s="165">
        <v>253500</v>
      </c>
      <c r="F65" s="113">
        <v>13000</v>
      </c>
      <c r="G65" s="171">
        <v>0.05</v>
      </c>
      <c r="H65" s="165">
        <v>33800</v>
      </c>
      <c r="I65" s="113">
        <v>1300</v>
      </c>
      <c r="J65" s="171">
        <v>0.04</v>
      </c>
      <c r="K65" s="165">
        <v>3602300</v>
      </c>
      <c r="L65" s="113">
        <v>-101400</v>
      </c>
      <c r="M65" s="128">
        <v>-0.03</v>
      </c>
      <c r="N65" s="174">
        <v>2770300</v>
      </c>
      <c r="O65" s="175">
        <f t="shared" si="0"/>
        <v>0.7690364489354024</v>
      </c>
      <c r="P65" s="109">
        <f>Volume!K65</f>
        <v>321.1</v>
      </c>
      <c r="Q65" s="69">
        <f>Volume!J65</f>
        <v>322.95</v>
      </c>
      <c r="R65" s="240">
        <f t="shared" si="1"/>
        <v>116.3362785</v>
      </c>
      <c r="S65" s="104">
        <f t="shared" si="2"/>
        <v>89.4668385</v>
      </c>
      <c r="T65" s="110">
        <f t="shared" si="3"/>
        <v>3703700</v>
      </c>
      <c r="U65" s="104">
        <f t="shared" si="4"/>
        <v>-2.737802737802738</v>
      </c>
      <c r="V65" s="104">
        <f t="shared" si="5"/>
        <v>107.057925</v>
      </c>
      <c r="W65" s="104">
        <f t="shared" si="6"/>
        <v>8.1867825</v>
      </c>
      <c r="X65" s="104">
        <f t="shared" si="7"/>
        <v>1.091571</v>
      </c>
      <c r="Y65" s="104">
        <f t="shared" si="8"/>
        <v>118.925807</v>
      </c>
      <c r="Z65" s="240">
        <f t="shared" si="9"/>
        <v>-2.5895285</v>
      </c>
      <c r="AA65" s="78"/>
      <c r="AB65" s="77"/>
    </row>
    <row r="66" spans="1:28" s="58" customFormat="1" ht="15">
      <c r="A66" s="196" t="s">
        <v>295</v>
      </c>
      <c r="B66" s="165">
        <v>764400</v>
      </c>
      <c r="C66" s="163">
        <v>4800</v>
      </c>
      <c r="D66" s="171">
        <v>0.01</v>
      </c>
      <c r="E66" s="165">
        <v>2700</v>
      </c>
      <c r="F66" s="113">
        <v>0</v>
      </c>
      <c r="G66" s="171">
        <v>0</v>
      </c>
      <c r="H66" s="165">
        <v>0</v>
      </c>
      <c r="I66" s="113">
        <v>0</v>
      </c>
      <c r="J66" s="171">
        <v>0</v>
      </c>
      <c r="K66" s="165">
        <v>767100</v>
      </c>
      <c r="L66" s="113">
        <v>4800</v>
      </c>
      <c r="M66" s="128">
        <v>0.01</v>
      </c>
      <c r="N66" s="174">
        <v>699000</v>
      </c>
      <c r="O66" s="175">
        <f t="shared" si="0"/>
        <v>0.9112240907313258</v>
      </c>
      <c r="P66" s="109">
        <f>Volume!K66</f>
        <v>682.7</v>
      </c>
      <c r="Q66" s="69">
        <f>Volume!J66</f>
        <v>679.7</v>
      </c>
      <c r="R66" s="240">
        <f t="shared" si="1"/>
        <v>52.139787000000005</v>
      </c>
      <c r="S66" s="104">
        <f t="shared" si="2"/>
        <v>47.511030000000005</v>
      </c>
      <c r="T66" s="110">
        <f t="shared" si="3"/>
        <v>762300</v>
      </c>
      <c r="U66" s="104">
        <f t="shared" si="4"/>
        <v>0.6296733569460842</v>
      </c>
      <c r="V66" s="104">
        <f t="shared" si="5"/>
        <v>51.95626800000001</v>
      </c>
      <c r="W66" s="104">
        <f t="shared" si="6"/>
        <v>0.18351900000000002</v>
      </c>
      <c r="X66" s="104">
        <f t="shared" si="7"/>
        <v>0</v>
      </c>
      <c r="Y66" s="104">
        <f t="shared" si="8"/>
        <v>52.042221000000005</v>
      </c>
      <c r="Z66" s="240">
        <f t="shared" si="9"/>
        <v>0.09756600000000049</v>
      </c>
      <c r="AA66" s="78"/>
      <c r="AB66" s="77"/>
    </row>
    <row r="67" spans="1:26" s="7" customFormat="1" ht="15">
      <c r="A67" s="196" t="s">
        <v>43</v>
      </c>
      <c r="B67" s="165">
        <v>277800</v>
      </c>
      <c r="C67" s="163">
        <v>-30000</v>
      </c>
      <c r="D67" s="171">
        <v>-0.1</v>
      </c>
      <c r="E67" s="165">
        <v>9600</v>
      </c>
      <c r="F67" s="113">
        <v>0</v>
      </c>
      <c r="G67" s="171">
        <v>0</v>
      </c>
      <c r="H67" s="165">
        <v>10800</v>
      </c>
      <c r="I67" s="113">
        <v>0</v>
      </c>
      <c r="J67" s="171">
        <v>0</v>
      </c>
      <c r="K67" s="165">
        <v>298200</v>
      </c>
      <c r="L67" s="113">
        <v>-30000</v>
      </c>
      <c r="M67" s="128">
        <v>-0.09</v>
      </c>
      <c r="N67" s="174">
        <v>266700</v>
      </c>
      <c r="O67" s="175">
        <f t="shared" si="0"/>
        <v>0.8943661971830986</v>
      </c>
      <c r="P67" s="109">
        <f>Volume!K67</f>
        <v>2087.65</v>
      </c>
      <c r="Q67" s="69">
        <f>Volume!J67</f>
        <v>2068.8</v>
      </c>
      <c r="R67" s="240">
        <f t="shared" si="1"/>
        <v>61.691616</v>
      </c>
      <c r="S67" s="104">
        <f t="shared" si="2"/>
        <v>55.174896</v>
      </c>
      <c r="T67" s="110">
        <f t="shared" si="3"/>
        <v>328200</v>
      </c>
      <c r="U67" s="104">
        <f t="shared" si="4"/>
        <v>-9.140767824497258</v>
      </c>
      <c r="V67" s="104">
        <f t="shared" si="5"/>
        <v>57.471264</v>
      </c>
      <c r="W67" s="104">
        <f t="shared" si="6"/>
        <v>1.986048</v>
      </c>
      <c r="X67" s="104">
        <f t="shared" si="7"/>
        <v>2.2343040000000003</v>
      </c>
      <c r="Y67" s="104">
        <f t="shared" si="8"/>
        <v>68.516673</v>
      </c>
      <c r="Z67" s="240">
        <f t="shared" si="9"/>
        <v>-6.825056999999994</v>
      </c>
    </row>
    <row r="68" spans="1:26" s="7" customFormat="1" ht="15">
      <c r="A68" s="196" t="s">
        <v>200</v>
      </c>
      <c r="B68" s="165">
        <v>6332900</v>
      </c>
      <c r="C68" s="163">
        <v>-253400</v>
      </c>
      <c r="D68" s="171">
        <v>-0.04</v>
      </c>
      <c r="E68" s="165">
        <v>338100</v>
      </c>
      <c r="F68" s="113">
        <v>700</v>
      </c>
      <c r="G68" s="171">
        <v>0</v>
      </c>
      <c r="H68" s="165">
        <v>171500</v>
      </c>
      <c r="I68" s="113">
        <v>0</v>
      </c>
      <c r="J68" s="171">
        <v>0</v>
      </c>
      <c r="K68" s="165">
        <v>6842500</v>
      </c>
      <c r="L68" s="113">
        <v>-252700</v>
      </c>
      <c r="M68" s="128">
        <v>-0.04</v>
      </c>
      <c r="N68" s="174">
        <v>4093600</v>
      </c>
      <c r="O68" s="175">
        <f t="shared" si="0"/>
        <v>0.5982608695652174</v>
      </c>
      <c r="P68" s="109">
        <f>Volume!K68</f>
        <v>985.4</v>
      </c>
      <c r="Q68" s="69">
        <f>Volume!J68</f>
        <v>977.2</v>
      </c>
      <c r="R68" s="240">
        <f t="shared" si="1"/>
        <v>668.6491</v>
      </c>
      <c r="S68" s="104">
        <f t="shared" si="2"/>
        <v>400.026592</v>
      </c>
      <c r="T68" s="110">
        <f t="shared" si="3"/>
        <v>7095200</v>
      </c>
      <c r="U68" s="104">
        <f t="shared" si="4"/>
        <v>-3.56156274664562</v>
      </c>
      <c r="V68" s="104">
        <f t="shared" si="5"/>
        <v>618.850988</v>
      </c>
      <c r="W68" s="104">
        <f t="shared" si="6"/>
        <v>33.039132</v>
      </c>
      <c r="X68" s="104">
        <f t="shared" si="7"/>
        <v>16.75898</v>
      </c>
      <c r="Y68" s="104">
        <f t="shared" si="8"/>
        <v>699.161008</v>
      </c>
      <c r="Z68" s="240">
        <f t="shared" si="9"/>
        <v>-30.511908000000062</v>
      </c>
    </row>
    <row r="69" spans="1:28" s="58" customFormat="1" ht="15">
      <c r="A69" s="196" t="s">
        <v>141</v>
      </c>
      <c r="B69" s="165">
        <v>33705600</v>
      </c>
      <c r="C69" s="163">
        <v>-672000</v>
      </c>
      <c r="D69" s="171">
        <v>-0.02</v>
      </c>
      <c r="E69" s="165">
        <v>8203200</v>
      </c>
      <c r="F69" s="113">
        <v>643200</v>
      </c>
      <c r="G69" s="171">
        <v>0.09</v>
      </c>
      <c r="H69" s="165">
        <v>2606400</v>
      </c>
      <c r="I69" s="113">
        <v>254400</v>
      </c>
      <c r="J69" s="171">
        <v>0.11</v>
      </c>
      <c r="K69" s="165">
        <v>44515200</v>
      </c>
      <c r="L69" s="113">
        <v>225600</v>
      </c>
      <c r="M69" s="128">
        <v>0.01</v>
      </c>
      <c r="N69" s="174">
        <v>32443200</v>
      </c>
      <c r="O69" s="175">
        <f aca="true" t="shared" si="10" ref="O69:O132">N69/K69</f>
        <v>0.7288117317230969</v>
      </c>
      <c r="P69" s="109">
        <f>Volume!K69</f>
        <v>97.8</v>
      </c>
      <c r="Q69" s="69">
        <f>Volume!J69</f>
        <v>93.9</v>
      </c>
      <c r="R69" s="240">
        <f aca="true" t="shared" si="11" ref="R69:R132">Q69*K69/10000000</f>
        <v>417.99772800000005</v>
      </c>
      <c r="S69" s="104">
        <f aca="true" t="shared" si="12" ref="S69:S132">Q69*N69/10000000</f>
        <v>304.641648</v>
      </c>
      <c r="T69" s="110">
        <f aca="true" t="shared" si="13" ref="T69:T132">K69-L69</f>
        <v>44289600</v>
      </c>
      <c r="U69" s="104">
        <f aca="true" t="shared" si="14" ref="U69:U132">L69/T69*100</f>
        <v>0.5093746613200391</v>
      </c>
      <c r="V69" s="104">
        <f aca="true" t="shared" si="15" ref="V69:V132">Q69*B69/10000000</f>
        <v>316.495584</v>
      </c>
      <c r="W69" s="104">
        <f aca="true" t="shared" si="16" ref="W69:W132">Q69*E69/10000000</f>
        <v>77.028048</v>
      </c>
      <c r="X69" s="104">
        <f aca="true" t="shared" si="17" ref="X69:X132">Q69*H69/10000000</f>
        <v>24.474096</v>
      </c>
      <c r="Y69" s="104">
        <f aca="true" t="shared" si="18" ref="Y69:Y132">(T69*P69)/10000000</f>
        <v>433.152288</v>
      </c>
      <c r="Z69" s="240">
        <f aca="true" t="shared" si="19" ref="Z69:Z132">R69-Y69</f>
        <v>-15.154559999999947</v>
      </c>
      <c r="AA69" s="78"/>
      <c r="AB69" s="77"/>
    </row>
    <row r="70" spans="1:26" s="7" customFormat="1" ht="15">
      <c r="A70" s="196" t="s">
        <v>184</v>
      </c>
      <c r="B70" s="165">
        <v>13398900</v>
      </c>
      <c r="C70" s="163">
        <v>-1693300</v>
      </c>
      <c r="D70" s="171">
        <v>-0.11</v>
      </c>
      <c r="E70" s="165">
        <v>3292200</v>
      </c>
      <c r="F70" s="113">
        <v>-129800</v>
      </c>
      <c r="G70" s="171">
        <v>-0.04</v>
      </c>
      <c r="H70" s="165">
        <v>1085600</v>
      </c>
      <c r="I70" s="113">
        <v>159300</v>
      </c>
      <c r="J70" s="171">
        <v>0.17</v>
      </c>
      <c r="K70" s="165">
        <v>17776700</v>
      </c>
      <c r="L70" s="113">
        <v>-1663800</v>
      </c>
      <c r="M70" s="128">
        <v>-0.09</v>
      </c>
      <c r="N70" s="174">
        <v>13363500</v>
      </c>
      <c r="O70" s="175">
        <f t="shared" si="10"/>
        <v>0.751742449385994</v>
      </c>
      <c r="P70" s="109">
        <f>Volume!K70</f>
        <v>86.95</v>
      </c>
      <c r="Q70" s="69">
        <f>Volume!J70</f>
        <v>90</v>
      </c>
      <c r="R70" s="240">
        <f t="shared" si="11"/>
        <v>159.9903</v>
      </c>
      <c r="S70" s="104">
        <f t="shared" si="12"/>
        <v>120.2715</v>
      </c>
      <c r="T70" s="110">
        <f t="shared" si="13"/>
        <v>19440500</v>
      </c>
      <c r="U70" s="104">
        <f t="shared" si="14"/>
        <v>-8.558421851289832</v>
      </c>
      <c r="V70" s="104">
        <f t="shared" si="15"/>
        <v>120.5901</v>
      </c>
      <c r="W70" s="104">
        <f t="shared" si="16"/>
        <v>29.6298</v>
      </c>
      <c r="X70" s="104">
        <f t="shared" si="17"/>
        <v>9.7704</v>
      </c>
      <c r="Y70" s="104">
        <f t="shared" si="18"/>
        <v>169.0351475</v>
      </c>
      <c r="Z70" s="240">
        <f t="shared" si="19"/>
        <v>-9.044847500000003</v>
      </c>
    </row>
    <row r="71" spans="1:28" s="58" customFormat="1" ht="15">
      <c r="A71" s="196" t="s">
        <v>175</v>
      </c>
      <c r="B71" s="165">
        <v>73710000</v>
      </c>
      <c r="C71" s="163">
        <v>4945500</v>
      </c>
      <c r="D71" s="171">
        <v>0.07</v>
      </c>
      <c r="E71" s="165">
        <v>26082000</v>
      </c>
      <c r="F71" s="113">
        <v>3906000</v>
      </c>
      <c r="G71" s="171">
        <v>0.18</v>
      </c>
      <c r="H71" s="165">
        <v>16474500</v>
      </c>
      <c r="I71" s="113">
        <v>1102500</v>
      </c>
      <c r="J71" s="171">
        <v>0.07</v>
      </c>
      <c r="K71" s="165">
        <v>116266500</v>
      </c>
      <c r="L71" s="113">
        <v>9954000</v>
      </c>
      <c r="M71" s="128">
        <v>0.09</v>
      </c>
      <c r="N71" s="174">
        <v>84672000</v>
      </c>
      <c r="O71" s="175">
        <f t="shared" si="10"/>
        <v>0.7282579246816581</v>
      </c>
      <c r="P71" s="109">
        <f>Volume!K71</f>
        <v>26.5</v>
      </c>
      <c r="Q71" s="69">
        <f>Volume!J71</f>
        <v>24.1</v>
      </c>
      <c r="R71" s="240">
        <f t="shared" si="11"/>
        <v>280.202265</v>
      </c>
      <c r="S71" s="104">
        <f t="shared" si="12"/>
        <v>204.05952000000002</v>
      </c>
      <c r="T71" s="110">
        <f t="shared" si="13"/>
        <v>106312500</v>
      </c>
      <c r="U71" s="104">
        <f t="shared" si="14"/>
        <v>9.362962962962964</v>
      </c>
      <c r="V71" s="104">
        <f t="shared" si="15"/>
        <v>177.6411</v>
      </c>
      <c r="W71" s="104">
        <f t="shared" si="16"/>
        <v>62.85762</v>
      </c>
      <c r="X71" s="104">
        <f t="shared" si="17"/>
        <v>39.703545</v>
      </c>
      <c r="Y71" s="104">
        <f t="shared" si="18"/>
        <v>281.728125</v>
      </c>
      <c r="Z71" s="240">
        <f t="shared" si="19"/>
        <v>-1.525859999999966</v>
      </c>
      <c r="AA71" s="78"/>
      <c r="AB71" s="77"/>
    </row>
    <row r="72" spans="1:26" s="7" customFormat="1" ht="15">
      <c r="A72" s="196" t="s">
        <v>142</v>
      </c>
      <c r="B72" s="165">
        <v>9411500</v>
      </c>
      <c r="C72" s="163">
        <v>248500</v>
      </c>
      <c r="D72" s="171">
        <v>0.03</v>
      </c>
      <c r="E72" s="165">
        <v>276500</v>
      </c>
      <c r="F72" s="113">
        <v>1750</v>
      </c>
      <c r="G72" s="171">
        <v>0.01</v>
      </c>
      <c r="H72" s="165">
        <v>19250</v>
      </c>
      <c r="I72" s="113">
        <v>1750</v>
      </c>
      <c r="J72" s="171">
        <v>0.1</v>
      </c>
      <c r="K72" s="165">
        <v>9707250</v>
      </c>
      <c r="L72" s="113">
        <v>252000</v>
      </c>
      <c r="M72" s="128">
        <v>0.03</v>
      </c>
      <c r="N72" s="174">
        <v>6914250</v>
      </c>
      <c r="O72" s="175">
        <f t="shared" si="10"/>
        <v>0.7122769064359114</v>
      </c>
      <c r="P72" s="109">
        <f>Volume!K72</f>
        <v>158.4</v>
      </c>
      <c r="Q72" s="69">
        <f>Volume!J72</f>
        <v>156.15</v>
      </c>
      <c r="R72" s="240">
        <f t="shared" si="11"/>
        <v>151.57870875</v>
      </c>
      <c r="S72" s="104">
        <f t="shared" si="12"/>
        <v>107.96601375</v>
      </c>
      <c r="T72" s="110">
        <f t="shared" si="13"/>
        <v>9455250</v>
      </c>
      <c r="U72" s="104">
        <f t="shared" si="14"/>
        <v>2.665186007773459</v>
      </c>
      <c r="V72" s="104">
        <f t="shared" si="15"/>
        <v>146.9605725</v>
      </c>
      <c r="W72" s="104">
        <f t="shared" si="16"/>
        <v>4.3175475</v>
      </c>
      <c r="X72" s="104">
        <f t="shared" si="17"/>
        <v>0.30058875</v>
      </c>
      <c r="Y72" s="104">
        <f t="shared" si="18"/>
        <v>149.77116</v>
      </c>
      <c r="Z72" s="240">
        <f t="shared" si="19"/>
        <v>1.8075487499999952</v>
      </c>
    </row>
    <row r="73" spans="1:26" s="7" customFormat="1" ht="15">
      <c r="A73" s="196" t="s">
        <v>176</v>
      </c>
      <c r="B73" s="165">
        <v>19066050</v>
      </c>
      <c r="C73" s="163">
        <v>682950</v>
      </c>
      <c r="D73" s="171">
        <v>0.04</v>
      </c>
      <c r="E73" s="165">
        <v>2441800</v>
      </c>
      <c r="F73" s="113">
        <v>59450</v>
      </c>
      <c r="G73" s="171">
        <v>0.02</v>
      </c>
      <c r="H73" s="165">
        <v>501700</v>
      </c>
      <c r="I73" s="113">
        <v>11600</v>
      </c>
      <c r="J73" s="171">
        <v>0.02</v>
      </c>
      <c r="K73" s="165">
        <v>22009550</v>
      </c>
      <c r="L73" s="113">
        <v>754000</v>
      </c>
      <c r="M73" s="128">
        <v>0.04</v>
      </c>
      <c r="N73" s="174">
        <v>14405750</v>
      </c>
      <c r="O73" s="175">
        <f t="shared" si="10"/>
        <v>0.6545226958297649</v>
      </c>
      <c r="P73" s="109">
        <f>Volume!K73</f>
        <v>247.85</v>
      </c>
      <c r="Q73" s="69">
        <f>Volume!J73</f>
        <v>241.8</v>
      </c>
      <c r="R73" s="240">
        <f t="shared" si="11"/>
        <v>532.190919</v>
      </c>
      <c r="S73" s="104">
        <f t="shared" si="12"/>
        <v>348.331035</v>
      </c>
      <c r="T73" s="110">
        <f t="shared" si="13"/>
        <v>21255550</v>
      </c>
      <c r="U73" s="104">
        <f t="shared" si="14"/>
        <v>3.547308820519817</v>
      </c>
      <c r="V73" s="104">
        <f t="shared" si="15"/>
        <v>461.017089</v>
      </c>
      <c r="W73" s="104">
        <f t="shared" si="16"/>
        <v>59.042724</v>
      </c>
      <c r="X73" s="104">
        <f t="shared" si="17"/>
        <v>12.131106</v>
      </c>
      <c r="Y73" s="104">
        <f t="shared" si="18"/>
        <v>526.81880675</v>
      </c>
      <c r="Z73" s="240">
        <f t="shared" si="19"/>
        <v>5.3721122499999865</v>
      </c>
    </row>
    <row r="74" spans="1:26" s="7" customFormat="1" ht="15">
      <c r="A74" s="196" t="s">
        <v>167</v>
      </c>
      <c r="B74" s="165">
        <v>19989200</v>
      </c>
      <c r="C74" s="163">
        <v>-146300</v>
      </c>
      <c r="D74" s="171">
        <v>-0.01</v>
      </c>
      <c r="E74" s="165">
        <v>1917300</v>
      </c>
      <c r="F74" s="113">
        <v>23100</v>
      </c>
      <c r="G74" s="171">
        <v>0.01</v>
      </c>
      <c r="H74" s="165">
        <v>431200</v>
      </c>
      <c r="I74" s="113">
        <v>0</v>
      </c>
      <c r="J74" s="171">
        <v>0</v>
      </c>
      <c r="K74" s="165">
        <v>22337700</v>
      </c>
      <c r="L74" s="113">
        <v>-123200</v>
      </c>
      <c r="M74" s="128">
        <v>-0.01</v>
      </c>
      <c r="N74" s="174">
        <v>16200800</v>
      </c>
      <c r="O74" s="175">
        <f t="shared" si="10"/>
        <v>0.7252671492588763</v>
      </c>
      <c r="P74" s="109">
        <f>Volume!K74</f>
        <v>57.05</v>
      </c>
      <c r="Q74" s="69">
        <f>Volume!J74</f>
        <v>55.9</v>
      </c>
      <c r="R74" s="240">
        <f t="shared" si="11"/>
        <v>124.867743</v>
      </c>
      <c r="S74" s="104">
        <f t="shared" si="12"/>
        <v>90.562472</v>
      </c>
      <c r="T74" s="110">
        <f t="shared" si="13"/>
        <v>22460900</v>
      </c>
      <c r="U74" s="104">
        <f t="shared" si="14"/>
        <v>-0.5485087418580734</v>
      </c>
      <c r="V74" s="104">
        <f t="shared" si="15"/>
        <v>111.739628</v>
      </c>
      <c r="W74" s="104">
        <f t="shared" si="16"/>
        <v>10.717707</v>
      </c>
      <c r="X74" s="104">
        <f t="shared" si="17"/>
        <v>2.410408</v>
      </c>
      <c r="Y74" s="104">
        <f t="shared" si="18"/>
        <v>128.1394345</v>
      </c>
      <c r="Z74" s="240">
        <f t="shared" si="19"/>
        <v>-3.2716914999999887</v>
      </c>
    </row>
    <row r="75" spans="1:26" s="7" customFormat="1" ht="15">
      <c r="A75" s="196" t="s">
        <v>201</v>
      </c>
      <c r="B75" s="165">
        <v>3816200</v>
      </c>
      <c r="C75" s="163">
        <v>-411800</v>
      </c>
      <c r="D75" s="171">
        <v>-0.1</v>
      </c>
      <c r="E75" s="165">
        <v>1444200</v>
      </c>
      <c r="F75" s="113">
        <v>-58400</v>
      </c>
      <c r="G75" s="171">
        <v>-0.04</v>
      </c>
      <c r="H75" s="165">
        <v>250000</v>
      </c>
      <c r="I75" s="113">
        <v>6000</v>
      </c>
      <c r="J75" s="171">
        <v>0.02</v>
      </c>
      <c r="K75" s="165">
        <v>5510400</v>
      </c>
      <c r="L75" s="113">
        <v>-464200</v>
      </c>
      <c r="M75" s="128">
        <v>-0.08</v>
      </c>
      <c r="N75" s="174">
        <v>4206600</v>
      </c>
      <c r="O75" s="175">
        <f t="shared" si="10"/>
        <v>0.7633928571428571</v>
      </c>
      <c r="P75" s="109">
        <f>Volume!K75</f>
        <v>2202.35</v>
      </c>
      <c r="Q75" s="69">
        <f>Volume!J75</f>
        <v>2254</v>
      </c>
      <c r="R75" s="240">
        <f t="shared" si="11"/>
        <v>1242.04416</v>
      </c>
      <c r="S75" s="104">
        <f t="shared" si="12"/>
        <v>948.16764</v>
      </c>
      <c r="T75" s="110">
        <f t="shared" si="13"/>
        <v>5974600</v>
      </c>
      <c r="U75" s="104">
        <f t="shared" si="14"/>
        <v>-7.769557794664078</v>
      </c>
      <c r="V75" s="104">
        <f t="shared" si="15"/>
        <v>860.17148</v>
      </c>
      <c r="W75" s="104">
        <f t="shared" si="16"/>
        <v>325.52268</v>
      </c>
      <c r="X75" s="104">
        <f t="shared" si="17"/>
        <v>56.35</v>
      </c>
      <c r="Y75" s="104">
        <f t="shared" si="18"/>
        <v>1315.816031</v>
      </c>
      <c r="Z75" s="240">
        <f t="shared" si="19"/>
        <v>-73.77187100000015</v>
      </c>
    </row>
    <row r="76" spans="1:26" s="7" customFormat="1" ht="15">
      <c r="A76" s="196" t="s">
        <v>143</v>
      </c>
      <c r="B76" s="165">
        <v>1230150</v>
      </c>
      <c r="C76" s="163">
        <v>23600</v>
      </c>
      <c r="D76" s="171">
        <v>0.02</v>
      </c>
      <c r="E76" s="165">
        <v>85550</v>
      </c>
      <c r="F76" s="113">
        <v>11800</v>
      </c>
      <c r="G76" s="171">
        <v>0.16</v>
      </c>
      <c r="H76" s="165">
        <v>82600</v>
      </c>
      <c r="I76" s="113">
        <v>29500</v>
      </c>
      <c r="J76" s="171">
        <v>0.56</v>
      </c>
      <c r="K76" s="165">
        <v>1398300</v>
      </c>
      <c r="L76" s="113">
        <v>64900</v>
      </c>
      <c r="M76" s="128">
        <v>0.05</v>
      </c>
      <c r="N76" s="174">
        <v>1303900</v>
      </c>
      <c r="O76" s="175">
        <f t="shared" si="10"/>
        <v>0.9324894514767933</v>
      </c>
      <c r="P76" s="109">
        <f>Volume!K76</f>
        <v>114.2</v>
      </c>
      <c r="Q76" s="69">
        <f>Volume!J76</f>
        <v>113.35</v>
      </c>
      <c r="R76" s="240">
        <f t="shared" si="11"/>
        <v>15.8497305</v>
      </c>
      <c r="S76" s="104">
        <f t="shared" si="12"/>
        <v>14.7797065</v>
      </c>
      <c r="T76" s="110">
        <f t="shared" si="13"/>
        <v>1333400</v>
      </c>
      <c r="U76" s="104">
        <f t="shared" si="14"/>
        <v>4.867256637168142</v>
      </c>
      <c r="V76" s="104">
        <f t="shared" si="15"/>
        <v>13.94375025</v>
      </c>
      <c r="W76" s="104">
        <f t="shared" si="16"/>
        <v>0.96970925</v>
      </c>
      <c r="X76" s="104">
        <f t="shared" si="17"/>
        <v>0.936271</v>
      </c>
      <c r="Y76" s="104">
        <f t="shared" si="18"/>
        <v>15.227428</v>
      </c>
      <c r="Z76" s="240">
        <f t="shared" si="19"/>
        <v>0.6223025</v>
      </c>
    </row>
    <row r="77" spans="1:28" s="58" customFormat="1" ht="15">
      <c r="A77" s="196" t="s">
        <v>90</v>
      </c>
      <c r="B77" s="165">
        <v>1613400</v>
      </c>
      <c r="C77" s="163">
        <v>-32400</v>
      </c>
      <c r="D77" s="171">
        <v>-0.02</v>
      </c>
      <c r="E77" s="165">
        <v>6000</v>
      </c>
      <c r="F77" s="113">
        <v>0</v>
      </c>
      <c r="G77" s="171">
        <v>0</v>
      </c>
      <c r="H77" s="165">
        <v>0</v>
      </c>
      <c r="I77" s="113">
        <v>0</v>
      </c>
      <c r="J77" s="171">
        <v>0</v>
      </c>
      <c r="K77" s="165">
        <v>1619400</v>
      </c>
      <c r="L77" s="113">
        <v>-32400</v>
      </c>
      <c r="M77" s="128">
        <v>-0.02</v>
      </c>
      <c r="N77" s="174">
        <v>1260600</v>
      </c>
      <c r="O77" s="175">
        <f t="shared" si="10"/>
        <v>0.7784364579473879</v>
      </c>
      <c r="P77" s="109">
        <f>Volume!K77</f>
        <v>494.9</v>
      </c>
      <c r="Q77" s="69">
        <f>Volume!J77</f>
        <v>495.25</v>
      </c>
      <c r="R77" s="240">
        <f t="shared" si="11"/>
        <v>80.200785</v>
      </c>
      <c r="S77" s="104">
        <f t="shared" si="12"/>
        <v>62.431215</v>
      </c>
      <c r="T77" s="110">
        <f t="shared" si="13"/>
        <v>1651800</v>
      </c>
      <c r="U77" s="104">
        <f t="shared" si="14"/>
        <v>-1.961496549219034</v>
      </c>
      <c r="V77" s="104">
        <f t="shared" si="15"/>
        <v>79.903635</v>
      </c>
      <c r="W77" s="104">
        <f t="shared" si="16"/>
        <v>0.29715</v>
      </c>
      <c r="X77" s="104">
        <f t="shared" si="17"/>
        <v>0</v>
      </c>
      <c r="Y77" s="104">
        <f t="shared" si="18"/>
        <v>81.747582</v>
      </c>
      <c r="Z77" s="240">
        <f t="shared" si="19"/>
        <v>-1.546796999999998</v>
      </c>
      <c r="AA77" s="78"/>
      <c r="AB77" s="77"/>
    </row>
    <row r="78" spans="1:26" s="7" customFormat="1" ht="15">
      <c r="A78" s="196" t="s">
        <v>35</v>
      </c>
      <c r="B78" s="165">
        <v>12105500</v>
      </c>
      <c r="C78" s="163">
        <v>-124300</v>
      </c>
      <c r="D78" s="171">
        <v>-0.01</v>
      </c>
      <c r="E78" s="165">
        <v>625900</v>
      </c>
      <c r="F78" s="113">
        <v>-15400</v>
      </c>
      <c r="G78" s="171">
        <v>-0.02</v>
      </c>
      <c r="H78" s="165">
        <v>41800</v>
      </c>
      <c r="I78" s="113">
        <v>1100</v>
      </c>
      <c r="J78" s="171">
        <v>0.03</v>
      </c>
      <c r="K78" s="165">
        <v>12773200</v>
      </c>
      <c r="L78" s="113">
        <v>-138600</v>
      </c>
      <c r="M78" s="128">
        <v>-0.01</v>
      </c>
      <c r="N78" s="174">
        <v>10056200</v>
      </c>
      <c r="O78" s="175">
        <f t="shared" si="10"/>
        <v>0.7872890113675508</v>
      </c>
      <c r="P78" s="109">
        <f>Volume!K78</f>
        <v>286.05</v>
      </c>
      <c r="Q78" s="69">
        <f>Volume!J78</f>
        <v>287.5</v>
      </c>
      <c r="R78" s="240">
        <f t="shared" si="11"/>
        <v>367.2295</v>
      </c>
      <c r="S78" s="104">
        <f t="shared" si="12"/>
        <v>289.11575</v>
      </c>
      <c r="T78" s="110">
        <f t="shared" si="13"/>
        <v>12911800</v>
      </c>
      <c r="U78" s="104">
        <f t="shared" si="14"/>
        <v>-1.073436701311978</v>
      </c>
      <c r="V78" s="104">
        <f t="shared" si="15"/>
        <v>348.033125</v>
      </c>
      <c r="W78" s="104">
        <f t="shared" si="16"/>
        <v>17.994625</v>
      </c>
      <c r="X78" s="104">
        <f t="shared" si="17"/>
        <v>1.20175</v>
      </c>
      <c r="Y78" s="104">
        <f t="shared" si="18"/>
        <v>369.342039</v>
      </c>
      <c r="Z78" s="240">
        <f t="shared" si="19"/>
        <v>-2.1125390000000266</v>
      </c>
    </row>
    <row r="79" spans="1:26" s="7" customFormat="1" ht="15">
      <c r="A79" s="196" t="s">
        <v>6</v>
      </c>
      <c r="B79" s="165">
        <v>15514875</v>
      </c>
      <c r="C79" s="163">
        <v>-642375</v>
      </c>
      <c r="D79" s="171">
        <v>-0.04</v>
      </c>
      <c r="E79" s="165">
        <v>2855250</v>
      </c>
      <c r="F79" s="113">
        <v>-281250</v>
      </c>
      <c r="G79" s="171">
        <v>-0.09</v>
      </c>
      <c r="H79" s="165">
        <v>716625</v>
      </c>
      <c r="I79" s="113">
        <v>-19125</v>
      </c>
      <c r="J79" s="171">
        <v>-0.03</v>
      </c>
      <c r="K79" s="165">
        <v>19086750</v>
      </c>
      <c r="L79" s="113">
        <v>-942750</v>
      </c>
      <c r="M79" s="128">
        <v>-0.05</v>
      </c>
      <c r="N79" s="174">
        <v>15160500</v>
      </c>
      <c r="O79" s="175">
        <f t="shared" si="10"/>
        <v>0.7942944712955322</v>
      </c>
      <c r="P79" s="109">
        <f>Volume!K79</f>
        <v>175.6</v>
      </c>
      <c r="Q79" s="69">
        <f>Volume!J79</f>
        <v>178.95</v>
      </c>
      <c r="R79" s="240">
        <f t="shared" si="11"/>
        <v>341.55739125</v>
      </c>
      <c r="S79" s="104">
        <f t="shared" si="12"/>
        <v>271.2971475</v>
      </c>
      <c r="T79" s="110">
        <f t="shared" si="13"/>
        <v>20029500</v>
      </c>
      <c r="U79" s="104">
        <f t="shared" si="14"/>
        <v>-4.706807458997978</v>
      </c>
      <c r="V79" s="104">
        <f t="shared" si="15"/>
        <v>277.638688125</v>
      </c>
      <c r="W79" s="104">
        <f t="shared" si="16"/>
        <v>51.09469874999999</v>
      </c>
      <c r="X79" s="104">
        <f t="shared" si="17"/>
        <v>12.824004374999998</v>
      </c>
      <c r="Y79" s="104">
        <f t="shared" si="18"/>
        <v>351.71802</v>
      </c>
      <c r="Z79" s="240">
        <f t="shared" si="19"/>
        <v>-10.16062875</v>
      </c>
    </row>
    <row r="80" spans="1:28" s="58" customFormat="1" ht="15">
      <c r="A80" s="196" t="s">
        <v>177</v>
      </c>
      <c r="B80" s="165">
        <v>12214000</v>
      </c>
      <c r="C80" s="163">
        <v>537000</v>
      </c>
      <c r="D80" s="171">
        <v>0.05</v>
      </c>
      <c r="E80" s="165">
        <v>882000</v>
      </c>
      <c r="F80" s="113">
        <v>-33000</v>
      </c>
      <c r="G80" s="171">
        <v>-0.04</v>
      </c>
      <c r="H80" s="165">
        <v>82000</v>
      </c>
      <c r="I80" s="113">
        <v>3000</v>
      </c>
      <c r="J80" s="171">
        <v>0.04</v>
      </c>
      <c r="K80" s="165">
        <v>13178000</v>
      </c>
      <c r="L80" s="113">
        <v>507000</v>
      </c>
      <c r="M80" s="128">
        <v>0.04</v>
      </c>
      <c r="N80" s="174">
        <v>9697000</v>
      </c>
      <c r="O80" s="175">
        <f t="shared" si="10"/>
        <v>0.7358476248292609</v>
      </c>
      <c r="P80" s="109">
        <f>Volume!K80</f>
        <v>403.1</v>
      </c>
      <c r="Q80" s="69">
        <f>Volume!J80</f>
        <v>406.4</v>
      </c>
      <c r="R80" s="240">
        <f t="shared" si="11"/>
        <v>535.55392</v>
      </c>
      <c r="S80" s="104">
        <f t="shared" si="12"/>
        <v>394.08608</v>
      </c>
      <c r="T80" s="110">
        <f t="shared" si="13"/>
        <v>12671000</v>
      </c>
      <c r="U80" s="104">
        <f t="shared" si="14"/>
        <v>4.001262725909557</v>
      </c>
      <c r="V80" s="104">
        <f t="shared" si="15"/>
        <v>496.37696</v>
      </c>
      <c r="W80" s="104">
        <f t="shared" si="16"/>
        <v>35.84448</v>
      </c>
      <c r="X80" s="104">
        <f t="shared" si="17"/>
        <v>3.3324799999999994</v>
      </c>
      <c r="Y80" s="104">
        <f t="shared" si="18"/>
        <v>510.76801</v>
      </c>
      <c r="Z80" s="240">
        <f t="shared" si="19"/>
        <v>24.785909999999944</v>
      </c>
      <c r="AA80" s="78"/>
      <c r="AB80" s="77"/>
    </row>
    <row r="81" spans="1:26" s="7" customFormat="1" ht="15">
      <c r="A81" s="196" t="s">
        <v>168</v>
      </c>
      <c r="B81" s="165">
        <v>167400</v>
      </c>
      <c r="C81" s="163">
        <v>4200</v>
      </c>
      <c r="D81" s="171">
        <v>0.03</v>
      </c>
      <c r="E81" s="165">
        <v>0</v>
      </c>
      <c r="F81" s="113">
        <v>0</v>
      </c>
      <c r="G81" s="171">
        <v>0</v>
      </c>
      <c r="H81" s="165">
        <v>0</v>
      </c>
      <c r="I81" s="113">
        <v>0</v>
      </c>
      <c r="J81" s="171">
        <v>0</v>
      </c>
      <c r="K81" s="165">
        <v>167400</v>
      </c>
      <c r="L81" s="113">
        <v>4200</v>
      </c>
      <c r="M81" s="128">
        <v>0.03</v>
      </c>
      <c r="N81" s="174">
        <v>154200</v>
      </c>
      <c r="O81" s="175">
        <f t="shared" si="10"/>
        <v>0.921146953405018</v>
      </c>
      <c r="P81" s="109">
        <f>Volume!K81</f>
        <v>620.25</v>
      </c>
      <c r="Q81" s="69">
        <f>Volume!J81</f>
        <v>631.25</v>
      </c>
      <c r="R81" s="240">
        <f t="shared" si="11"/>
        <v>10.567125</v>
      </c>
      <c r="S81" s="104">
        <f t="shared" si="12"/>
        <v>9.733875</v>
      </c>
      <c r="T81" s="110">
        <f t="shared" si="13"/>
        <v>163200</v>
      </c>
      <c r="U81" s="104">
        <f t="shared" si="14"/>
        <v>2.5735294117647056</v>
      </c>
      <c r="V81" s="104">
        <f t="shared" si="15"/>
        <v>10.567125</v>
      </c>
      <c r="W81" s="104">
        <f t="shared" si="16"/>
        <v>0</v>
      </c>
      <c r="X81" s="104">
        <f t="shared" si="17"/>
        <v>0</v>
      </c>
      <c r="Y81" s="104">
        <f t="shared" si="18"/>
        <v>10.12248</v>
      </c>
      <c r="Z81" s="240">
        <f t="shared" si="19"/>
        <v>0.4446450000000013</v>
      </c>
    </row>
    <row r="82" spans="1:26" s="7" customFormat="1" ht="15">
      <c r="A82" s="196" t="s">
        <v>132</v>
      </c>
      <c r="B82" s="165">
        <v>2362800</v>
      </c>
      <c r="C82" s="163">
        <v>172800</v>
      </c>
      <c r="D82" s="171">
        <v>0.08</v>
      </c>
      <c r="E82" s="165">
        <v>38400</v>
      </c>
      <c r="F82" s="113">
        <v>9200</v>
      </c>
      <c r="G82" s="171">
        <v>0.32</v>
      </c>
      <c r="H82" s="165">
        <v>5200</v>
      </c>
      <c r="I82" s="113">
        <v>0</v>
      </c>
      <c r="J82" s="171">
        <v>0</v>
      </c>
      <c r="K82" s="165">
        <v>2406400</v>
      </c>
      <c r="L82" s="113">
        <v>182000</v>
      </c>
      <c r="M82" s="128">
        <v>0.08</v>
      </c>
      <c r="N82" s="174">
        <v>1600400</v>
      </c>
      <c r="O82" s="175">
        <f t="shared" si="10"/>
        <v>0.6650598404255319</v>
      </c>
      <c r="P82" s="109">
        <f>Volume!K82</f>
        <v>723.95</v>
      </c>
      <c r="Q82" s="69">
        <f>Volume!J82</f>
        <v>774.1</v>
      </c>
      <c r="R82" s="240">
        <f t="shared" si="11"/>
        <v>186.279424</v>
      </c>
      <c r="S82" s="104">
        <f t="shared" si="12"/>
        <v>123.886964</v>
      </c>
      <c r="T82" s="110">
        <f t="shared" si="13"/>
        <v>2224400</v>
      </c>
      <c r="U82" s="104">
        <f t="shared" si="14"/>
        <v>8.181981657975184</v>
      </c>
      <c r="V82" s="104">
        <f t="shared" si="15"/>
        <v>182.904348</v>
      </c>
      <c r="W82" s="104">
        <f t="shared" si="16"/>
        <v>2.972544</v>
      </c>
      <c r="X82" s="104">
        <f t="shared" si="17"/>
        <v>0.402532</v>
      </c>
      <c r="Y82" s="104">
        <f t="shared" si="18"/>
        <v>161.035438</v>
      </c>
      <c r="Z82" s="240">
        <f t="shared" si="19"/>
        <v>25.243986000000007</v>
      </c>
    </row>
    <row r="83" spans="1:28" s="58" customFormat="1" ht="15">
      <c r="A83" s="196" t="s">
        <v>144</v>
      </c>
      <c r="B83" s="165">
        <v>257500</v>
      </c>
      <c r="C83" s="163">
        <v>2250</v>
      </c>
      <c r="D83" s="171">
        <v>0.01</v>
      </c>
      <c r="E83" s="165">
        <v>0</v>
      </c>
      <c r="F83" s="113">
        <v>0</v>
      </c>
      <c r="G83" s="171">
        <v>0</v>
      </c>
      <c r="H83" s="165">
        <v>0</v>
      </c>
      <c r="I83" s="113">
        <v>0</v>
      </c>
      <c r="J83" s="171">
        <v>0</v>
      </c>
      <c r="K83" s="165">
        <v>257500</v>
      </c>
      <c r="L83" s="113">
        <v>2250</v>
      </c>
      <c r="M83" s="128">
        <v>0.01</v>
      </c>
      <c r="N83" s="174">
        <v>83250</v>
      </c>
      <c r="O83" s="175">
        <f t="shared" si="10"/>
        <v>0.3233009708737864</v>
      </c>
      <c r="P83" s="109">
        <f>Volume!K83</f>
        <v>2162.55</v>
      </c>
      <c r="Q83" s="69">
        <f>Volume!J83</f>
        <v>2136.9</v>
      </c>
      <c r="R83" s="240">
        <f t="shared" si="11"/>
        <v>55.025175</v>
      </c>
      <c r="S83" s="104">
        <f t="shared" si="12"/>
        <v>17.7896925</v>
      </c>
      <c r="T83" s="110">
        <f t="shared" si="13"/>
        <v>255250</v>
      </c>
      <c r="U83" s="104">
        <f t="shared" si="14"/>
        <v>0.881488736532811</v>
      </c>
      <c r="V83" s="104">
        <f t="shared" si="15"/>
        <v>55.025175</v>
      </c>
      <c r="W83" s="104">
        <f t="shared" si="16"/>
        <v>0</v>
      </c>
      <c r="X83" s="104">
        <f t="shared" si="17"/>
        <v>0</v>
      </c>
      <c r="Y83" s="104">
        <f t="shared" si="18"/>
        <v>55.19908875</v>
      </c>
      <c r="Z83" s="240">
        <f t="shared" si="19"/>
        <v>-0.17391375000000409</v>
      </c>
      <c r="AA83" s="78"/>
      <c r="AB83" s="77"/>
    </row>
    <row r="84" spans="1:26" s="7" customFormat="1" ht="15">
      <c r="A84" s="196" t="s">
        <v>296</v>
      </c>
      <c r="B84" s="165">
        <v>1970700</v>
      </c>
      <c r="C84" s="163">
        <v>-82200</v>
      </c>
      <c r="D84" s="171">
        <v>-0.04</v>
      </c>
      <c r="E84" s="165">
        <v>20400</v>
      </c>
      <c r="F84" s="113">
        <v>0</v>
      </c>
      <c r="G84" s="171">
        <v>0</v>
      </c>
      <c r="H84" s="165">
        <v>3300</v>
      </c>
      <c r="I84" s="113">
        <v>0</v>
      </c>
      <c r="J84" s="171">
        <v>0</v>
      </c>
      <c r="K84" s="165">
        <v>1994400</v>
      </c>
      <c r="L84" s="113">
        <v>-82200</v>
      </c>
      <c r="M84" s="128">
        <v>-0.04</v>
      </c>
      <c r="N84" s="174">
        <v>1529700</v>
      </c>
      <c r="O84" s="175">
        <f t="shared" si="10"/>
        <v>0.7669975932611311</v>
      </c>
      <c r="P84" s="109">
        <f>Volume!K84</f>
        <v>738.35</v>
      </c>
      <c r="Q84" s="69">
        <f>Volume!J84</f>
        <v>733.65</v>
      </c>
      <c r="R84" s="240">
        <f t="shared" si="11"/>
        <v>146.319156</v>
      </c>
      <c r="S84" s="104">
        <f t="shared" si="12"/>
        <v>112.2264405</v>
      </c>
      <c r="T84" s="110">
        <f t="shared" si="13"/>
        <v>2076600</v>
      </c>
      <c r="U84" s="104">
        <f t="shared" si="14"/>
        <v>-3.958393527882115</v>
      </c>
      <c r="V84" s="104">
        <f t="shared" si="15"/>
        <v>144.5804055</v>
      </c>
      <c r="W84" s="104">
        <f t="shared" si="16"/>
        <v>1.496646</v>
      </c>
      <c r="X84" s="104">
        <f t="shared" si="17"/>
        <v>0.2421045</v>
      </c>
      <c r="Y84" s="104">
        <f t="shared" si="18"/>
        <v>153.325761</v>
      </c>
      <c r="Z84" s="240">
        <f t="shared" si="19"/>
        <v>-7.0066050000000075</v>
      </c>
    </row>
    <row r="85" spans="1:28" s="58" customFormat="1" ht="15">
      <c r="A85" s="196" t="s">
        <v>133</v>
      </c>
      <c r="B85" s="165">
        <v>27100000</v>
      </c>
      <c r="C85" s="163">
        <v>-425000</v>
      </c>
      <c r="D85" s="171">
        <v>-0.02</v>
      </c>
      <c r="E85" s="165">
        <v>5712500</v>
      </c>
      <c r="F85" s="113">
        <v>175000</v>
      </c>
      <c r="G85" s="171">
        <v>0.03</v>
      </c>
      <c r="H85" s="165">
        <v>925000</v>
      </c>
      <c r="I85" s="113">
        <v>62500</v>
      </c>
      <c r="J85" s="171">
        <v>0.07</v>
      </c>
      <c r="K85" s="165">
        <v>33737500</v>
      </c>
      <c r="L85" s="113">
        <v>-187500</v>
      </c>
      <c r="M85" s="128">
        <v>-0.01</v>
      </c>
      <c r="N85" s="174">
        <v>19737500</v>
      </c>
      <c r="O85" s="175">
        <f t="shared" si="10"/>
        <v>0.5850314931456095</v>
      </c>
      <c r="P85" s="109">
        <f>Volume!K85</f>
        <v>35.4</v>
      </c>
      <c r="Q85" s="69">
        <f>Volume!J85</f>
        <v>34.9</v>
      </c>
      <c r="R85" s="240">
        <f t="shared" si="11"/>
        <v>117.743875</v>
      </c>
      <c r="S85" s="104">
        <f t="shared" si="12"/>
        <v>68.883875</v>
      </c>
      <c r="T85" s="110">
        <f t="shared" si="13"/>
        <v>33925000</v>
      </c>
      <c r="U85" s="104">
        <f t="shared" si="14"/>
        <v>-0.552689756816507</v>
      </c>
      <c r="V85" s="104">
        <f t="shared" si="15"/>
        <v>94.579</v>
      </c>
      <c r="W85" s="104">
        <f t="shared" si="16"/>
        <v>19.936625</v>
      </c>
      <c r="X85" s="104">
        <f t="shared" si="17"/>
        <v>3.22825</v>
      </c>
      <c r="Y85" s="104">
        <f t="shared" si="18"/>
        <v>120.0945</v>
      </c>
      <c r="Z85" s="240">
        <f t="shared" si="19"/>
        <v>-2.3506249999999937</v>
      </c>
      <c r="AA85" s="78"/>
      <c r="AB85" s="77"/>
    </row>
    <row r="86" spans="1:26" s="7" customFormat="1" ht="15">
      <c r="A86" s="196" t="s">
        <v>169</v>
      </c>
      <c r="B86" s="165">
        <v>9080000</v>
      </c>
      <c r="C86" s="163">
        <v>412000</v>
      </c>
      <c r="D86" s="171">
        <v>0.05</v>
      </c>
      <c r="E86" s="165">
        <v>80000</v>
      </c>
      <c r="F86" s="113">
        <v>4000</v>
      </c>
      <c r="G86" s="171">
        <v>0.05</v>
      </c>
      <c r="H86" s="165">
        <v>80000</v>
      </c>
      <c r="I86" s="113">
        <v>24000</v>
      </c>
      <c r="J86" s="171">
        <v>0.43</v>
      </c>
      <c r="K86" s="165">
        <v>9240000</v>
      </c>
      <c r="L86" s="113">
        <v>440000</v>
      </c>
      <c r="M86" s="128">
        <v>0.05</v>
      </c>
      <c r="N86" s="174">
        <v>5468000</v>
      </c>
      <c r="O86" s="175">
        <f t="shared" si="10"/>
        <v>0.5917748917748917</v>
      </c>
      <c r="P86" s="109">
        <f>Volume!K86</f>
        <v>118.25</v>
      </c>
      <c r="Q86" s="69">
        <f>Volume!J86</f>
        <v>117.25</v>
      </c>
      <c r="R86" s="240">
        <f t="shared" si="11"/>
        <v>108.339</v>
      </c>
      <c r="S86" s="104">
        <f t="shared" si="12"/>
        <v>64.1123</v>
      </c>
      <c r="T86" s="110">
        <f t="shared" si="13"/>
        <v>8800000</v>
      </c>
      <c r="U86" s="104">
        <f t="shared" si="14"/>
        <v>5</v>
      </c>
      <c r="V86" s="104">
        <f t="shared" si="15"/>
        <v>106.463</v>
      </c>
      <c r="W86" s="104">
        <f t="shared" si="16"/>
        <v>0.938</v>
      </c>
      <c r="X86" s="104">
        <f t="shared" si="17"/>
        <v>0.938</v>
      </c>
      <c r="Y86" s="104">
        <f t="shared" si="18"/>
        <v>104.06</v>
      </c>
      <c r="Z86" s="240">
        <f t="shared" si="19"/>
        <v>4.278999999999996</v>
      </c>
    </row>
    <row r="87" spans="1:26" s="7" customFormat="1" ht="15">
      <c r="A87" s="196" t="s">
        <v>297</v>
      </c>
      <c r="B87" s="165">
        <v>3168550</v>
      </c>
      <c r="C87" s="163">
        <v>10450</v>
      </c>
      <c r="D87" s="171">
        <v>0</v>
      </c>
      <c r="E87" s="165">
        <v>44550</v>
      </c>
      <c r="F87" s="113">
        <v>0</v>
      </c>
      <c r="G87" s="171">
        <v>0</v>
      </c>
      <c r="H87" s="165">
        <v>0</v>
      </c>
      <c r="I87" s="113">
        <v>0</v>
      </c>
      <c r="J87" s="171">
        <v>0</v>
      </c>
      <c r="K87" s="165">
        <v>3213100</v>
      </c>
      <c r="L87" s="113">
        <v>10450</v>
      </c>
      <c r="M87" s="128">
        <v>0</v>
      </c>
      <c r="N87" s="174">
        <v>2628450</v>
      </c>
      <c r="O87" s="175">
        <f t="shared" si="10"/>
        <v>0.8180417665183156</v>
      </c>
      <c r="P87" s="109">
        <f>Volume!K87</f>
        <v>424.8</v>
      </c>
      <c r="Q87" s="69">
        <f>Volume!J87</f>
        <v>422.55</v>
      </c>
      <c r="R87" s="240">
        <f t="shared" si="11"/>
        <v>135.7695405</v>
      </c>
      <c r="S87" s="104">
        <f t="shared" si="12"/>
        <v>111.06515475</v>
      </c>
      <c r="T87" s="110">
        <f t="shared" si="13"/>
        <v>3202650</v>
      </c>
      <c r="U87" s="104">
        <f t="shared" si="14"/>
        <v>0.3262922891980079</v>
      </c>
      <c r="V87" s="104">
        <f t="shared" si="15"/>
        <v>133.88708025</v>
      </c>
      <c r="W87" s="104">
        <f t="shared" si="16"/>
        <v>1.88246025</v>
      </c>
      <c r="X87" s="104">
        <f t="shared" si="17"/>
        <v>0</v>
      </c>
      <c r="Y87" s="104">
        <f t="shared" si="18"/>
        <v>136.048572</v>
      </c>
      <c r="Z87" s="240">
        <f t="shared" si="19"/>
        <v>-0.2790315000000021</v>
      </c>
    </row>
    <row r="88" spans="1:26" s="7" customFormat="1" ht="15">
      <c r="A88" s="196" t="s">
        <v>298</v>
      </c>
      <c r="B88" s="165">
        <v>730950</v>
      </c>
      <c r="C88" s="163">
        <v>-1650</v>
      </c>
      <c r="D88" s="171">
        <v>0</v>
      </c>
      <c r="E88" s="165">
        <v>13750</v>
      </c>
      <c r="F88" s="113">
        <v>3850</v>
      </c>
      <c r="G88" s="171">
        <v>0.39</v>
      </c>
      <c r="H88" s="165">
        <v>1100</v>
      </c>
      <c r="I88" s="113">
        <v>1100</v>
      </c>
      <c r="J88" s="171">
        <v>0</v>
      </c>
      <c r="K88" s="165">
        <v>745800</v>
      </c>
      <c r="L88" s="113">
        <v>3300</v>
      </c>
      <c r="M88" s="128">
        <v>0</v>
      </c>
      <c r="N88" s="174">
        <v>638550</v>
      </c>
      <c r="O88" s="175">
        <f t="shared" si="10"/>
        <v>0.8561946902654868</v>
      </c>
      <c r="P88" s="109">
        <f>Volume!K88</f>
        <v>446.1</v>
      </c>
      <c r="Q88" s="69">
        <f>Volume!J88</f>
        <v>483.15</v>
      </c>
      <c r="R88" s="240">
        <f t="shared" si="11"/>
        <v>36.033327</v>
      </c>
      <c r="S88" s="104">
        <f t="shared" si="12"/>
        <v>30.85154325</v>
      </c>
      <c r="T88" s="110">
        <f t="shared" si="13"/>
        <v>742500</v>
      </c>
      <c r="U88" s="104">
        <f t="shared" si="14"/>
        <v>0.4444444444444444</v>
      </c>
      <c r="V88" s="104">
        <f t="shared" si="15"/>
        <v>35.31584925</v>
      </c>
      <c r="W88" s="104">
        <f t="shared" si="16"/>
        <v>0.66433125</v>
      </c>
      <c r="X88" s="104">
        <f t="shared" si="17"/>
        <v>0.0531465</v>
      </c>
      <c r="Y88" s="104">
        <f t="shared" si="18"/>
        <v>33.122925</v>
      </c>
      <c r="Z88" s="240">
        <f t="shared" si="19"/>
        <v>2.9104019999999977</v>
      </c>
    </row>
    <row r="89" spans="1:28" s="58" customFormat="1" ht="15">
      <c r="A89" s="196" t="s">
        <v>178</v>
      </c>
      <c r="B89" s="165">
        <v>5165000</v>
      </c>
      <c r="C89" s="163">
        <v>-642500</v>
      </c>
      <c r="D89" s="171">
        <v>-0.11</v>
      </c>
      <c r="E89" s="165">
        <v>117500</v>
      </c>
      <c r="F89" s="113">
        <v>2500</v>
      </c>
      <c r="G89" s="171">
        <v>0.02</v>
      </c>
      <c r="H89" s="165">
        <v>7500</v>
      </c>
      <c r="I89" s="113">
        <v>0</v>
      </c>
      <c r="J89" s="171">
        <v>0</v>
      </c>
      <c r="K89" s="165">
        <v>5290000</v>
      </c>
      <c r="L89" s="113">
        <v>-640000</v>
      </c>
      <c r="M89" s="128">
        <v>-0.11</v>
      </c>
      <c r="N89" s="174">
        <v>4315000</v>
      </c>
      <c r="O89" s="175">
        <f t="shared" si="10"/>
        <v>0.8156899810964083</v>
      </c>
      <c r="P89" s="109">
        <f>Volume!K89</f>
        <v>159.2</v>
      </c>
      <c r="Q89" s="69">
        <f>Volume!J89</f>
        <v>162.35</v>
      </c>
      <c r="R89" s="240">
        <f t="shared" si="11"/>
        <v>85.88315</v>
      </c>
      <c r="S89" s="104">
        <f t="shared" si="12"/>
        <v>70.054025</v>
      </c>
      <c r="T89" s="110">
        <f t="shared" si="13"/>
        <v>5930000</v>
      </c>
      <c r="U89" s="104">
        <f t="shared" si="14"/>
        <v>-10.792580101180437</v>
      </c>
      <c r="V89" s="104">
        <f t="shared" si="15"/>
        <v>83.853775</v>
      </c>
      <c r="W89" s="104">
        <f t="shared" si="16"/>
        <v>1.9076125</v>
      </c>
      <c r="X89" s="104">
        <f t="shared" si="17"/>
        <v>0.1217625</v>
      </c>
      <c r="Y89" s="104">
        <f t="shared" si="18"/>
        <v>94.40559999999999</v>
      </c>
      <c r="Z89" s="240">
        <f t="shared" si="19"/>
        <v>-8.522449999999992</v>
      </c>
      <c r="AA89" s="78"/>
      <c r="AB89" s="77"/>
    </row>
    <row r="90" spans="1:28" s="58" customFormat="1" ht="15">
      <c r="A90" s="196" t="s">
        <v>145</v>
      </c>
      <c r="B90" s="165">
        <v>2643500</v>
      </c>
      <c r="C90" s="163">
        <v>8500</v>
      </c>
      <c r="D90" s="171">
        <v>0</v>
      </c>
      <c r="E90" s="165">
        <v>117300</v>
      </c>
      <c r="F90" s="113">
        <v>8500</v>
      </c>
      <c r="G90" s="171">
        <v>0.08</v>
      </c>
      <c r="H90" s="165">
        <v>18700</v>
      </c>
      <c r="I90" s="113">
        <v>0</v>
      </c>
      <c r="J90" s="171">
        <v>0</v>
      </c>
      <c r="K90" s="165">
        <v>2779500</v>
      </c>
      <c r="L90" s="113">
        <v>17000</v>
      </c>
      <c r="M90" s="128">
        <v>0.01</v>
      </c>
      <c r="N90" s="174">
        <v>2140300</v>
      </c>
      <c r="O90" s="175">
        <f t="shared" si="10"/>
        <v>0.7700305810397553</v>
      </c>
      <c r="P90" s="109">
        <f>Volume!K90</f>
        <v>164.9</v>
      </c>
      <c r="Q90" s="69">
        <f>Volume!J90</f>
        <v>167.9</v>
      </c>
      <c r="R90" s="240">
        <f t="shared" si="11"/>
        <v>46.667805</v>
      </c>
      <c r="S90" s="104">
        <f t="shared" si="12"/>
        <v>35.935637</v>
      </c>
      <c r="T90" s="110">
        <f t="shared" si="13"/>
        <v>2762500</v>
      </c>
      <c r="U90" s="104">
        <f t="shared" si="14"/>
        <v>0.6153846153846154</v>
      </c>
      <c r="V90" s="104">
        <f t="shared" si="15"/>
        <v>44.384365</v>
      </c>
      <c r="W90" s="104">
        <f t="shared" si="16"/>
        <v>1.969467</v>
      </c>
      <c r="X90" s="104">
        <f t="shared" si="17"/>
        <v>0.313973</v>
      </c>
      <c r="Y90" s="104">
        <f t="shared" si="18"/>
        <v>45.553625</v>
      </c>
      <c r="Z90" s="240">
        <f t="shared" si="19"/>
        <v>1.1141800000000046</v>
      </c>
      <c r="AA90" s="78"/>
      <c r="AB90" s="77"/>
    </row>
    <row r="91" spans="1:26" s="7" customFormat="1" ht="15">
      <c r="A91" s="196" t="s">
        <v>274</v>
      </c>
      <c r="B91" s="165">
        <v>6929200</v>
      </c>
      <c r="C91" s="163">
        <v>138550</v>
      </c>
      <c r="D91" s="171">
        <v>0.02</v>
      </c>
      <c r="E91" s="165">
        <v>299200</v>
      </c>
      <c r="F91" s="113">
        <v>10200</v>
      </c>
      <c r="G91" s="171">
        <v>0.04</v>
      </c>
      <c r="H91" s="165">
        <v>12750</v>
      </c>
      <c r="I91" s="113">
        <v>0</v>
      </c>
      <c r="J91" s="171">
        <v>0</v>
      </c>
      <c r="K91" s="165">
        <v>7241150</v>
      </c>
      <c r="L91" s="113">
        <v>148750</v>
      </c>
      <c r="M91" s="128">
        <v>0.02</v>
      </c>
      <c r="N91" s="174">
        <v>6105550</v>
      </c>
      <c r="O91" s="175">
        <f t="shared" si="10"/>
        <v>0.8431740814649606</v>
      </c>
      <c r="P91" s="109">
        <f>Volume!K91</f>
        <v>240.95</v>
      </c>
      <c r="Q91" s="69">
        <f>Volume!J91</f>
        <v>238.85</v>
      </c>
      <c r="R91" s="240">
        <f t="shared" si="11"/>
        <v>172.95486775</v>
      </c>
      <c r="S91" s="104">
        <f t="shared" si="12"/>
        <v>145.83106175</v>
      </c>
      <c r="T91" s="110">
        <f t="shared" si="13"/>
        <v>7092400</v>
      </c>
      <c r="U91" s="104">
        <f t="shared" si="14"/>
        <v>2.097315436241611</v>
      </c>
      <c r="V91" s="104">
        <f t="shared" si="15"/>
        <v>165.503942</v>
      </c>
      <c r="W91" s="104">
        <f t="shared" si="16"/>
        <v>7.146392</v>
      </c>
      <c r="X91" s="104">
        <f t="shared" si="17"/>
        <v>0.30453375</v>
      </c>
      <c r="Y91" s="104">
        <f t="shared" si="18"/>
        <v>170.891378</v>
      </c>
      <c r="Z91" s="240">
        <f t="shared" si="19"/>
        <v>2.0634897500000022</v>
      </c>
    </row>
    <row r="92" spans="1:28" s="58" customFormat="1" ht="15">
      <c r="A92" s="196" t="s">
        <v>210</v>
      </c>
      <c r="B92" s="165">
        <v>1496000</v>
      </c>
      <c r="C92" s="163">
        <v>-44200</v>
      </c>
      <c r="D92" s="171">
        <v>-0.03</v>
      </c>
      <c r="E92" s="165">
        <v>36800</v>
      </c>
      <c r="F92" s="113">
        <v>-3800</v>
      </c>
      <c r="G92" s="171">
        <v>-0.09</v>
      </c>
      <c r="H92" s="165">
        <v>10000</v>
      </c>
      <c r="I92" s="113">
        <v>-400</v>
      </c>
      <c r="J92" s="171">
        <v>-0.04</v>
      </c>
      <c r="K92" s="165">
        <v>1542800</v>
      </c>
      <c r="L92" s="113">
        <v>-48400</v>
      </c>
      <c r="M92" s="128">
        <v>-0.03</v>
      </c>
      <c r="N92" s="174">
        <v>1236400</v>
      </c>
      <c r="O92" s="175">
        <f t="shared" si="10"/>
        <v>0.8014000518537724</v>
      </c>
      <c r="P92" s="109">
        <f>Volume!K92</f>
        <v>1569.25</v>
      </c>
      <c r="Q92" s="69">
        <f>Volume!J92</f>
        <v>1551.75</v>
      </c>
      <c r="R92" s="240">
        <f t="shared" si="11"/>
        <v>239.40399</v>
      </c>
      <c r="S92" s="104">
        <f t="shared" si="12"/>
        <v>191.85837</v>
      </c>
      <c r="T92" s="110">
        <f t="shared" si="13"/>
        <v>1591200</v>
      </c>
      <c r="U92" s="104">
        <f t="shared" si="14"/>
        <v>-3.0417295123177475</v>
      </c>
      <c r="V92" s="104">
        <f t="shared" si="15"/>
        <v>232.1418</v>
      </c>
      <c r="W92" s="104">
        <f t="shared" si="16"/>
        <v>5.71044</v>
      </c>
      <c r="X92" s="104">
        <f t="shared" si="17"/>
        <v>1.55175</v>
      </c>
      <c r="Y92" s="104">
        <f t="shared" si="18"/>
        <v>249.69906</v>
      </c>
      <c r="Z92" s="240">
        <f t="shared" si="19"/>
        <v>-10.29507000000001</v>
      </c>
      <c r="AA92" s="78"/>
      <c r="AB92" s="77"/>
    </row>
    <row r="93" spans="1:28" s="58" customFormat="1" ht="15">
      <c r="A93" s="196" t="s">
        <v>299</v>
      </c>
      <c r="B93" s="165">
        <v>309400</v>
      </c>
      <c r="C93" s="163">
        <v>-39550</v>
      </c>
      <c r="D93" s="171">
        <v>-0.11</v>
      </c>
      <c r="E93" s="165">
        <v>350</v>
      </c>
      <c r="F93" s="113">
        <v>0</v>
      </c>
      <c r="G93" s="171">
        <v>0</v>
      </c>
      <c r="H93" s="165">
        <v>0</v>
      </c>
      <c r="I93" s="113">
        <v>0</v>
      </c>
      <c r="J93" s="171">
        <v>0</v>
      </c>
      <c r="K93" s="165">
        <v>309750</v>
      </c>
      <c r="L93" s="113">
        <v>-39550</v>
      </c>
      <c r="M93" s="128">
        <v>-0.11</v>
      </c>
      <c r="N93" s="174">
        <v>259000</v>
      </c>
      <c r="O93" s="175">
        <f t="shared" si="10"/>
        <v>0.8361581920903954</v>
      </c>
      <c r="P93" s="109">
        <f>Volume!K93</f>
        <v>568.15</v>
      </c>
      <c r="Q93" s="69">
        <f>Volume!J93</f>
        <v>595.35</v>
      </c>
      <c r="R93" s="240">
        <f t="shared" si="11"/>
        <v>18.44096625</v>
      </c>
      <c r="S93" s="104">
        <f t="shared" si="12"/>
        <v>15.419565</v>
      </c>
      <c r="T93" s="110">
        <f t="shared" si="13"/>
        <v>349300</v>
      </c>
      <c r="U93" s="104">
        <f t="shared" si="14"/>
        <v>-11.322645290581162</v>
      </c>
      <c r="V93" s="104">
        <f t="shared" si="15"/>
        <v>18.420129</v>
      </c>
      <c r="W93" s="104">
        <f t="shared" si="16"/>
        <v>0.02083725</v>
      </c>
      <c r="X93" s="104">
        <f t="shared" si="17"/>
        <v>0</v>
      </c>
      <c r="Y93" s="104">
        <f t="shared" si="18"/>
        <v>19.8454795</v>
      </c>
      <c r="Z93" s="240">
        <f t="shared" si="19"/>
        <v>-1.4045132500000008</v>
      </c>
      <c r="AA93" s="78"/>
      <c r="AB93" s="77"/>
    </row>
    <row r="94" spans="1:26" s="7" customFormat="1" ht="15">
      <c r="A94" s="196" t="s">
        <v>7</v>
      </c>
      <c r="B94" s="165">
        <v>3081000</v>
      </c>
      <c r="C94" s="163">
        <v>334750</v>
      </c>
      <c r="D94" s="171">
        <v>0.12</v>
      </c>
      <c r="E94" s="165">
        <v>137800</v>
      </c>
      <c r="F94" s="113">
        <v>3900</v>
      </c>
      <c r="G94" s="171">
        <v>0.03</v>
      </c>
      <c r="H94" s="165">
        <v>43550</v>
      </c>
      <c r="I94" s="113">
        <v>1950</v>
      </c>
      <c r="J94" s="171">
        <v>0.05</v>
      </c>
      <c r="K94" s="165">
        <v>3262350</v>
      </c>
      <c r="L94" s="113">
        <v>340600</v>
      </c>
      <c r="M94" s="128">
        <v>0.12</v>
      </c>
      <c r="N94" s="174">
        <v>2562300</v>
      </c>
      <c r="O94" s="175">
        <f t="shared" si="10"/>
        <v>0.785415421398685</v>
      </c>
      <c r="P94" s="109">
        <f>Volume!K94</f>
        <v>933.8</v>
      </c>
      <c r="Q94" s="69">
        <f>Volume!J94</f>
        <v>928.15</v>
      </c>
      <c r="R94" s="240">
        <f t="shared" si="11"/>
        <v>302.79501525</v>
      </c>
      <c r="S94" s="104">
        <f t="shared" si="12"/>
        <v>237.8198745</v>
      </c>
      <c r="T94" s="110">
        <f t="shared" si="13"/>
        <v>2921750</v>
      </c>
      <c r="U94" s="104">
        <f t="shared" si="14"/>
        <v>11.657397107897664</v>
      </c>
      <c r="V94" s="104">
        <f t="shared" si="15"/>
        <v>285.963015</v>
      </c>
      <c r="W94" s="104">
        <f t="shared" si="16"/>
        <v>12.789907</v>
      </c>
      <c r="X94" s="104">
        <f t="shared" si="17"/>
        <v>4.04209325</v>
      </c>
      <c r="Y94" s="104">
        <f t="shared" si="18"/>
        <v>272.833015</v>
      </c>
      <c r="Z94" s="240">
        <f t="shared" si="19"/>
        <v>29.962000250000017</v>
      </c>
    </row>
    <row r="95" spans="1:28" s="58" customFormat="1" ht="15">
      <c r="A95" s="196" t="s">
        <v>170</v>
      </c>
      <c r="B95" s="165">
        <v>2930400</v>
      </c>
      <c r="C95" s="163">
        <v>60000</v>
      </c>
      <c r="D95" s="171">
        <v>0.02</v>
      </c>
      <c r="E95" s="165">
        <v>0</v>
      </c>
      <c r="F95" s="113">
        <v>0</v>
      </c>
      <c r="G95" s="171">
        <v>0</v>
      </c>
      <c r="H95" s="165">
        <v>0</v>
      </c>
      <c r="I95" s="113">
        <v>0</v>
      </c>
      <c r="J95" s="171">
        <v>0</v>
      </c>
      <c r="K95" s="165">
        <v>2930400</v>
      </c>
      <c r="L95" s="113">
        <v>60000</v>
      </c>
      <c r="M95" s="128">
        <v>0.02</v>
      </c>
      <c r="N95" s="174">
        <v>1294800</v>
      </c>
      <c r="O95" s="175">
        <f t="shared" si="10"/>
        <v>0.44185094185094187</v>
      </c>
      <c r="P95" s="109">
        <f>Volume!K95</f>
        <v>512.55</v>
      </c>
      <c r="Q95" s="69">
        <f>Volume!J95</f>
        <v>509.95</v>
      </c>
      <c r="R95" s="240">
        <f t="shared" si="11"/>
        <v>149.435748</v>
      </c>
      <c r="S95" s="104">
        <f t="shared" si="12"/>
        <v>66.028326</v>
      </c>
      <c r="T95" s="110">
        <f t="shared" si="13"/>
        <v>2870400</v>
      </c>
      <c r="U95" s="104">
        <f t="shared" si="14"/>
        <v>2.0903010033444818</v>
      </c>
      <c r="V95" s="104">
        <f t="shared" si="15"/>
        <v>149.435748</v>
      </c>
      <c r="W95" s="104">
        <f t="shared" si="16"/>
        <v>0</v>
      </c>
      <c r="X95" s="104">
        <f t="shared" si="17"/>
        <v>0</v>
      </c>
      <c r="Y95" s="104">
        <f t="shared" si="18"/>
        <v>147.12235199999998</v>
      </c>
      <c r="Z95" s="240">
        <f t="shared" si="19"/>
        <v>2.3133960000000116</v>
      </c>
      <c r="AA95" s="78"/>
      <c r="AB95" s="77"/>
    </row>
    <row r="96" spans="1:28" s="58" customFormat="1" ht="15">
      <c r="A96" s="196" t="s">
        <v>224</v>
      </c>
      <c r="B96" s="165">
        <v>2254800</v>
      </c>
      <c r="C96" s="163">
        <v>-685600</v>
      </c>
      <c r="D96" s="171">
        <v>-0.23</v>
      </c>
      <c r="E96" s="165">
        <v>172400</v>
      </c>
      <c r="F96" s="113">
        <v>-15600</v>
      </c>
      <c r="G96" s="171">
        <v>-0.08</v>
      </c>
      <c r="H96" s="165">
        <v>36000</v>
      </c>
      <c r="I96" s="113">
        <v>800</v>
      </c>
      <c r="J96" s="171">
        <v>0.02</v>
      </c>
      <c r="K96" s="165">
        <v>2463200</v>
      </c>
      <c r="L96" s="113">
        <v>-700400</v>
      </c>
      <c r="M96" s="128">
        <v>-0.22</v>
      </c>
      <c r="N96" s="174">
        <v>2132800</v>
      </c>
      <c r="O96" s="175">
        <f t="shared" si="10"/>
        <v>0.865865540759987</v>
      </c>
      <c r="P96" s="109">
        <f>Volume!K96</f>
        <v>912.3</v>
      </c>
      <c r="Q96" s="69">
        <f>Volume!J96</f>
        <v>938.8</v>
      </c>
      <c r="R96" s="240">
        <f t="shared" si="11"/>
        <v>231.245216</v>
      </c>
      <c r="S96" s="104">
        <f t="shared" si="12"/>
        <v>200.227264</v>
      </c>
      <c r="T96" s="110">
        <f t="shared" si="13"/>
        <v>3163600</v>
      </c>
      <c r="U96" s="104">
        <f t="shared" si="14"/>
        <v>-22.139334934884307</v>
      </c>
      <c r="V96" s="104">
        <f t="shared" si="15"/>
        <v>211.680624</v>
      </c>
      <c r="W96" s="104">
        <f t="shared" si="16"/>
        <v>16.184912</v>
      </c>
      <c r="X96" s="104">
        <f t="shared" si="17"/>
        <v>3.37968</v>
      </c>
      <c r="Y96" s="104">
        <f t="shared" si="18"/>
        <v>288.615228</v>
      </c>
      <c r="Z96" s="240">
        <f t="shared" si="19"/>
        <v>-57.370012</v>
      </c>
      <c r="AA96" s="78"/>
      <c r="AB96" s="77"/>
    </row>
    <row r="97" spans="1:28" s="58" customFormat="1" ht="15">
      <c r="A97" s="196" t="s">
        <v>207</v>
      </c>
      <c r="B97" s="165">
        <v>5545000</v>
      </c>
      <c r="C97" s="163">
        <v>-115000</v>
      </c>
      <c r="D97" s="171">
        <v>-0.02</v>
      </c>
      <c r="E97" s="165">
        <v>542500</v>
      </c>
      <c r="F97" s="113">
        <v>1250</v>
      </c>
      <c r="G97" s="171">
        <v>0</v>
      </c>
      <c r="H97" s="165">
        <v>27500</v>
      </c>
      <c r="I97" s="113">
        <v>0</v>
      </c>
      <c r="J97" s="171">
        <v>0</v>
      </c>
      <c r="K97" s="165">
        <v>6115000</v>
      </c>
      <c r="L97" s="113">
        <v>-113750</v>
      </c>
      <c r="M97" s="128">
        <v>-0.02</v>
      </c>
      <c r="N97" s="174">
        <v>5096250</v>
      </c>
      <c r="O97" s="175">
        <f t="shared" si="10"/>
        <v>0.8334014717906787</v>
      </c>
      <c r="P97" s="109">
        <f>Volume!K97</f>
        <v>217.35</v>
      </c>
      <c r="Q97" s="69">
        <f>Volume!J97</f>
        <v>215.05</v>
      </c>
      <c r="R97" s="240">
        <f t="shared" si="11"/>
        <v>131.503075</v>
      </c>
      <c r="S97" s="104">
        <f t="shared" si="12"/>
        <v>109.59485625</v>
      </c>
      <c r="T97" s="110">
        <f t="shared" si="13"/>
        <v>6228750</v>
      </c>
      <c r="U97" s="104">
        <f t="shared" si="14"/>
        <v>-1.826209110977323</v>
      </c>
      <c r="V97" s="104">
        <f t="shared" si="15"/>
        <v>119.245225</v>
      </c>
      <c r="W97" s="104">
        <f t="shared" si="16"/>
        <v>11.6664625</v>
      </c>
      <c r="X97" s="104">
        <f t="shared" si="17"/>
        <v>0.5913875</v>
      </c>
      <c r="Y97" s="104">
        <f t="shared" si="18"/>
        <v>135.38188125</v>
      </c>
      <c r="Z97" s="240">
        <f t="shared" si="19"/>
        <v>-3.8788062499999967</v>
      </c>
      <c r="AA97" s="78"/>
      <c r="AB97" s="77"/>
    </row>
    <row r="98" spans="1:28" s="58" customFormat="1" ht="15">
      <c r="A98" s="196" t="s">
        <v>300</v>
      </c>
      <c r="B98" s="165">
        <v>1180750</v>
      </c>
      <c r="C98" s="163">
        <v>-48500</v>
      </c>
      <c r="D98" s="171">
        <v>-0.04</v>
      </c>
      <c r="E98" s="165">
        <v>7750</v>
      </c>
      <c r="F98" s="113">
        <v>1000</v>
      </c>
      <c r="G98" s="171">
        <v>0.15</v>
      </c>
      <c r="H98" s="165">
        <v>0</v>
      </c>
      <c r="I98" s="113">
        <v>0</v>
      </c>
      <c r="J98" s="171">
        <v>0</v>
      </c>
      <c r="K98" s="165">
        <v>1188500</v>
      </c>
      <c r="L98" s="113">
        <v>-47500</v>
      </c>
      <c r="M98" s="128">
        <v>-0.04</v>
      </c>
      <c r="N98" s="174">
        <v>1048750</v>
      </c>
      <c r="O98" s="175">
        <f t="shared" si="10"/>
        <v>0.8824148085822465</v>
      </c>
      <c r="P98" s="109">
        <f>Volume!K98</f>
        <v>801.35</v>
      </c>
      <c r="Q98" s="69">
        <f>Volume!J98</f>
        <v>826.65</v>
      </c>
      <c r="R98" s="240">
        <f t="shared" si="11"/>
        <v>98.2473525</v>
      </c>
      <c r="S98" s="104">
        <f t="shared" si="12"/>
        <v>86.69491875</v>
      </c>
      <c r="T98" s="110">
        <f t="shared" si="13"/>
        <v>1236000</v>
      </c>
      <c r="U98" s="104">
        <f t="shared" si="14"/>
        <v>-3.843042071197411</v>
      </c>
      <c r="V98" s="104">
        <f t="shared" si="15"/>
        <v>97.60669875</v>
      </c>
      <c r="W98" s="104">
        <f t="shared" si="16"/>
        <v>0.64065375</v>
      </c>
      <c r="X98" s="104">
        <f t="shared" si="17"/>
        <v>0</v>
      </c>
      <c r="Y98" s="104">
        <f t="shared" si="18"/>
        <v>99.04686</v>
      </c>
      <c r="Z98" s="240">
        <f t="shared" si="19"/>
        <v>-0.79950749999999</v>
      </c>
      <c r="AA98" s="78"/>
      <c r="AB98" s="77"/>
    </row>
    <row r="99" spans="1:28" s="58" customFormat="1" ht="15">
      <c r="A99" s="196" t="s">
        <v>280</v>
      </c>
      <c r="B99" s="165">
        <v>11075200</v>
      </c>
      <c r="C99" s="163">
        <v>-32000</v>
      </c>
      <c r="D99" s="171">
        <v>0</v>
      </c>
      <c r="E99" s="165">
        <v>484800</v>
      </c>
      <c r="F99" s="113">
        <v>0</v>
      </c>
      <c r="G99" s="171">
        <v>0</v>
      </c>
      <c r="H99" s="165">
        <v>41600</v>
      </c>
      <c r="I99" s="113">
        <v>-1600</v>
      </c>
      <c r="J99" s="171">
        <v>-0.04</v>
      </c>
      <c r="K99" s="165">
        <v>11601600</v>
      </c>
      <c r="L99" s="113">
        <v>-33600</v>
      </c>
      <c r="M99" s="128">
        <v>0</v>
      </c>
      <c r="N99" s="174">
        <v>9278400</v>
      </c>
      <c r="O99" s="175">
        <f t="shared" si="10"/>
        <v>0.7997517583781547</v>
      </c>
      <c r="P99" s="109">
        <f>Volume!K99</f>
        <v>291</v>
      </c>
      <c r="Q99" s="69">
        <f>Volume!J99</f>
        <v>290.3</v>
      </c>
      <c r="R99" s="240">
        <f t="shared" si="11"/>
        <v>336.794448</v>
      </c>
      <c r="S99" s="104">
        <f t="shared" si="12"/>
        <v>269.351952</v>
      </c>
      <c r="T99" s="110">
        <f t="shared" si="13"/>
        <v>11635200</v>
      </c>
      <c r="U99" s="104">
        <f t="shared" si="14"/>
        <v>-0.2887788778877888</v>
      </c>
      <c r="V99" s="104">
        <f t="shared" si="15"/>
        <v>321.513056</v>
      </c>
      <c r="W99" s="104">
        <f t="shared" si="16"/>
        <v>14.073744</v>
      </c>
      <c r="X99" s="104">
        <f t="shared" si="17"/>
        <v>1.207648</v>
      </c>
      <c r="Y99" s="104">
        <f t="shared" si="18"/>
        <v>338.58432</v>
      </c>
      <c r="Z99" s="240">
        <f t="shared" si="19"/>
        <v>-1.7898720000000026</v>
      </c>
      <c r="AA99" s="78"/>
      <c r="AB99" s="77"/>
    </row>
    <row r="100" spans="1:28" s="58" customFormat="1" ht="15">
      <c r="A100" s="196" t="s">
        <v>146</v>
      </c>
      <c r="B100" s="165">
        <v>9353900</v>
      </c>
      <c r="C100" s="163">
        <v>-80100</v>
      </c>
      <c r="D100" s="171">
        <v>-0.01</v>
      </c>
      <c r="E100" s="165">
        <v>676400</v>
      </c>
      <c r="F100" s="113">
        <v>8900</v>
      </c>
      <c r="G100" s="171">
        <v>0.01</v>
      </c>
      <c r="H100" s="165">
        <v>26700</v>
      </c>
      <c r="I100" s="113">
        <v>0</v>
      </c>
      <c r="J100" s="171">
        <v>0</v>
      </c>
      <c r="K100" s="165">
        <v>10057000</v>
      </c>
      <c r="L100" s="113">
        <v>-71200</v>
      </c>
      <c r="M100" s="128">
        <v>-0.01</v>
      </c>
      <c r="N100" s="174">
        <v>7565000</v>
      </c>
      <c r="O100" s="175">
        <f t="shared" si="10"/>
        <v>0.7522123893805309</v>
      </c>
      <c r="P100" s="109">
        <f>Volume!K100</f>
        <v>46.3</v>
      </c>
      <c r="Q100" s="69">
        <f>Volume!J100</f>
        <v>45.2</v>
      </c>
      <c r="R100" s="240">
        <f t="shared" si="11"/>
        <v>45.45764</v>
      </c>
      <c r="S100" s="104">
        <f t="shared" si="12"/>
        <v>34.1938</v>
      </c>
      <c r="T100" s="110">
        <f t="shared" si="13"/>
        <v>10128200</v>
      </c>
      <c r="U100" s="104">
        <f t="shared" si="14"/>
        <v>-0.7029876977152899</v>
      </c>
      <c r="V100" s="104">
        <f t="shared" si="15"/>
        <v>42.279628</v>
      </c>
      <c r="W100" s="104">
        <f t="shared" si="16"/>
        <v>3.0573280000000005</v>
      </c>
      <c r="X100" s="104">
        <f t="shared" si="17"/>
        <v>0.120684</v>
      </c>
      <c r="Y100" s="104">
        <f t="shared" si="18"/>
        <v>46.893566</v>
      </c>
      <c r="Z100" s="240">
        <f t="shared" si="19"/>
        <v>-1.435926000000002</v>
      </c>
      <c r="AA100" s="78"/>
      <c r="AB100" s="77"/>
    </row>
    <row r="101" spans="1:26" s="7" customFormat="1" ht="15">
      <c r="A101" s="196" t="s">
        <v>8</v>
      </c>
      <c r="B101" s="165">
        <v>27529600</v>
      </c>
      <c r="C101" s="163">
        <v>524800</v>
      </c>
      <c r="D101" s="171">
        <v>0.02</v>
      </c>
      <c r="E101" s="165">
        <v>3697600</v>
      </c>
      <c r="F101" s="113">
        <v>148800</v>
      </c>
      <c r="G101" s="171">
        <v>0.04</v>
      </c>
      <c r="H101" s="165">
        <v>1137600</v>
      </c>
      <c r="I101" s="113">
        <v>32000</v>
      </c>
      <c r="J101" s="171">
        <v>0.03</v>
      </c>
      <c r="K101" s="165">
        <v>32364800</v>
      </c>
      <c r="L101" s="113">
        <v>705600</v>
      </c>
      <c r="M101" s="128">
        <v>0.02</v>
      </c>
      <c r="N101" s="174">
        <v>22796800</v>
      </c>
      <c r="O101" s="175">
        <f t="shared" si="10"/>
        <v>0.7043701799485861</v>
      </c>
      <c r="P101" s="109">
        <f>Volume!K101</f>
        <v>170.05</v>
      </c>
      <c r="Q101" s="69">
        <f>Volume!J101</f>
        <v>168.05</v>
      </c>
      <c r="R101" s="240">
        <f t="shared" si="11"/>
        <v>543.890464</v>
      </c>
      <c r="S101" s="104">
        <f t="shared" si="12"/>
        <v>383.100224</v>
      </c>
      <c r="T101" s="110">
        <f t="shared" si="13"/>
        <v>31659200</v>
      </c>
      <c r="U101" s="104">
        <f t="shared" si="14"/>
        <v>2.2287360388133624</v>
      </c>
      <c r="V101" s="104">
        <f t="shared" si="15"/>
        <v>462.634928</v>
      </c>
      <c r="W101" s="104">
        <f t="shared" si="16"/>
        <v>62.138168</v>
      </c>
      <c r="X101" s="104">
        <f t="shared" si="17"/>
        <v>19.117368</v>
      </c>
      <c r="Y101" s="104">
        <f t="shared" si="18"/>
        <v>538.364696</v>
      </c>
      <c r="Z101" s="240">
        <f t="shared" si="19"/>
        <v>5.525767999999971</v>
      </c>
    </row>
    <row r="102" spans="1:28" s="58" customFormat="1" ht="15">
      <c r="A102" s="196" t="s">
        <v>301</v>
      </c>
      <c r="B102" s="165">
        <v>2004000</v>
      </c>
      <c r="C102" s="163">
        <v>-17000</v>
      </c>
      <c r="D102" s="171">
        <v>-0.01</v>
      </c>
      <c r="E102" s="165">
        <v>14000</v>
      </c>
      <c r="F102" s="113">
        <v>1000</v>
      </c>
      <c r="G102" s="171">
        <v>0.08</v>
      </c>
      <c r="H102" s="165">
        <v>1000</v>
      </c>
      <c r="I102" s="113">
        <v>0</v>
      </c>
      <c r="J102" s="171">
        <v>0</v>
      </c>
      <c r="K102" s="165">
        <v>2019000</v>
      </c>
      <c r="L102" s="113">
        <v>-16000</v>
      </c>
      <c r="M102" s="128">
        <v>-0.01</v>
      </c>
      <c r="N102" s="174">
        <v>1732000</v>
      </c>
      <c r="O102" s="175">
        <f t="shared" si="10"/>
        <v>0.8578504210004952</v>
      </c>
      <c r="P102" s="109">
        <f>Volume!K102</f>
        <v>215.05</v>
      </c>
      <c r="Q102" s="69">
        <f>Volume!J102</f>
        <v>219.25</v>
      </c>
      <c r="R102" s="240">
        <f t="shared" si="11"/>
        <v>44.266575</v>
      </c>
      <c r="S102" s="104">
        <f t="shared" si="12"/>
        <v>37.9741</v>
      </c>
      <c r="T102" s="110">
        <f t="shared" si="13"/>
        <v>2035000</v>
      </c>
      <c r="U102" s="104">
        <f t="shared" si="14"/>
        <v>-0.7862407862407862</v>
      </c>
      <c r="V102" s="104">
        <f t="shared" si="15"/>
        <v>43.9377</v>
      </c>
      <c r="W102" s="104">
        <f t="shared" si="16"/>
        <v>0.30695</v>
      </c>
      <c r="X102" s="104">
        <f t="shared" si="17"/>
        <v>0.021925</v>
      </c>
      <c r="Y102" s="104">
        <f t="shared" si="18"/>
        <v>43.762675</v>
      </c>
      <c r="Z102" s="240">
        <f t="shared" si="19"/>
        <v>0.5039000000000016</v>
      </c>
      <c r="AA102" s="78"/>
      <c r="AB102" s="77"/>
    </row>
    <row r="103" spans="1:28" s="58" customFormat="1" ht="15">
      <c r="A103" s="196" t="s">
        <v>179</v>
      </c>
      <c r="B103" s="165">
        <v>35000000</v>
      </c>
      <c r="C103" s="163">
        <v>-4508000</v>
      </c>
      <c r="D103" s="171">
        <v>-0.11</v>
      </c>
      <c r="E103" s="165">
        <v>6832000</v>
      </c>
      <c r="F103" s="113">
        <v>-812000</v>
      </c>
      <c r="G103" s="171">
        <v>-0.11</v>
      </c>
      <c r="H103" s="165">
        <v>2240000</v>
      </c>
      <c r="I103" s="113">
        <v>-28000</v>
      </c>
      <c r="J103" s="171">
        <v>-0.01</v>
      </c>
      <c r="K103" s="165">
        <v>44072000</v>
      </c>
      <c r="L103" s="113">
        <v>-5348000</v>
      </c>
      <c r="M103" s="128">
        <v>-0.11</v>
      </c>
      <c r="N103" s="174">
        <v>33432000</v>
      </c>
      <c r="O103" s="175">
        <f t="shared" si="10"/>
        <v>0.758576874205845</v>
      </c>
      <c r="P103" s="109">
        <f>Volume!K103</f>
        <v>17.3</v>
      </c>
      <c r="Q103" s="69">
        <f>Volume!J103</f>
        <v>15.5</v>
      </c>
      <c r="R103" s="240">
        <f t="shared" si="11"/>
        <v>68.3116</v>
      </c>
      <c r="S103" s="104">
        <f t="shared" si="12"/>
        <v>51.8196</v>
      </c>
      <c r="T103" s="110">
        <f t="shared" si="13"/>
        <v>49420000</v>
      </c>
      <c r="U103" s="104">
        <f t="shared" si="14"/>
        <v>-10.821529745042493</v>
      </c>
      <c r="V103" s="104">
        <f t="shared" si="15"/>
        <v>54.25</v>
      </c>
      <c r="W103" s="104">
        <f t="shared" si="16"/>
        <v>10.5896</v>
      </c>
      <c r="X103" s="104">
        <f t="shared" si="17"/>
        <v>3.472</v>
      </c>
      <c r="Y103" s="104">
        <f t="shared" si="18"/>
        <v>85.4966</v>
      </c>
      <c r="Z103" s="240">
        <f t="shared" si="19"/>
        <v>-17.185000000000002</v>
      </c>
      <c r="AA103" s="78"/>
      <c r="AB103" s="77"/>
    </row>
    <row r="104" spans="1:28" s="58" customFormat="1" ht="15">
      <c r="A104" s="196" t="s">
        <v>202</v>
      </c>
      <c r="B104" s="165">
        <v>3418950</v>
      </c>
      <c r="C104" s="163">
        <v>-46000</v>
      </c>
      <c r="D104" s="171">
        <v>-0.01</v>
      </c>
      <c r="E104" s="165">
        <v>127650</v>
      </c>
      <c r="F104" s="113">
        <v>-1150</v>
      </c>
      <c r="G104" s="171">
        <v>-0.01</v>
      </c>
      <c r="H104" s="165">
        <v>10350</v>
      </c>
      <c r="I104" s="113">
        <v>0</v>
      </c>
      <c r="J104" s="171">
        <v>0</v>
      </c>
      <c r="K104" s="165">
        <v>3556950</v>
      </c>
      <c r="L104" s="113">
        <v>-47150</v>
      </c>
      <c r="M104" s="128">
        <v>-0.01</v>
      </c>
      <c r="N104" s="174">
        <v>2737000</v>
      </c>
      <c r="O104" s="175">
        <f t="shared" si="10"/>
        <v>0.7694794697704495</v>
      </c>
      <c r="P104" s="109">
        <f>Volume!K104</f>
        <v>211.35</v>
      </c>
      <c r="Q104" s="69">
        <f>Volume!J104</f>
        <v>212.85</v>
      </c>
      <c r="R104" s="240">
        <f t="shared" si="11"/>
        <v>75.70968075</v>
      </c>
      <c r="S104" s="104">
        <f t="shared" si="12"/>
        <v>58.257045</v>
      </c>
      <c r="T104" s="110">
        <f t="shared" si="13"/>
        <v>3604100</v>
      </c>
      <c r="U104" s="104">
        <f t="shared" si="14"/>
        <v>-1.3082322910019146</v>
      </c>
      <c r="V104" s="104">
        <f t="shared" si="15"/>
        <v>72.77235075</v>
      </c>
      <c r="W104" s="104">
        <f t="shared" si="16"/>
        <v>2.71703025</v>
      </c>
      <c r="X104" s="104">
        <f t="shared" si="17"/>
        <v>0.22029975</v>
      </c>
      <c r="Y104" s="104">
        <f t="shared" si="18"/>
        <v>76.1726535</v>
      </c>
      <c r="Z104" s="240">
        <f t="shared" si="19"/>
        <v>-0.4629727499999916</v>
      </c>
      <c r="AA104" s="78"/>
      <c r="AB104" s="77"/>
    </row>
    <row r="105" spans="1:28" s="58" customFormat="1" ht="15">
      <c r="A105" s="196" t="s">
        <v>171</v>
      </c>
      <c r="B105" s="165">
        <v>4197600</v>
      </c>
      <c r="C105" s="163">
        <v>-85800</v>
      </c>
      <c r="D105" s="171">
        <v>-0.02</v>
      </c>
      <c r="E105" s="165">
        <v>165000</v>
      </c>
      <c r="F105" s="113">
        <v>-4400</v>
      </c>
      <c r="G105" s="171">
        <v>-0.03</v>
      </c>
      <c r="H105" s="165">
        <v>55000</v>
      </c>
      <c r="I105" s="113">
        <v>0</v>
      </c>
      <c r="J105" s="171">
        <v>0</v>
      </c>
      <c r="K105" s="165">
        <v>4417600</v>
      </c>
      <c r="L105" s="113">
        <v>-90200</v>
      </c>
      <c r="M105" s="128">
        <v>-0.02</v>
      </c>
      <c r="N105" s="174">
        <v>3533200</v>
      </c>
      <c r="O105" s="175">
        <f t="shared" si="10"/>
        <v>0.799800796812749</v>
      </c>
      <c r="P105" s="109">
        <f>Volume!K105</f>
        <v>310.95</v>
      </c>
      <c r="Q105" s="69">
        <f>Volume!J105</f>
        <v>320</v>
      </c>
      <c r="R105" s="240">
        <f t="shared" si="11"/>
        <v>141.3632</v>
      </c>
      <c r="S105" s="104">
        <f t="shared" si="12"/>
        <v>113.0624</v>
      </c>
      <c r="T105" s="110">
        <f t="shared" si="13"/>
        <v>4507800</v>
      </c>
      <c r="U105" s="104">
        <f t="shared" si="14"/>
        <v>-2.0009760858955588</v>
      </c>
      <c r="V105" s="104">
        <f t="shared" si="15"/>
        <v>134.3232</v>
      </c>
      <c r="W105" s="104">
        <f t="shared" si="16"/>
        <v>5.28</v>
      </c>
      <c r="X105" s="104">
        <f t="shared" si="17"/>
        <v>1.76</v>
      </c>
      <c r="Y105" s="104">
        <f t="shared" si="18"/>
        <v>140.170041</v>
      </c>
      <c r="Z105" s="240">
        <f t="shared" si="19"/>
        <v>1.1931590000000085</v>
      </c>
      <c r="AA105" s="78"/>
      <c r="AB105" s="77"/>
    </row>
    <row r="106" spans="1:28" s="58" customFormat="1" ht="15">
      <c r="A106" s="196" t="s">
        <v>147</v>
      </c>
      <c r="B106" s="165">
        <v>4637400</v>
      </c>
      <c r="C106" s="163">
        <v>-41300</v>
      </c>
      <c r="D106" s="171">
        <v>-0.01</v>
      </c>
      <c r="E106" s="165">
        <v>188800</v>
      </c>
      <c r="F106" s="113">
        <v>0</v>
      </c>
      <c r="G106" s="171">
        <v>0</v>
      </c>
      <c r="H106" s="165">
        <v>11800</v>
      </c>
      <c r="I106" s="113">
        <v>5900</v>
      </c>
      <c r="J106" s="171">
        <v>1</v>
      </c>
      <c r="K106" s="165">
        <v>4838000</v>
      </c>
      <c r="L106" s="113">
        <v>-35400</v>
      </c>
      <c r="M106" s="128">
        <v>-0.01</v>
      </c>
      <c r="N106" s="174">
        <v>3799600</v>
      </c>
      <c r="O106" s="175">
        <f t="shared" si="10"/>
        <v>0.7853658536585366</v>
      </c>
      <c r="P106" s="109">
        <f>Volume!K106</f>
        <v>60.3</v>
      </c>
      <c r="Q106" s="69">
        <f>Volume!J106</f>
        <v>60.45</v>
      </c>
      <c r="R106" s="240">
        <f t="shared" si="11"/>
        <v>29.24571</v>
      </c>
      <c r="S106" s="104">
        <f t="shared" si="12"/>
        <v>22.968582</v>
      </c>
      <c r="T106" s="110">
        <f t="shared" si="13"/>
        <v>4873400</v>
      </c>
      <c r="U106" s="104">
        <f t="shared" si="14"/>
        <v>-0.7263922518159807</v>
      </c>
      <c r="V106" s="104">
        <f t="shared" si="15"/>
        <v>28.033083</v>
      </c>
      <c r="W106" s="104">
        <f t="shared" si="16"/>
        <v>1.141296</v>
      </c>
      <c r="X106" s="104">
        <f t="shared" si="17"/>
        <v>0.071331</v>
      </c>
      <c r="Y106" s="104">
        <f t="shared" si="18"/>
        <v>29.386602</v>
      </c>
      <c r="Z106" s="240">
        <f t="shared" si="19"/>
        <v>-0.1408920000000009</v>
      </c>
      <c r="AA106" s="78"/>
      <c r="AB106" s="77"/>
    </row>
    <row r="107" spans="1:26" s="7" customFormat="1" ht="15">
      <c r="A107" s="196" t="s">
        <v>148</v>
      </c>
      <c r="B107" s="165">
        <v>1136960</v>
      </c>
      <c r="C107" s="163">
        <v>-4180</v>
      </c>
      <c r="D107" s="171">
        <v>0</v>
      </c>
      <c r="E107" s="165">
        <v>2090</v>
      </c>
      <c r="F107" s="113">
        <v>0</v>
      </c>
      <c r="G107" s="171">
        <v>0</v>
      </c>
      <c r="H107" s="165">
        <v>0</v>
      </c>
      <c r="I107" s="113">
        <v>0</v>
      </c>
      <c r="J107" s="171">
        <v>0</v>
      </c>
      <c r="K107" s="165">
        <v>1139050</v>
      </c>
      <c r="L107" s="113">
        <v>-4180</v>
      </c>
      <c r="M107" s="128">
        <v>0</v>
      </c>
      <c r="N107" s="174">
        <v>787930</v>
      </c>
      <c r="O107" s="175">
        <f t="shared" si="10"/>
        <v>0.691743119266055</v>
      </c>
      <c r="P107" s="109">
        <f>Volume!K107</f>
        <v>266.5</v>
      </c>
      <c r="Q107" s="69">
        <f>Volume!J107</f>
        <v>260.7</v>
      </c>
      <c r="R107" s="240">
        <f t="shared" si="11"/>
        <v>29.6950335</v>
      </c>
      <c r="S107" s="104">
        <f t="shared" si="12"/>
        <v>20.5413351</v>
      </c>
      <c r="T107" s="110">
        <f t="shared" si="13"/>
        <v>1143230</v>
      </c>
      <c r="U107" s="104">
        <f t="shared" si="14"/>
        <v>-0.3656307129798903</v>
      </c>
      <c r="V107" s="104">
        <f t="shared" si="15"/>
        <v>29.6405472</v>
      </c>
      <c r="W107" s="104">
        <f t="shared" si="16"/>
        <v>0.0544863</v>
      </c>
      <c r="X107" s="104">
        <f t="shared" si="17"/>
        <v>0</v>
      </c>
      <c r="Y107" s="104">
        <f t="shared" si="18"/>
        <v>30.4670795</v>
      </c>
      <c r="Z107" s="240">
        <f t="shared" si="19"/>
        <v>-0.7720459999999996</v>
      </c>
    </row>
    <row r="108" spans="1:26" s="7" customFormat="1" ht="15">
      <c r="A108" s="196" t="s">
        <v>122</v>
      </c>
      <c r="B108" s="165">
        <v>20816250</v>
      </c>
      <c r="C108" s="163">
        <v>705250</v>
      </c>
      <c r="D108" s="171">
        <v>0.04</v>
      </c>
      <c r="E108" s="165">
        <v>4712500</v>
      </c>
      <c r="F108" s="113">
        <v>61750</v>
      </c>
      <c r="G108" s="171">
        <v>0.01</v>
      </c>
      <c r="H108" s="165">
        <v>939250</v>
      </c>
      <c r="I108" s="113">
        <v>-3250</v>
      </c>
      <c r="J108" s="171">
        <v>0</v>
      </c>
      <c r="K108" s="165">
        <v>26468000</v>
      </c>
      <c r="L108" s="113">
        <v>763750</v>
      </c>
      <c r="M108" s="128">
        <v>0.03</v>
      </c>
      <c r="N108" s="174">
        <v>20221500</v>
      </c>
      <c r="O108" s="175">
        <f t="shared" si="10"/>
        <v>0.7639980353634578</v>
      </c>
      <c r="P108" s="109">
        <f>Volume!K108</f>
        <v>138.25</v>
      </c>
      <c r="Q108" s="69">
        <f>Volume!J108</f>
        <v>138.5</v>
      </c>
      <c r="R108" s="240">
        <f t="shared" si="11"/>
        <v>366.5818</v>
      </c>
      <c r="S108" s="104">
        <f t="shared" si="12"/>
        <v>280.067775</v>
      </c>
      <c r="T108" s="110">
        <f t="shared" si="13"/>
        <v>25704250</v>
      </c>
      <c r="U108" s="104">
        <f t="shared" si="14"/>
        <v>2.9712985206726517</v>
      </c>
      <c r="V108" s="104">
        <f t="shared" si="15"/>
        <v>288.3050625</v>
      </c>
      <c r="W108" s="104">
        <f t="shared" si="16"/>
        <v>65.268125</v>
      </c>
      <c r="X108" s="104">
        <f t="shared" si="17"/>
        <v>13.0086125</v>
      </c>
      <c r="Y108" s="104">
        <f t="shared" si="18"/>
        <v>355.36125625</v>
      </c>
      <c r="Z108" s="240">
        <f t="shared" si="19"/>
        <v>11.22054374999999</v>
      </c>
    </row>
    <row r="109" spans="1:26" s="7" customFormat="1" ht="15">
      <c r="A109" s="204" t="s">
        <v>36</v>
      </c>
      <c r="B109" s="165">
        <v>7266150</v>
      </c>
      <c r="C109" s="163">
        <v>-160200</v>
      </c>
      <c r="D109" s="171">
        <v>-0.02</v>
      </c>
      <c r="E109" s="165">
        <v>251100</v>
      </c>
      <c r="F109" s="113">
        <v>-2700</v>
      </c>
      <c r="G109" s="171">
        <v>-0.01</v>
      </c>
      <c r="H109" s="165">
        <v>63900</v>
      </c>
      <c r="I109" s="113">
        <v>450</v>
      </c>
      <c r="J109" s="171">
        <v>0.01</v>
      </c>
      <c r="K109" s="165">
        <v>7581150</v>
      </c>
      <c r="L109" s="113">
        <v>-162450</v>
      </c>
      <c r="M109" s="128">
        <v>-0.02</v>
      </c>
      <c r="N109" s="174">
        <v>6233400</v>
      </c>
      <c r="O109" s="175">
        <f t="shared" si="10"/>
        <v>0.8222235412833145</v>
      </c>
      <c r="P109" s="109">
        <f>Volume!K109</f>
        <v>896.3</v>
      </c>
      <c r="Q109" s="69">
        <f>Volume!J109</f>
        <v>894.45</v>
      </c>
      <c r="R109" s="240">
        <f t="shared" si="11"/>
        <v>678.09596175</v>
      </c>
      <c r="S109" s="104">
        <f t="shared" si="12"/>
        <v>557.546463</v>
      </c>
      <c r="T109" s="110">
        <f t="shared" si="13"/>
        <v>7743600</v>
      </c>
      <c r="U109" s="104">
        <f t="shared" si="14"/>
        <v>-2.097861459786146</v>
      </c>
      <c r="V109" s="104">
        <f t="shared" si="15"/>
        <v>649.92078675</v>
      </c>
      <c r="W109" s="104">
        <f t="shared" si="16"/>
        <v>22.4596395</v>
      </c>
      <c r="X109" s="104">
        <f t="shared" si="17"/>
        <v>5.7155355</v>
      </c>
      <c r="Y109" s="104">
        <f t="shared" si="18"/>
        <v>694.058868</v>
      </c>
      <c r="Z109" s="240">
        <f t="shared" si="19"/>
        <v>-15.962906249999946</v>
      </c>
    </row>
    <row r="110" spans="1:26" s="7" customFormat="1" ht="15">
      <c r="A110" s="196" t="s">
        <v>172</v>
      </c>
      <c r="B110" s="165">
        <v>4260900</v>
      </c>
      <c r="C110" s="163">
        <v>851550</v>
      </c>
      <c r="D110" s="171">
        <v>0.25</v>
      </c>
      <c r="E110" s="165">
        <v>153300</v>
      </c>
      <c r="F110" s="113">
        <v>1050</v>
      </c>
      <c r="G110" s="171">
        <v>0.01</v>
      </c>
      <c r="H110" s="165">
        <v>10500</v>
      </c>
      <c r="I110" s="113">
        <v>2100</v>
      </c>
      <c r="J110" s="171">
        <v>0.25</v>
      </c>
      <c r="K110" s="165">
        <v>4424700</v>
      </c>
      <c r="L110" s="113">
        <v>854700</v>
      </c>
      <c r="M110" s="128">
        <v>0.24</v>
      </c>
      <c r="N110" s="174">
        <v>2937900</v>
      </c>
      <c r="O110" s="175">
        <f t="shared" si="10"/>
        <v>0.6639772187944946</v>
      </c>
      <c r="P110" s="109">
        <f>Volume!K110</f>
        <v>207.4</v>
      </c>
      <c r="Q110" s="69">
        <f>Volume!J110</f>
        <v>216.9</v>
      </c>
      <c r="R110" s="240">
        <f t="shared" si="11"/>
        <v>95.971743</v>
      </c>
      <c r="S110" s="104">
        <f t="shared" si="12"/>
        <v>63.723051</v>
      </c>
      <c r="T110" s="110">
        <f t="shared" si="13"/>
        <v>3570000</v>
      </c>
      <c r="U110" s="104">
        <f t="shared" si="14"/>
        <v>23.941176470588236</v>
      </c>
      <c r="V110" s="104">
        <f t="shared" si="15"/>
        <v>92.418921</v>
      </c>
      <c r="W110" s="104">
        <f t="shared" si="16"/>
        <v>3.325077</v>
      </c>
      <c r="X110" s="104">
        <f t="shared" si="17"/>
        <v>0.227745</v>
      </c>
      <c r="Y110" s="104">
        <f t="shared" si="18"/>
        <v>74.0418</v>
      </c>
      <c r="Z110" s="240">
        <f t="shared" si="19"/>
        <v>21.92994300000001</v>
      </c>
    </row>
    <row r="111" spans="1:26" s="7" customFormat="1" ht="15">
      <c r="A111" s="196" t="s">
        <v>80</v>
      </c>
      <c r="B111" s="165">
        <v>2676000</v>
      </c>
      <c r="C111" s="163">
        <v>190800</v>
      </c>
      <c r="D111" s="171">
        <v>0.08</v>
      </c>
      <c r="E111" s="165">
        <v>24000</v>
      </c>
      <c r="F111" s="113">
        <v>1200</v>
      </c>
      <c r="G111" s="171">
        <v>0.05</v>
      </c>
      <c r="H111" s="165">
        <v>2400</v>
      </c>
      <c r="I111" s="113">
        <v>0</v>
      </c>
      <c r="J111" s="171">
        <v>0</v>
      </c>
      <c r="K111" s="165">
        <v>2702400</v>
      </c>
      <c r="L111" s="113">
        <v>192000</v>
      </c>
      <c r="M111" s="128">
        <v>0.08</v>
      </c>
      <c r="N111" s="174">
        <v>1881600</v>
      </c>
      <c r="O111" s="175">
        <f t="shared" si="10"/>
        <v>0.6962699822380106</v>
      </c>
      <c r="P111" s="109">
        <f>Volume!K111</f>
        <v>223.1</v>
      </c>
      <c r="Q111" s="69">
        <f>Volume!J111</f>
        <v>220.75</v>
      </c>
      <c r="R111" s="240">
        <f t="shared" si="11"/>
        <v>59.65548</v>
      </c>
      <c r="S111" s="104">
        <f t="shared" si="12"/>
        <v>41.53632</v>
      </c>
      <c r="T111" s="110">
        <f t="shared" si="13"/>
        <v>2510400</v>
      </c>
      <c r="U111" s="104">
        <f t="shared" si="14"/>
        <v>7.648183556405354</v>
      </c>
      <c r="V111" s="104">
        <f t="shared" si="15"/>
        <v>59.0727</v>
      </c>
      <c r="W111" s="104">
        <f t="shared" si="16"/>
        <v>0.5298</v>
      </c>
      <c r="X111" s="104">
        <f t="shared" si="17"/>
        <v>0.05298</v>
      </c>
      <c r="Y111" s="104">
        <f t="shared" si="18"/>
        <v>56.007024</v>
      </c>
      <c r="Z111" s="240">
        <f t="shared" si="19"/>
        <v>3.648455999999996</v>
      </c>
    </row>
    <row r="112" spans="1:26" s="7" customFormat="1" ht="15">
      <c r="A112" s="196" t="s">
        <v>276</v>
      </c>
      <c r="B112" s="165">
        <v>5698000</v>
      </c>
      <c r="C112" s="163">
        <v>-42700</v>
      </c>
      <c r="D112" s="171">
        <v>-0.01</v>
      </c>
      <c r="E112" s="165">
        <v>169400</v>
      </c>
      <c r="F112" s="113">
        <v>-2100</v>
      </c>
      <c r="G112" s="171">
        <v>-0.01</v>
      </c>
      <c r="H112" s="165">
        <v>1400</v>
      </c>
      <c r="I112" s="113">
        <v>0</v>
      </c>
      <c r="J112" s="171">
        <v>0</v>
      </c>
      <c r="K112" s="165">
        <v>5868800</v>
      </c>
      <c r="L112" s="113">
        <v>-44800</v>
      </c>
      <c r="M112" s="128">
        <v>-0.01</v>
      </c>
      <c r="N112" s="174">
        <v>5458600</v>
      </c>
      <c r="O112" s="175">
        <f t="shared" si="10"/>
        <v>0.930104961832061</v>
      </c>
      <c r="P112" s="109">
        <f>Volume!K112</f>
        <v>423.75</v>
      </c>
      <c r="Q112" s="69">
        <f>Volume!J112</f>
        <v>417.45</v>
      </c>
      <c r="R112" s="240">
        <f t="shared" si="11"/>
        <v>244.993056</v>
      </c>
      <c r="S112" s="104">
        <f t="shared" si="12"/>
        <v>227.869257</v>
      </c>
      <c r="T112" s="110">
        <f t="shared" si="13"/>
        <v>5913600</v>
      </c>
      <c r="U112" s="104">
        <f t="shared" si="14"/>
        <v>-0.7575757575757576</v>
      </c>
      <c r="V112" s="104">
        <f t="shared" si="15"/>
        <v>237.86301</v>
      </c>
      <c r="W112" s="104">
        <f t="shared" si="16"/>
        <v>7.071603</v>
      </c>
      <c r="X112" s="104">
        <f t="shared" si="17"/>
        <v>0.058443</v>
      </c>
      <c r="Y112" s="104">
        <f t="shared" si="18"/>
        <v>250.5888</v>
      </c>
      <c r="Z112" s="240">
        <f t="shared" si="19"/>
        <v>-5.595743999999996</v>
      </c>
    </row>
    <row r="113" spans="1:26" s="7" customFormat="1" ht="15">
      <c r="A113" s="196" t="s">
        <v>225</v>
      </c>
      <c r="B113" s="165">
        <v>580450</v>
      </c>
      <c r="C113" s="163">
        <v>-7150</v>
      </c>
      <c r="D113" s="171">
        <v>-0.01</v>
      </c>
      <c r="E113" s="165">
        <v>0</v>
      </c>
      <c r="F113" s="113">
        <v>0</v>
      </c>
      <c r="G113" s="171">
        <v>0</v>
      </c>
      <c r="H113" s="165">
        <v>0</v>
      </c>
      <c r="I113" s="113">
        <v>0</v>
      </c>
      <c r="J113" s="171">
        <v>0</v>
      </c>
      <c r="K113" s="165">
        <v>580450</v>
      </c>
      <c r="L113" s="113">
        <v>-7150</v>
      </c>
      <c r="M113" s="128">
        <v>-0.01</v>
      </c>
      <c r="N113" s="174">
        <v>529100</v>
      </c>
      <c r="O113" s="175">
        <f t="shared" si="10"/>
        <v>0.9115341545352743</v>
      </c>
      <c r="P113" s="109">
        <f>Volume!K113</f>
        <v>415.2</v>
      </c>
      <c r="Q113" s="69">
        <f>Volume!J113</f>
        <v>415.4</v>
      </c>
      <c r="R113" s="240">
        <f t="shared" si="11"/>
        <v>24.111893</v>
      </c>
      <c r="S113" s="104">
        <f t="shared" si="12"/>
        <v>21.978814</v>
      </c>
      <c r="T113" s="110">
        <f t="shared" si="13"/>
        <v>587600</v>
      </c>
      <c r="U113" s="104">
        <f t="shared" si="14"/>
        <v>-1.2168141592920354</v>
      </c>
      <c r="V113" s="104">
        <f t="shared" si="15"/>
        <v>24.111893</v>
      </c>
      <c r="W113" s="104">
        <f t="shared" si="16"/>
        <v>0</v>
      </c>
      <c r="X113" s="104">
        <f t="shared" si="17"/>
        <v>0</v>
      </c>
      <c r="Y113" s="104">
        <f t="shared" si="18"/>
        <v>24.397152</v>
      </c>
      <c r="Z113" s="240">
        <f t="shared" si="19"/>
        <v>-0.28525899999999993</v>
      </c>
    </row>
    <row r="114" spans="1:26" s="7" customFormat="1" ht="15">
      <c r="A114" s="196" t="s">
        <v>81</v>
      </c>
      <c r="B114" s="165">
        <v>4394400</v>
      </c>
      <c r="C114" s="163">
        <v>-92400</v>
      </c>
      <c r="D114" s="171">
        <v>-0.02</v>
      </c>
      <c r="E114" s="165">
        <v>30000</v>
      </c>
      <c r="F114" s="113">
        <v>1200</v>
      </c>
      <c r="G114" s="171">
        <v>0.04</v>
      </c>
      <c r="H114" s="165">
        <v>1200</v>
      </c>
      <c r="I114" s="113">
        <v>0</v>
      </c>
      <c r="J114" s="171">
        <v>0</v>
      </c>
      <c r="K114" s="165">
        <v>4425600</v>
      </c>
      <c r="L114" s="113">
        <v>-91200</v>
      </c>
      <c r="M114" s="128">
        <v>-0.02</v>
      </c>
      <c r="N114" s="174">
        <v>3229200</v>
      </c>
      <c r="O114" s="175">
        <f t="shared" si="10"/>
        <v>0.7296637744034707</v>
      </c>
      <c r="P114" s="109">
        <f>Volume!K114</f>
        <v>518.55</v>
      </c>
      <c r="Q114" s="69">
        <f>Volume!J114</f>
        <v>528</v>
      </c>
      <c r="R114" s="240">
        <f t="shared" si="11"/>
        <v>233.67168</v>
      </c>
      <c r="S114" s="104">
        <f t="shared" si="12"/>
        <v>170.50176</v>
      </c>
      <c r="T114" s="110">
        <f t="shared" si="13"/>
        <v>4516800</v>
      </c>
      <c r="U114" s="104">
        <f t="shared" si="14"/>
        <v>-2.0191285866099893</v>
      </c>
      <c r="V114" s="104">
        <f t="shared" si="15"/>
        <v>232.02432</v>
      </c>
      <c r="W114" s="104">
        <f t="shared" si="16"/>
        <v>1.584</v>
      </c>
      <c r="X114" s="104">
        <f t="shared" si="17"/>
        <v>0.06336</v>
      </c>
      <c r="Y114" s="104">
        <f t="shared" si="18"/>
        <v>234.218664</v>
      </c>
      <c r="Z114" s="240">
        <f t="shared" si="19"/>
        <v>-0.5469839999999806</v>
      </c>
    </row>
    <row r="115" spans="1:28" s="58" customFormat="1" ht="15">
      <c r="A115" s="196" t="s">
        <v>226</v>
      </c>
      <c r="B115" s="165">
        <v>9010400</v>
      </c>
      <c r="C115" s="163">
        <v>-142800</v>
      </c>
      <c r="D115" s="171">
        <v>-0.02</v>
      </c>
      <c r="E115" s="165">
        <v>1982400</v>
      </c>
      <c r="F115" s="113">
        <v>137200</v>
      </c>
      <c r="G115" s="171">
        <v>0.07</v>
      </c>
      <c r="H115" s="165">
        <v>1106000</v>
      </c>
      <c r="I115" s="113">
        <v>106400</v>
      </c>
      <c r="J115" s="171">
        <v>0.11</v>
      </c>
      <c r="K115" s="165">
        <v>12098800</v>
      </c>
      <c r="L115" s="113">
        <v>100800</v>
      </c>
      <c r="M115" s="128">
        <v>0.01</v>
      </c>
      <c r="N115" s="174">
        <v>10617600</v>
      </c>
      <c r="O115" s="175">
        <f t="shared" si="10"/>
        <v>0.8775746355010414</v>
      </c>
      <c r="P115" s="109">
        <f>Volume!K115</f>
        <v>219.85</v>
      </c>
      <c r="Q115" s="69">
        <f>Volume!J115</f>
        <v>215.75</v>
      </c>
      <c r="R115" s="240">
        <f t="shared" si="11"/>
        <v>261.03161</v>
      </c>
      <c r="S115" s="104">
        <f t="shared" si="12"/>
        <v>229.07472</v>
      </c>
      <c r="T115" s="110">
        <f t="shared" si="13"/>
        <v>11998000</v>
      </c>
      <c r="U115" s="104">
        <f t="shared" si="14"/>
        <v>0.8401400233372229</v>
      </c>
      <c r="V115" s="104">
        <f t="shared" si="15"/>
        <v>194.39938</v>
      </c>
      <c r="W115" s="104">
        <f t="shared" si="16"/>
        <v>42.77028</v>
      </c>
      <c r="X115" s="104">
        <f t="shared" si="17"/>
        <v>23.86195</v>
      </c>
      <c r="Y115" s="104">
        <f t="shared" si="18"/>
        <v>263.77603</v>
      </c>
      <c r="Z115" s="240">
        <f t="shared" si="19"/>
        <v>-2.744419999999991</v>
      </c>
      <c r="AA115" s="78"/>
      <c r="AB115" s="77"/>
    </row>
    <row r="116" spans="1:26" s="7" customFormat="1" ht="15">
      <c r="A116" s="196" t="s">
        <v>302</v>
      </c>
      <c r="B116" s="165">
        <v>3787300</v>
      </c>
      <c r="C116" s="163">
        <v>94600</v>
      </c>
      <c r="D116" s="171">
        <v>0.03</v>
      </c>
      <c r="E116" s="165">
        <v>30800</v>
      </c>
      <c r="F116" s="113">
        <v>2200</v>
      </c>
      <c r="G116" s="171">
        <v>0.08</v>
      </c>
      <c r="H116" s="165">
        <v>1100</v>
      </c>
      <c r="I116" s="113">
        <v>0</v>
      </c>
      <c r="J116" s="171">
        <v>0</v>
      </c>
      <c r="K116" s="165">
        <v>3819200</v>
      </c>
      <c r="L116" s="113">
        <v>96800</v>
      </c>
      <c r="M116" s="128">
        <v>0.03</v>
      </c>
      <c r="N116" s="174">
        <v>2619100</v>
      </c>
      <c r="O116" s="175">
        <f t="shared" si="10"/>
        <v>0.6857718894009217</v>
      </c>
      <c r="P116" s="109">
        <f>Volume!K116</f>
        <v>273.75</v>
      </c>
      <c r="Q116" s="69">
        <f>Volume!J116</f>
        <v>286.7</v>
      </c>
      <c r="R116" s="240">
        <f t="shared" si="11"/>
        <v>109.496464</v>
      </c>
      <c r="S116" s="104">
        <f t="shared" si="12"/>
        <v>75.089597</v>
      </c>
      <c r="T116" s="110">
        <f t="shared" si="13"/>
        <v>3722400</v>
      </c>
      <c r="U116" s="104">
        <f t="shared" si="14"/>
        <v>2.6004728132387704</v>
      </c>
      <c r="V116" s="104">
        <f t="shared" si="15"/>
        <v>108.581891</v>
      </c>
      <c r="W116" s="104">
        <f t="shared" si="16"/>
        <v>0.883036</v>
      </c>
      <c r="X116" s="104">
        <f t="shared" si="17"/>
        <v>0.031537</v>
      </c>
      <c r="Y116" s="104">
        <f t="shared" si="18"/>
        <v>101.9007</v>
      </c>
      <c r="Z116" s="240">
        <f t="shared" si="19"/>
        <v>7.595764000000003</v>
      </c>
    </row>
    <row r="117" spans="1:28" s="58" customFormat="1" ht="15">
      <c r="A117" s="196" t="s">
        <v>227</v>
      </c>
      <c r="B117" s="165">
        <v>3137700</v>
      </c>
      <c r="C117" s="163">
        <v>-66300</v>
      </c>
      <c r="D117" s="171">
        <v>-0.02</v>
      </c>
      <c r="E117" s="165">
        <v>16200</v>
      </c>
      <c r="F117" s="113">
        <v>0</v>
      </c>
      <c r="G117" s="171">
        <v>0</v>
      </c>
      <c r="H117" s="165">
        <v>900</v>
      </c>
      <c r="I117" s="113">
        <v>0</v>
      </c>
      <c r="J117" s="171">
        <v>0</v>
      </c>
      <c r="K117" s="165">
        <v>3154800</v>
      </c>
      <c r="L117" s="113">
        <v>-66300</v>
      </c>
      <c r="M117" s="128">
        <v>-0.02</v>
      </c>
      <c r="N117" s="174">
        <v>2604600</v>
      </c>
      <c r="O117" s="175">
        <f t="shared" si="10"/>
        <v>0.8255990871053632</v>
      </c>
      <c r="P117" s="109">
        <f>Volume!K117</f>
        <v>1063.65</v>
      </c>
      <c r="Q117" s="69">
        <f>Volume!J117</f>
        <v>1056.5</v>
      </c>
      <c r="R117" s="240">
        <f t="shared" si="11"/>
        <v>333.30462</v>
      </c>
      <c r="S117" s="104">
        <f t="shared" si="12"/>
        <v>275.17599</v>
      </c>
      <c r="T117" s="110">
        <f t="shared" si="13"/>
        <v>3221100</v>
      </c>
      <c r="U117" s="104">
        <f t="shared" si="14"/>
        <v>-2.058303064170625</v>
      </c>
      <c r="V117" s="104">
        <f t="shared" si="15"/>
        <v>331.498005</v>
      </c>
      <c r="W117" s="104">
        <f t="shared" si="16"/>
        <v>1.71153</v>
      </c>
      <c r="X117" s="104">
        <f t="shared" si="17"/>
        <v>0.095085</v>
      </c>
      <c r="Y117" s="104">
        <f t="shared" si="18"/>
        <v>342.61230150000006</v>
      </c>
      <c r="Z117" s="240">
        <f t="shared" si="19"/>
        <v>-9.307681500000058</v>
      </c>
      <c r="AA117" s="78"/>
      <c r="AB117" s="77"/>
    </row>
    <row r="118" spans="1:28" s="58" customFormat="1" ht="15">
      <c r="A118" s="196" t="s">
        <v>228</v>
      </c>
      <c r="B118" s="165">
        <v>6504800</v>
      </c>
      <c r="C118" s="163">
        <v>348000</v>
      </c>
      <c r="D118" s="171">
        <v>0.06</v>
      </c>
      <c r="E118" s="165">
        <v>604800</v>
      </c>
      <c r="F118" s="113">
        <v>30400</v>
      </c>
      <c r="G118" s="171">
        <v>0.05</v>
      </c>
      <c r="H118" s="165">
        <v>578400</v>
      </c>
      <c r="I118" s="113">
        <v>4000</v>
      </c>
      <c r="J118" s="171">
        <v>0.01</v>
      </c>
      <c r="K118" s="165">
        <v>7688000</v>
      </c>
      <c r="L118" s="113">
        <v>382400</v>
      </c>
      <c r="M118" s="128">
        <v>0.05</v>
      </c>
      <c r="N118" s="174">
        <v>5212800</v>
      </c>
      <c r="O118" s="175">
        <f t="shared" si="10"/>
        <v>0.6780437044745057</v>
      </c>
      <c r="P118" s="109">
        <f>Volume!K118</f>
        <v>414.5</v>
      </c>
      <c r="Q118" s="69">
        <f>Volume!J118</f>
        <v>404.55</v>
      </c>
      <c r="R118" s="240">
        <f t="shared" si="11"/>
        <v>311.01804</v>
      </c>
      <c r="S118" s="104">
        <f t="shared" si="12"/>
        <v>210.883824</v>
      </c>
      <c r="T118" s="110">
        <f t="shared" si="13"/>
        <v>7305600</v>
      </c>
      <c r="U118" s="104">
        <f t="shared" si="14"/>
        <v>5.234340779675866</v>
      </c>
      <c r="V118" s="104">
        <f t="shared" si="15"/>
        <v>263.151684</v>
      </c>
      <c r="W118" s="104">
        <f t="shared" si="16"/>
        <v>24.467184</v>
      </c>
      <c r="X118" s="104">
        <f t="shared" si="17"/>
        <v>23.399172</v>
      </c>
      <c r="Y118" s="104">
        <f t="shared" si="18"/>
        <v>302.81712</v>
      </c>
      <c r="Z118" s="240">
        <f t="shared" si="19"/>
        <v>8.200919999999996</v>
      </c>
      <c r="AA118" s="78"/>
      <c r="AB118" s="77"/>
    </row>
    <row r="119" spans="1:28" s="58" customFormat="1" ht="15">
      <c r="A119" s="196" t="s">
        <v>235</v>
      </c>
      <c r="B119" s="165">
        <v>19654600</v>
      </c>
      <c r="C119" s="163">
        <v>22400</v>
      </c>
      <c r="D119" s="171">
        <v>0</v>
      </c>
      <c r="E119" s="165">
        <v>2194500</v>
      </c>
      <c r="F119" s="113">
        <v>-29400</v>
      </c>
      <c r="G119" s="171">
        <v>-0.01</v>
      </c>
      <c r="H119" s="165">
        <v>255500</v>
      </c>
      <c r="I119" s="113">
        <v>3500</v>
      </c>
      <c r="J119" s="171">
        <v>0.01</v>
      </c>
      <c r="K119" s="165">
        <v>22104600</v>
      </c>
      <c r="L119" s="113">
        <v>-3500</v>
      </c>
      <c r="M119" s="128">
        <v>0</v>
      </c>
      <c r="N119" s="174">
        <v>17490200</v>
      </c>
      <c r="O119" s="175">
        <f t="shared" si="10"/>
        <v>0.7912470707454557</v>
      </c>
      <c r="P119" s="109">
        <f>Volume!K119</f>
        <v>446.7</v>
      </c>
      <c r="Q119" s="69">
        <f>Volume!J119</f>
        <v>448.9</v>
      </c>
      <c r="R119" s="240">
        <f t="shared" si="11"/>
        <v>992.275494</v>
      </c>
      <c r="S119" s="104">
        <f t="shared" si="12"/>
        <v>785.135078</v>
      </c>
      <c r="T119" s="110">
        <f t="shared" si="13"/>
        <v>22108100</v>
      </c>
      <c r="U119" s="104">
        <f t="shared" si="14"/>
        <v>-0.015831301649621633</v>
      </c>
      <c r="V119" s="104">
        <f t="shared" si="15"/>
        <v>882.294994</v>
      </c>
      <c r="W119" s="104">
        <f t="shared" si="16"/>
        <v>98.511105</v>
      </c>
      <c r="X119" s="104">
        <f t="shared" si="17"/>
        <v>11.469395</v>
      </c>
      <c r="Y119" s="104">
        <f t="shared" si="18"/>
        <v>987.568827</v>
      </c>
      <c r="Z119" s="240">
        <f t="shared" si="19"/>
        <v>4.706666999999925</v>
      </c>
      <c r="AA119" s="78"/>
      <c r="AB119" s="77"/>
    </row>
    <row r="120" spans="1:28" s="58" customFormat="1" ht="15">
      <c r="A120" s="196" t="s">
        <v>98</v>
      </c>
      <c r="B120" s="165">
        <v>6376700</v>
      </c>
      <c r="C120" s="163">
        <v>121000</v>
      </c>
      <c r="D120" s="171">
        <v>0.02</v>
      </c>
      <c r="E120" s="165">
        <v>119350</v>
      </c>
      <c r="F120" s="113">
        <v>3300</v>
      </c>
      <c r="G120" s="171">
        <v>0.03</v>
      </c>
      <c r="H120" s="165">
        <v>4400</v>
      </c>
      <c r="I120" s="113">
        <v>-2200</v>
      </c>
      <c r="J120" s="171">
        <v>-0.33</v>
      </c>
      <c r="K120" s="165">
        <v>6500450</v>
      </c>
      <c r="L120" s="113">
        <v>122100</v>
      </c>
      <c r="M120" s="128">
        <v>0.02</v>
      </c>
      <c r="N120" s="174">
        <v>4641450</v>
      </c>
      <c r="O120" s="175">
        <f t="shared" si="10"/>
        <v>0.7140197986293256</v>
      </c>
      <c r="P120" s="109">
        <f>Volume!K120</f>
        <v>514.95</v>
      </c>
      <c r="Q120" s="69">
        <f>Volume!J120</f>
        <v>506.85</v>
      </c>
      <c r="R120" s="240">
        <f t="shared" si="11"/>
        <v>329.47530825</v>
      </c>
      <c r="S120" s="104">
        <f t="shared" si="12"/>
        <v>235.25189325</v>
      </c>
      <c r="T120" s="110">
        <f t="shared" si="13"/>
        <v>6378350</v>
      </c>
      <c r="U120" s="104">
        <f t="shared" si="14"/>
        <v>1.914288177977063</v>
      </c>
      <c r="V120" s="104">
        <f t="shared" si="15"/>
        <v>323.2030395</v>
      </c>
      <c r="W120" s="104">
        <f t="shared" si="16"/>
        <v>6.04925475</v>
      </c>
      <c r="X120" s="104">
        <f t="shared" si="17"/>
        <v>0.223014</v>
      </c>
      <c r="Y120" s="104">
        <f t="shared" si="18"/>
        <v>328.45313325000006</v>
      </c>
      <c r="Z120" s="240">
        <f t="shared" si="19"/>
        <v>1.0221749999999474</v>
      </c>
      <c r="AA120" s="78"/>
      <c r="AB120" s="77"/>
    </row>
    <row r="121" spans="1:28" s="58" customFormat="1" ht="15">
      <c r="A121" s="196" t="s">
        <v>149</v>
      </c>
      <c r="B121" s="165">
        <v>6220500</v>
      </c>
      <c r="C121" s="163">
        <v>-85250</v>
      </c>
      <c r="D121" s="171">
        <v>-0.01</v>
      </c>
      <c r="E121" s="165">
        <v>295900</v>
      </c>
      <c r="F121" s="113">
        <v>-4950</v>
      </c>
      <c r="G121" s="171">
        <v>-0.02</v>
      </c>
      <c r="H121" s="165">
        <v>72050</v>
      </c>
      <c r="I121" s="113">
        <v>-550</v>
      </c>
      <c r="J121" s="171">
        <v>-0.01</v>
      </c>
      <c r="K121" s="165">
        <v>6588450</v>
      </c>
      <c r="L121" s="113">
        <v>-90750</v>
      </c>
      <c r="M121" s="128">
        <v>-0.01</v>
      </c>
      <c r="N121" s="174">
        <v>5294300</v>
      </c>
      <c r="O121" s="175">
        <f t="shared" si="10"/>
        <v>0.8035729192753986</v>
      </c>
      <c r="P121" s="109">
        <f>Volume!K121</f>
        <v>630.15</v>
      </c>
      <c r="Q121" s="69">
        <f>Volume!J121</f>
        <v>624.75</v>
      </c>
      <c r="R121" s="240">
        <f t="shared" si="11"/>
        <v>411.61341375</v>
      </c>
      <c r="S121" s="104">
        <f t="shared" si="12"/>
        <v>330.7613925</v>
      </c>
      <c r="T121" s="110">
        <f t="shared" si="13"/>
        <v>6679200</v>
      </c>
      <c r="U121" s="104">
        <f t="shared" si="14"/>
        <v>-1.358695652173913</v>
      </c>
      <c r="V121" s="104">
        <f t="shared" si="15"/>
        <v>388.6257375</v>
      </c>
      <c r="W121" s="104">
        <f t="shared" si="16"/>
        <v>18.4863525</v>
      </c>
      <c r="X121" s="104">
        <f t="shared" si="17"/>
        <v>4.50132375</v>
      </c>
      <c r="Y121" s="104">
        <f t="shared" si="18"/>
        <v>420.889788</v>
      </c>
      <c r="Z121" s="240">
        <f t="shared" si="19"/>
        <v>-9.276374250000003</v>
      </c>
      <c r="AA121" s="78"/>
      <c r="AB121" s="77"/>
    </row>
    <row r="122" spans="1:26" s="7" customFormat="1" ht="15">
      <c r="A122" s="196" t="s">
        <v>203</v>
      </c>
      <c r="B122" s="165">
        <v>14472600</v>
      </c>
      <c r="C122" s="163">
        <v>-103200</v>
      </c>
      <c r="D122" s="171">
        <v>-0.01</v>
      </c>
      <c r="E122" s="165">
        <v>3517800</v>
      </c>
      <c r="F122" s="113">
        <v>-56700</v>
      </c>
      <c r="G122" s="171">
        <v>-0.02</v>
      </c>
      <c r="H122" s="165">
        <v>1254000</v>
      </c>
      <c r="I122" s="113">
        <v>-5700</v>
      </c>
      <c r="J122" s="171">
        <v>0</v>
      </c>
      <c r="K122" s="165">
        <v>19244400</v>
      </c>
      <c r="L122" s="113">
        <v>-165600</v>
      </c>
      <c r="M122" s="128">
        <v>-0.01</v>
      </c>
      <c r="N122" s="174">
        <v>15335700</v>
      </c>
      <c r="O122" s="175">
        <f t="shared" si="10"/>
        <v>0.7968915632599614</v>
      </c>
      <c r="P122" s="109">
        <f>Volume!K122</f>
        <v>1382.75</v>
      </c>
      <c r="Q122" s="69">
        <f>Volume!J122</f>
        <v>1373.85</v>
      </c>
      <c r="R122" s="240">
        <f t="shared" si="11"/>
        <v>2643.891894</v>
      </c>
      <c r="S122" s="104">
        <f t="shared" si="12"/>
        <v>2106.8951445</v>
      </c>
      <c r="T122" s="110">
        <f t="shared" si="13"/>
        <v>19410000</v>
      </c>
      <c r="U122" s="104">
        <f t="shared" si="14"/>
        <v>-0.8531684698608966</v>
      </c>
      <c r="V122" s="104">
        <f t="shared" si="15"/>
        <v>1988.318151</v>
      </c>
      <c r="W122" s="104">
        <f t="shared" si="16"/>
        <v>483.292953</v>
      </c>
      <c r="X122" s="104">
        <f t="shared" si="17"/>
        <v>172.28079</v>
      </c>
      <c r="Y122" s="104">
        <f t="shared" si="18"/>
        <v>2683.91775</v>
      </c>
      <c r="Z122" s="240">
        <f t="shared" si="19"/>
        <v>-40.0258560000002</v>
      </c>
    </row>
    <row r="123" spans="1:26" s="7" customFormat="1" ht="15">
      <c r="A123" s="196" t="s">
        <v>303</v>
      </c>
      <c r="B123" s="165">
        <v>408500</v>
      </c>
      <c r="C123" s="163">
        <v>12000</v>
      </c>
      <c r="D123" s="171">
        <v>0.03</v>
      </c>
      <c r="E123" s="165">
        <v>500</v>
      </c>
      <c r="F123" s="113">
        <v>0</v>
      </c>
      <c r="G123" s="171">
        <v>0</v>
      </c>
      <c r="H123" s="165">
        <v>0</v>
      </c>
      <c r="I123" s="113">
        <v>0</v>
      </c>
      <c r="J123" s="171">
        <v>0</v>
      </c>
      <c r="K123" s="165">
        <v>409000</v>
      </c>
      <c r="L123" s="113">
        <v>12000</v>
      </c>
      <c r="M123" s="128">
        <v>0.03</v>
      </c>
      <c r="N123" s="174">
        <v>337000</v>
      </c>
      <c r="O123" s="175">
        <f t="shared" si="10"/>
        <v>0.823960880195599</v>
      </c>
      <c r="P123" s="109">
        <f>Volume!K123</f>
        <v>415.6</v>
      </c>
      <c r="Q123" s="69">
        <f>Volume!J123</f>
        <v>409.5</v>
      </c>
      <c r="R123" s="240">
        <f t="shared" si="11"/>
        <v>16.74855</v>
      </c>
      <c r="S123" s="104">
        <f t="shared" si="12"/>
        <v>13.80015</v>
      </c>
      <c r="T123" s="110">
        <f t="shared" si="13"/>
        <v>397000</v>
      </c>
      <c r="U123" s="104">
        <f t="shared" si="14"/>
        <v>3.022670025188917</v>
      </c>
      <c r="V123" s="104">
        <f t="shared" si="15"/>
        <v>16.728075</v>
      </c>
      <c r="W123" s="104">
        <f t="shared" si="16"/>
        <v>0.020475</v>
      </c>
      <c r="X123" s="104">
        <f t="shared" si="17"/>
        <v>0</v>
      </c>
      <c r="Y123" s="104">
        <f t="shared" si="18"/>
        <v>16.49932</v>
      </c>
      <c r="Z123" s="240">
        <f t="shared" si="19"/>
        <v>0.24923000000000073</v>
      </c>
    </row>
    <row r="124" spans="1:28" s="58" customFormat="1" ht="13.5" customHeight="1">
      <c r="A124" s="196" t="s">
        <v>217</v>
      </c>
      <c r="B124" s="165">
        <v>42588550</v>
      </c>
      <c r="C124" s="163">
        <v>3963050</v>
      </c>
      <c r="D124" s="171">
        <v>0.1</v>
      </c>
      <c r="E124" s="165">
        <v>6026650</v>
      </c>
      <c r="F124" s="113">
        <v>371850</v>
      </c>
      <c r="G124" s="171">
        <v>0.07</v>
      </c>
      <c r="H124" s="165">
        <v>1008350</v>
      </c>
      <c r="I124" s="113">
        <v>-90450</v>
      </c>
      <c r="J124" s="171">
        <v>-0.08</v>
      </c>
      <c r="K124" s="165">
        <v>49623550</v>
      </c>
      <c r="L124" s="113">
        <v>4244450</v>
      </c>
      <c r="M124" s="128">
        <v>0.09</v>
      </c>
      <c r="N124" s="174">
        <v>28263950</v>
      </c>
      <c r="O124" s="175">
        <f t="shared" si="10"/>
        <v>0.5695672719908189</v>
      </c>
      <c r="P124" s="109">
        <f>Volume!K124</f>
        <v>67.95</v>
      </c>
      <c r="Q124" s="69">
        <f>Volume!J124</f>
        <v>66.55</v>
      </c>
      <c r="R124" s="240">
        <f t="shared" si="11"/>
        <v>330.24472525</v>
      </c>
      <c r="S124" s="104">
        <f t="shared" si="12"/>
        <v>188.09658725</v>
      </c>
      <c r="T124" s="110">
        <f t="shared" si="13"/>
        <v>45379100</v>
      </c>
      <c r="U124" s="104">
        <f t="shared" si="14"/>
        <v>9.353314631625572</v>
      </c>
      <c r="V124" s="104">
        <f t="shared" si="15"/>
        <v>283.42680025</v>
      </c>
      <c r="W124" s="104">
        <f t="shared" si="16"/>
        <v>40.10735575</v>
      </c>
      <c r="X124" s="104">
        <f t="shared" si="17"/>
        <v>6.71056925</v>
      </c>
      <c r="Y124" s="104">
        <f t="shared" si="18"/>
        <v>308.3509845</v>
      </c>
      <c r="Z124" s="240">
        <f t="shared" si="19"/>
        <v>21.893740750000006</v>
      </c>
      <c r="AA124" s="78"/>
      <c r="AB124" s="77"/>
    </row>
    <row r="125" spans="1:26" s="7" customFormat="1" ht="15">
      <c r="A125" s="196" t="s">
        <v>236</v>
      </c>
      <c r="B125" s="165">
        <v>21627000</v>
      </c>
      <c r="C125" s="163">
        <v>-780300</v>
      </c>
      <c r="D125" s="171">
        <v>-0.03</v>
      </c>
      <c r="E125" s="165">
        <v>5464800</v>
      </c>
      <c r="F125" s="113">
        <v>-18900</v>
      </c>
      <c r="G125" s="171">
        <v>0</v>
      </c>
      <c r="H125" s="165">
        <v>2073600</v>
      </c>
      <c r="I125" s="113">
        <v>35100</v>
      </c>
      <c r="J125" s="171">
        <v>0.02</v>
      </c>
      <c r="K125" s="165">
        <v>29165400</v>
      </c>
      <c r="L125" s="113">
        <v>-764100</v>
      </c>
      <c r="M125" s="128">
        <v>-0.03</v>
      </c>
      <c r="N125" s="174">
        <v>25015500</v>
      </c>
      <c r="O125" s="175">
        <f t="shared" si="10"/>
        <v>0.8577115349009443</v>
      </c>
      <c r="P125" s="109">
        <f>Volume!K125</f>
        <v>96.9</v>
      </c>
      <c r="Q125" s="69">
        <f>Volume!J125</f>
        <v>98.45</v>
      </c>
      <c r="R125" s="240">
        <f t="shared" si="11"/>
        <v>287.133363</v>
      </c>
      <c r="S125" s="104">
        <f t="shared" si="12"/>
        <v>246.2775975</v>
      </c>
      <c r="T125" s="110">
        <f t="shared" si="13"/>
        <v>29929500</v>
      </c>
      <c r="U125" s="104">
        <f t="shared" si="14"/>
        <v>-2.552999548940009</v>
      </c>
      <c r="V125" s="104">
        <f t="shared" si="15"/>
        <v>212.917815</v>
      </c>
      <c r="W125" s="104">
        <f t="shared" si="16"/>
        <v>53.800956</v>
      </c>
      <c r="X125" s="104">
        <f t="shared" si="17"/>
        <v>20.414592</v>
      </c>
      <c r="Y125" s="104">
        <f t="shared" si="18"/>
        <v>290.016855</v>
      </c>
      <c r="Z125" s="240">
        <f t="shared" si="19"/>
        <v>-2.8834920000000466</v>
      </c>
    </row>
    <row r="126" spans="1:26" s="7" customFormat="1" ht="15">
      <c r="A126" s="196" t="s">
        <v>204</v>
      </c>
      <c r="B126" s="165">
        <v>8399400</v>
      </c>
      <c r="C126" s="163">
        <v>711600</v>
      </c>
      <c r="D126" s="171">
        <v>0.09</v>
      </c>
      <c r="E126" s="165">
        <v>1652400</v>
      </c>
      <c r="F126" s="113">
        <v>236400</v>
      </c>
      <c r="G126" s="171">
        <v>0.17</v>
      </c>
      <c r="H126" s="165">
        <v>352800</v>
      </c>
      <c r="I126" s="113">
        <v>-1200</v>
      </c>
      <c r="J126" s="171">
        <v>0</v>
      </c>
      <c r="K126" s="165">
        <v>10404600</v>
      </c>
      <c r="L126" s="113">
        <v>946800</v>
      </c>
      <c r="M126" s="128">
        <v>0.1</v>
      </c>
      <c r="N126" s="174">
        <v>6374400</v>
      </c>
      <c r="O126" s="175">
        <f t="shared" si="10"/>
        <v>0.6126520961882245</v>
      </c>
      <c r="P126" s="109">
        <f>Volume!K126</f>
        <v>489.1</v>
      </c>
      <c r="Q126" s="69">
        <f>Volume!J126</f>
        <v>472.3</v>
      </c>
      <c r="R126" s="240">
        <f t="shared" si="11"/>
        <v>491.409258</v>
      </c>
      <c r="S126" s="104">
        <f t="shared" si="12"/>
        <v>301.062912</v>
      </c>
      <c r="T126" s="110">
        <f t="shared" si="13"/>
        <v>9457800</v>
      </c>
      <c r="U126" s="104">
        <f t="shared" si="14"/>
        <v>10.010784749095984</v>
      </c>
      <c r="V126" s="104">
        <f t="shared" si="15"/>
        <v>396.703662</v>
      </c>
      <c r="W126" s="104">
        <f t="shared" si="16"/>
        <v>78.042852</v>
      </c>
      <c r="X126" s="104">
        <f t="shared" si="17"/>
        <v>16.662744</v>
      </c>
      <c r="Y126" s="104">
        <f t="shared" si="18"/>
        <v>462.580998</v>
      </c>
      <c r="Z126" s="240">
        <f t="shared" si="19"/>
        <v>28.82826</v>
      </c>
    </row>
    <row r="127" spans="1:26" s="7" customFormat="1" ht="15">
      <c r="A127" s="196" t="s">
        <v>205</v>
      </c>
      <c r="B127" s="165">
        <v>5880500</v>
      </c>
      <c r="C127" s="163">
        <v>15000</v>
      </c>
      <c r="D127" s="171">
        <v>0</v>
      </c>
      <c r="E127" s="165">
        <v>1037500</v>
      </c>
      <c r="F127" s="113">
        <v>-29000</v>
      </c>
      <c r="G127" s="171">
        <v>-0.03</v>
      </c>
      <c r="H127" s="165">
        <v>354500</v>
      </c>
      <c r="I127" s="113">
        <v>3500</v>
      </c>
      <c r="J127" s="171">
        <v>0.01</v>
      </c>
      <c r="K127" s="165">
        <v>7272500</v>
      </c>
      <c r="L127" s="113">
        <v>-10500</v>
      </c>
      <c r="M127" s="128">
        <v>0</v>
      </c>
      <c r="N127" s="174">
        <v>5920500</v>
      </c>
      <c r="O127" s="175">
        <f t="shared" si="10"/>
        <v>0.8140941904434513</v>
      </c>
      <c r="P127" s="109">
        <f>Volume!K127</f>
        <v>1220.3</v>
      </c>
      <c r="Q127" s="69">
        <f>Volume!J127</f>
        <v>1224.55</v>
      </c>
      <c r="R127" s="240">
        <f t="shared" si="11"/>
        <v>890.5539875</v>
      </c>
      <c r="S127" s="104">
        <f t="shared" si="12"/>
        <v>724.9948275</v>
      </c>
      <c r="T127" s="110">
        <f t="shared" si="13"/>
        <v>7283000</v>
      </c>
      <c r="U127" s="104">
        <f t="shared" si="14"/>
        <v>-0.1441713579568859</v>
      </c>
      <c r="V127" s="104">
        <f t="shared" si="15"/>
        <v>720.0966275</v>
      </c>
      <c r="W127" s="104">
        <f t="shared" si="16"/>
        <v>127.0470625</v>
      </c>
      <c r="X127" s="104">
        <f t="shared" si="17"/>
        <v>43.4102975</v>
      </c>
      <c r="Y127" s="104">
        <f t="shared" si="18"/>
        <v>888.74449</v>
      </c>
      <c r="Z127" s="240">
        <f t="shared" si="19"/>
        <v>1.8094974999999067</v>
      </c>
    </row>
    <row r="128" spans="1:28" s="58" customFormat="1" ht="14.25" customHeight="1">
      <c r="A128" s="196" t="s">
        <v>37</v>
      </c>
      <c r="B128" s="165">
        <v>1955200</v>
      </c>
      <c r="C128" s="163">
        <v>1600</v>
      </c>
      <c r="D128" s="171">
        <v>0</v>
      </c>
      <c r="E128" s="165">
        <v>184000</v>
      </c>
      <c r="F128" s="113">
        <v>-11200</v>
      </c>
      <c r="G128" s="171">
        <v>-0.06</v>
      </c>
      <c r="H128" s="165">
        <v>6400</v>
      </c>
      <c r="I128" s="113">
        <v>0</v>
      </c>
      <c r="J128" s="171">
        <v>0</v>
      </c>
      <c r="K128" s="165">
        <v>2145600</v>
      </c>
      <c r="L128" s="113">
        <v>-9600</v>
      </c>
      <c r="M128" s="128">
        <v>0</v>
      </c>
      <c r="N128" s="174">
        <v>1708800</v>
      </c>
      <c r="O128" s="175">
        <f t="shared" si="10"/>
        <v>0.796420581655481</v>
      </c>
      <c r="P128" s="109">
        <f>Volume!K128</f>
        <v>180.05</v>
      </c>
      <c r="Q128" s="69">
        <f>Volume!J128</f>
        <v>176.25</v>
      </c>
      <c r="R128" s="240">
        <f t="shared" si="11"/>
        <v>37.8162</v>
      </c>
      <c r="S128" s="104">
        <f t="shared" si="12"/>
        <v>30.1176</v>
      </c>
      <c r="T128" s="110">
        <f t="shared" si="13"/>
        <v>2155200</v>
      </c>
      <c r="U128" s="104">
        <f t="shared" si="14"/>
        <v>-0.4454342984409799</v>
      </c>
      <c r="V128" s="104">
        <f t="shared" si="15"/>
        <v>34.4604</v>
      </c>
      <c r="W128" s="104">
        <f t="shared" si="16"/>
        <v>3.243</v>
      </c>
      <c r="X128" s="104">
        <f t="shared" si="17"/>
        <v>0.1128</v>
      </c>
      <c r="Y128" s="104">
        <f t="shared" si="18"/>
        <v>38.804376</v>
      </c>
      <c r="Z128" s="240">
        <f t="shared" si="19"/>
        <v>-0.9881759999999957</v>
      </c>
      <c r="AA128" s="78"/>
      <c r="AB128" s="77"/>
    </row>
    <row r="129" spans="1:28" s="58" customFormat="1" ht="14.25" customHeight="1">
      <c r="A129" s="196" t="s">
        <v>304</v>
      </c>
      <c r="B129" s="165">
        <v>616200</v>
      </c>
      <c r="C129" s="163">
        <v>2550</v>
      </c>
      <c r="D129" s="171">
        <v>0</v>
      </c>
      <c r="E129" s="165">
        <v>2400</v>
      </c>
      <c r="F129" s="113">
        <v>0</v>
      </c>
      <c r="G129" s="171">
        <v>0</v>
      </c>
      <c r="H129" s="165">
        <v>1050</v>
      </c>
      <c r="I129" s="113">
        <v>0</v>
      </c>
      <c r="J129" s="171">
        <v>0</v>
      </c>
      <c r="K129" s="165">
        <v>619650</v>
      </c>
      <c r="L129" s="113">
        <v>2550</v>
      </c>
      <c r="M129" s="128">
        <v>0</v>
      </c>
      <c r="N129" s="174">
        <v>555150</v>
      </c>
      <c r="O129" s="175">
        <f t="shared" si="10"/>
        <v>0.8959089808763011</v>
      </c>
      <c r="P129" s="109">
        <f>Volume!K129</f>
        <v>1641.6</v>
      </c>
      <c r="Q129" s="69">
        <f>Volume!J129</f>
        <v>1678.75</v>
      </c>
      <c r="R129" s="240">
        <f t="shared" si="11"/>
        <v>104.02374375</v>
      </c>
      <c r="S129" s="104">
        <f t="shared" si="12"/>
        <v>93.19580625</v>
      </c>
      <c r="T129" s="110">
        <f t="shared" si="13"/>
        <v>617100</v>
      </c>
      <c r="U129" s="104">
        <f t="shared" si="14"/>
        <v>0.4132231404958678</v>
      </c>
      <c r="V129" s="104">
        <f t="shared" si="15"/>
        <v>103.444575</v>
      </c>
      <c r="W129" s="104">
        <f t="shared" si="16"/>
        <v>0.4029</v>
      </c>
      <c r="X129" s="104">
        <f t="shared" si="17"/>
        <v>0.17626875</v>
      </c>
      <c r="Y129" s="104">
        <f t="shared" si="18"/>
        <v>101.303136</v>
      </c>
      <c r="Z129" s="240">
        <f t="shared" si="19"/>
        <v>2.720607749999999</v>
      </c>
      <c r="AA129" s="78"/>
      <c r="AB129" s="77"/>
    </row>
    <row r="130" spans="1:28" s="58" customFormat="1" ht="14.25" customHeight="1">
      <c r="A130" s="196" t="s">
        <v>229</v>
      </c>
      <c r="B130" s="165">
        <v>4662750</v>
      </c>
      <c r="C130" s="163">
        <v>-123375</v>
      </c>
      <c r="D130" s="171">
        <v>-0.03</v>
      </c>
      <c r="E130" s="165">
        <v>214125</v>
      </c>
      <c r="F130" s="113">
        <v>3000</v>
      </c>
      <c r="G130" s="171">
        <v>0.01</v>
      </c>
      <c r="H130" s="165">
        <v>19125</v>
      </c>
      <c r="I130" s="113">
        <v>0</v>
      </c>
      <c r="J130" s="171">
        <v>0</v>
      </c>
      <c r="K130" s="165">
        <v>4896000</v>
      </c>
      <c r="L130" s="113">
        <v>-120375</v>
      </c>
      <c r="M130" s="128">
        <v>-0.02</v>
      </c>
      <c r="N130" s="174">
        <v>4051500</v>
      </c>
      <c r="O130" s="175">
        <f t="shared" si="10"/>
        <v>0.8275122549019608</v>
      </c>
      <c r="P130" s="109">
        <f>Volume!K130</f>
        <v>1180.45</v>
      </c>
      <c r="Q130" s="69">
        <f>Volume!J130</f>
        <v>1154.95</v>
      </c>
      <c r="R130" s="240">
        <f t="shared" si="11"/>
        <v>565.46352</v>
      </c>
      <c r="S130" s="104">
        <f t="shared" si="12"/>
        <v>467.9279925</v>
      </c>
      <c r="T130" s="110">
        <f t="shared" si="13"/>
        <v>5016375</v>
      </c>
      <c r="U130" s="104">
        <f t="shared" si="14"/>
        <v>-2.399641175151379</v>
      </c>
      <c r="V130" s="104">
        <f t="shared" si="15"/>
        <v>538.52431125</v>
      </c>
      <c r="W130" s="104">
        <f t="shared" si="16"/>
        <v>24.730366875</v>
      </c>
      <c r="X130" s="104">
        <f t="shared" si="17"/>
        <v>2.208841875</v>
      </c>
      <c r="Y130" s="104">
        <f t="shared" si="18"/>
        <v>592.157986875</v>
      </c>
      <c r="Z130" s="240">
        <f t="shared" si="19"/>
        <v>-26.69446687499999</v>
      </c>
      <c r="AA130" s="78"/>
      <c r="AB130" s="77"/>
    </row>
    <row r="131" spans="1:28" s="58" customFormat="1" ht="14.25" customHeight="1">
      <c r="A131" s="196" t="s">
        <v>279</v>
      </c>
      <c r="B131" s="165">
        <v>1464400</v>
      </c>
      <c r="C131" s="163">
        <v>-92400</v>
      </c>
      <c r="D131" s="171">
        <v>-0.06</v>
      </c>
      <c r="E131" s="165">
        <v>45500</v>
      </c>
      <c r="F131" s="113">
        <v>-1400</v>
      </c>
      <c r="G131" s="171">
        <v>-0.03</v>
      </c>
      <c r="H131" s="165">
        <v>4550</v>
      </c>
      <c r="I131" s="113">
        <v>0</v>
      </c>
      <c r="J131" s="171">
        <v>0</v>
      </c>
      <c r="K131" s="165">
        <v>1514450</v>
      </c>
      <c r="L131" s="113">
        <v>-93800</v>
      </c>
      <c r="M131" s="128">
        <v>-0.06</v>
      </c>
      <c r="N131" s="174">
        <v>1458800</v>
      </c>
      <c r="O131" s="175">
        <f t="shared" si="10"/>
        <v>0.9632539865957939</v>
      </c>
      <c r="P131" s="109">
        <f>Volume!K131</f>
        <v>1040.35</v>
      </c>
      <c r="Q131" s="69">
        <f>Volume!J131</f>
        <v>1070.95</v>
      </c>
      <c r="R131" s="240">
        <f t="shared" si="11"/>
        <v>162.19002275</v>
      </c>
      <c r="S131" s="104">
        <f t="shared" si="12"/>
        <v>156.230186</v>
      </c>
      <c r="T131" s="110">
        <f t="shared" si="13"/>
        <v>1608250</v>
      </c>
      <c r="U131" s="104">
        <f t="shared" si="14"/>
        <v>-5.832426550598477</v>
      </c>
      <c r="V131" s="104">
        <f t="shared" si="15"/>
        <v>156.829918</v>
      </c>
      <c r="W131" s="104">
        <f t="shared" si="16"/>
        <v>4.8728225</v>
      </c>
      <c r="X131" s="104">
        <f t="shared" si="17"/>
        <v>0.48728225</v>
      </c>
      <c r="Y131" s="104">
        <f t="shared" si="18"/>
        <v>167.31428874999997</v>
      </c>
      <c r="Z131" s="240">
        <f t="shared" si="19"/>
        <v>-5.124265999999977</v>
      </c>
      <c r="AA131" s="78"/>
      <c r="AB131" s="77"/>
    </row>
    <row r="132" spans="1:28" s="58" customFormat="1" ht="14.25" customHeight="1">
      <c r="A132" s="196" t="s">
        <v>180</v>
      </c>
      <c r="B132" s="165">
        <v>6477000</v>
      </c>
      <c r="C132" s="163">
        <v>-130500</v>
      </c>
      <c r="D132" s="171">
        <v>-0.02</v>
      </c>
      <c r="E132" s="165">
        <v>262500</v>
      </c>
      <c r="F132" s="113">
        <v>-10500</v>
      </c>
      <c r="G132" s="171">
        <v>-0.04</v>
      </c>
      <c r="H132" s="165">
        <v>57000</v>
      </c>
      <c r="I132" s="113">
        <v>-1500</v>
      </c>
      <c r="J132" s="171">
        <v>-0.03</v>
      </c>
      <c r="K132" s="165">
        <v>6796500</v>
      </c>
      <c r="L132" s="113">
        <v>-142500</v>
      </c>
      <c r="M132" s="128">
        <v>-0.02</v>
      </c>
      <c r="N132" s="174">
        <v>5670000</v>
      </c>
      <c r="O132" s="175">
        <f t="shared" si="10"/>
        <v>0.8342529242992717</v>
      </c>
      <c r="P132" s="109">
        <f>Volume!K132</f>
        <v>190.45</v>
      </c>
      <c r="Q132" s="69">
        <f>Volume!J132</f>
        <v>190.9</v>
      </c>
      <c r="R132" s="240">
        <f t="shared" si="11"/>
        <v>129.745185</v>
      </c>
      <c r="S132" s="104">
        <f t="shared" si="12"/>
        <v>108.2403</v>
      </c>
      <c r="T132" s="110">
        <f t="shared" si="13"/>
        <v>6939000</v>
      </c>
      <c r="U132" s="104">
        <f t="shared" si="14"/>
        <v>-2.0536100302637266</v>
      </c>
      <c r="V132" s="104">
        <f t="shared" si="15"/>
        <v>123.64593</v>
      </c>
      <c r="W132" s="104">
        <f t="shared" si="16"/>
        <v>5.011125</v>
      </c>
      <c r="X132" s="104">
        <f t="shared" si="17"/>
        <v>1.08813</v>
      </c>
      <c r="Y132" s="104">
        <f t="shared" si="18"/>
        <v>132.153255</v>
      </c>
      <c r="Z132" s="240">
        <f t="shared" si="19"/>
        <v>-2.4080700000000093</v>
      </c>
      <c r="AA132" s="78"/>
      <c r="AB132" s="77"/>
    </row>
    <row r="133" spans="1:28" s="58" customFormat="1" ht="14.25" customHeight="1">
      <c r="A133" s="196" t="s">
        <v>181</v>
      </c>
      <c r="B133" s="165">
        <v>264350</v>
      </c>
      <c r="C133" s="163">
        <v>5950</v>
      </c>
      <c r="D133" s="171">
        <v>0.02</v>
      </c>
      <c r="E133" s="165">
        <v>0</v>
      </c>
      <c r="F133" s="113">
        <v>0</v>
      </c>
      <c r="G133" s="171">
        <v>0</v>
      </c>
      <c r="H133" s="165">
        <v>0</v>
      </c>
      <c r="I133" s="113">
        <v>0</v>
      </c>
      <c r="J133" s="171">
        <v>0</v>
      </c>
      <c r="K133" s="165">
        <v>264350</v>
      </c>
      <c r="L133" s="113">
        <v>5950</v>
      </c>
      <c r="M133" s="128">
        <v>0.02</v>
      </c>
      <c r="N133" s="174">
        <v>237150</v>
      </c>
      <c r="O133" s="175">
        <f aca="true" t="shared" si="20" ref="O133:O157">N133/K133</f>
        <v>0.8971061093247589</v>
      </c>
      <c r="P133" s="109">
        <f>Volume!K133</f>
        <v>374.25</v>
      </c>
      <c r="Q133" s="69">
        <f>Volume!J133</f>
        <v>366.6</v>
      </c>
      <c r="R133" s="240">
        <f aca="true" t="shared" si="21" ref="R133:R157">Q133*K133/10000000</f>
        <v>9.691071</v>
      </c>
      <c r="S133" s="104">
        <f aca="true" t="shared" si="22" ref="S133:S157">Q133*N133/10000000</f>
        <v>8.693919</v>
      </c>
      <c r="T133" s="110">
        <f aca="true" t="shared" si="23" ref="T133:T157">K133-L133</f>
        <v>258400</v>
      </c>
      <c r="U133" s="104">
        <f aca="true" t="shared" si="24" ref="U133:U157">L133/T133*100</f>
        <v>2.302631578947368</v>
      </c>
      <c r="V133" s="104">
        <f aca="true" t="shared" si="25" ref="V133:V157">Q133*B133/10000000</f>
        <v>9.691071</v>
      </c>
      <c r="W133" s="104">
        <f aca="true" t="shared" si="26" ref="W133:W157">Q133*E133/10000000</f>
        <v>0</v>
      </c>
      <c r="X133" s="104">
        <f aca="true" t="shared" si="27" ref="X133:X157">Q133*H133/10000000</f>
        <v>0</v>
      </c>
      <c r="Y133" s="104">
        <f aca="true" t="shared" si="28" ref="Y133:Y157">(T133*P133)/10000000</f>
        <v>9.67062</v>
      </c>
      <c r="Z133" s="240">
        <f aca="true" t="shared" si="29" ref="Z133:Z157">R133-Y133</f>
        <v>0.02045100000000133</v>
      </c>
      <c r="AA133" s="78"/>
      <c r="AB133" s="77"/>
    </row>
    <row r="134" spans="1:28" s="58" customFormat="1" ht="14.25" customHeight="1">
      <c r="A134" s="196" t="s">
        <v>150</v>
      </c>
      <c r="B134" s="165">
        <v>9130625</v>
      </c>
      <c r="C134" s="163">
        <v>-233625</v>
      </c>
      <c r="D134" s="171">
        <v>-0.02</v>
      </c>
      <c r="E134" s="165">
        <v>325500</v>
      </c>
      <c r="F134" s="113">
        <v>-4375</v>
      </c>
      <c r="G134" s="171">
        <v>-0.01</v>
      </c>
      <c r="H134" s="165">
        <v>32375</v>
      </c>
      <c r="I134" s="113">
        <v>0</v>
      </c>
      <c r="J134" s="171">
        <v>0</v>
      </c>
      <c r="K134" s="165">
        <v>9488500</v>
      </c>
      <c r="L134" s="113">
        <v>-238000</v>
      </c>
      <c r="M134" s="128">
        <v>-0.02</v>
      </c>
      <c r="N134" s="174">
        <v>8274000</v>
      </c>
      <c r="O134" s="175">
        <f t="shared" si="20"/>
        <v>0.8720029509406123</v>
      </c>
      <c r="P134" s="109">
        <f>Volume!K134</f>
        <v>531.8</v>
      </c>
      <c r="Q134" s="69">
        <f>Volume!J134</f>
        <v>528.15</v>
      </c>
      <c r="R134" s="240">
        <f t="shared" si="21"/>
        <v>501.1351275</v>
      </c>
      <c r="S134" s="104">
        <f t="shared" si="22"/>
        <v>436.99131</v>
      </c>
      <c r="T134" s="110">
        <f t="shared" si="23"/>
        <v>9726500</v>
      </c>
      <c r="U134" s="104">
        <f t="shared" si="24"/>
        <v>-2.4469233537243613</v>
      </c>
      <c r="V134" s="104">
        <f t="shared" si="25"/>
        <v>482.233959375</v>
      </c>
      <c r="W134" s="104">
        <f t="shared" si="26"/>
        <v>17.1912825</v>
      </c>
      <c r="X134" s="104">
        <f t="shared" si="27"/>
        <v>1.709885625</v>
      </c>
      <c r="Y134" s="104">
        <f t="shared" si="28"/>
        <v>517.25527</v>
      </c>
      <c r="Z134" s="240">
        <f t="shared" si="29"/>
        <v>-16.120142499999986</v>
      </c>
      <c r="AA134" s="78"/>
      <c r="AB134" s="77"/>
    </row>
    <row r="135" spans="1:28" s="58" customFormat="1" ht="14.25" customHeight="1">
      <c r="A135" s="196" t="s">
        <v>151</v>
      </c>
      <c r="B135" s="165">
        <v>2817450</v>
      </c>
      <c r="C135" s="163">
        <v>31050</v>
      </c>
      <c r="D135" s="171">
        <v>0.01</v>
      </c>
      <c r="E135" s="165">
        <v>450</v>
      </c>
      <c r="F135" s="113">
        <v>0</v>
      </c>
      <c r="G135" s="171">
        <v>0</v>
      </c>
      <c r="H135" s="165">
        <v>0</v>
      </c>
      <c r="I135" s="113">
        <v>0</v>
      </c>
      <c r="J135" s="171">
        <v>0</v>
      </c>
      <c r="K135" s="165">
        <v>2817900</v>
      </c>
      <c r="L135" s="113">
        <v>31050</v>
      </c>
      <c r="M135" s="128">
        <v>0.01</v>
      </c>
      <c r="N135" s="174">
        <v>1716300</v>
      </c>
      <c r="O135" s="175">
        <f t="shared" si="20"/>
        <v>0.6090705844778026</v>
      </c>
      <c r="P135" s="109">
        <f>Volume!K135</f>
        <v>1027.95</v>
      </c>
      <c r="Q135" s="69">
        <f>Volume!J135</f>
        <v>1059.8</v>
      </c>
      <c r="R135" s="240">
        <f t="shared" si="21"/>
        <v>298.641042</v>
      </c>
      <c r="S135" s="104">
        <f t="shared" si="22"/>
        <v>181.893474</v>
      </c>
      <c r="T135" s="110">
        <f t="shared" si="23"/>
        <v>2786850</v>
      </c>
      <c r="U135" s="104">
        <f t="shared" si="24"/>
        <v>1.1141611496851282</v>
      </c>
      <c r="V135" s="104">
        <f t="shared" si="25"/>
        <v>298.593351</v>
      </c>
      <c r="W135" s="104">
        <f t="shared" si="26"/>
        <v>0.047691</v>
      </c>
      <c r="X135" s="104">
        <f t="shared" si="27"/>
        <v>0</v>
      </c>
      <c r="Y135" s="104">
        <f t="shared" si="28"/>
        <v>286.47424575</v>
      </c>
      <c r="Z135" s="240">
        <f t="shared" si="29"/>
        <v>12.166796250000004</v>
      </c>
      <c r="AA135" s="78"/>
      <c r="AB135" s="77"/>
    </row>
    <row r="136" spans="1:28" s="58" customFormat="1" ht="14.25" customHeight="1">
      <c r="A136" s="196" t="s">
        <v>215</v>
      </c>
      <c r="B136" s="165">
        <v>848750</v>
      </c>
      <c r="C136" s="163">
        <v>23500</v>
      </c>
      <c r="D136" s="171">
        <v>0.03</v>
      </c>
      <c r="E136" s="165">
        <v>250</v>
      </c>
      <c r="F136" s="113">
        <v>0</v>
      </c>
      <c r="G136" s="171">
        <v>0</v>
      </c>
      <c r="H136" s="165">
        <v>0</v>
      </c>
      <c r="I136" s="113">
        <v>0</v>
      </c>
      <c r="J136" s="171">
        <v>0</v>
      </c>
      <c r="K136" s="165">
        <v>849000</v>
      </c>
      <c r="L136" s="113">
        <v>23500</v>
      </c>
      <c r="M136" s="128">
        <v>0.03</v>
      </c>
      <c r="N136" s="174">
        <v>656500</v>
      </c>
      <c r="O136" s="175">
        <f t="shared" si="20"/>
        <v>0.7732626619552415</v>
      </c>
      <c r="P136" s="109">
        <f>Volume!K136</f>
        <v>1600.95</v>
      </c>
      <c r="Q136" s="69">
        <f>Volume!J136</f>
        <v>1591.05</v>
      </c>
      <c r="R136" s="240">
        <f t="shared" si="21"/>
        <v>135.080145</v>
      </c>
      <c r="S136" s="104">
        <f t="shared" si="22"/>
        <v>104.4524325</v>
      </c>
      <c r="T136" s="110">
        <f t="shared" si="23"/>
        <v>825500</v>
      </c>
      <c r="U136" s="104">
        <f t="shared" si="24"/>
        <v>2.8467595396729255</v>
      </c>
      <c r="V136" s="104">
        <f t="shared" si="25"/>
        <v>135.04036875</v>
      </c>
      <c r="W136" s="104">
        <f t="shared" si="26"/>
        <v>0.03977625</v>
      </c>
      <c r="X136" s="104">
        <f t="shared" si="27"/>
        <v>0</v>
      </c>
      <c r="Y136" s="104">
        <f t="shared" si="28"/>
        <v>132.1584225</v>
      </c>
      <c r="Z136" s="240">
        <f t="shared" si="29"/>
        <v>2.921722499999987</v>
      </c>
      <c r="AA136" s="78"/>
      <c r="AB136" s="77"/>
    </row>
    <row r="137" spans="1:28" s="58" customFormat="1" ht="14.25" customHeight="1">
      <c r="A137" s="196" t="s">
        <v>230</v>
      </c>
      <c r="B137" s="165">
        <v>1671600</v>
      </c>
      <c r="C137" s="163">
        <v>-56200</v>
      </c>
      <c r="D137" s="171">
        <v>-0.03</v>
      </c>
      <c r="E137" s="165">
        <v>11600</v>
      </c>
      <c r="F137" s="113">
        <v>400</v>
      </c>
      <c r="G137" s="171">
        <v>0.04</v>
      </c>
      <c r="H137" s="165">
        <v>1000</v>
      </c>
      <c r="I137" s="113">
        <v>0</v>
      </c>
      <c r="J137" s="171">
        <v>0</v>
      </c>
      <c r="K137" s="165">
        <v>1684200</v>
      </c>
      <c r="L137" s="113">
        <v>-55800</v>
      </c>
      <c r="M137" s="128">
        <v>-0.03</v>
      </c>
      <c r="N137" s="174">
        <v>1241400</v>
      </c>
      <c r="O137" s="175">
        <f t="shared" si="20"/>
        <v>0.7370858567866049</v>
      </c>
      <c r="P137" s="109">
        <f>Volume!K137</f>
        <v>1261.5</v>
      </c>
      <c r="Q137" s="69">
        <f>Volume!J137</f>
        <v>1292.85</v>
      </c>
      <c r="R137" s="240">
        <f t="shared" si="21"/>
        <v>217.741797</v>
      </c>
      <c r="S137" s="104">
        <f t="shared" si="22"/>
        <v>160.494399</v>
      </c>
      <c r="T137" s="110">
        <f t="shared" si="23"/>
        <v>1740000</v>
      </c>
      <c r="U137" s="104">
        <f t="shared" si="24"/>
        <v>-3.206896551724138</v>
      </c>
      <c r="V137" s="104">
        <f t="shared" si="25"/>
        <v>216.112806</v>
      </c>
      <c r="W137" s="104">
        <f t="shared" si="26"/>
        <v>1.4997059999999998</v>
      </c>
      <c r="X137" s="104">
        <f t="shared" si="27"/>
        <v>0.129285</v>
      </c>
      <c r="Y137" s="104">
        <f t="shared" si="28"/>
        <v>219.501</v>
      </c>
      <c r="Z137" s="240">
        <f t="shared" si="29"/>
        <v>-1.7592030000000136</v>
      </c>
      <c r="AA137" s="78"/>
      <c r="AB137" s="77"/>
    </row>
    <row r="138" spans="1:28" s="58" customFormat="1" ht="14.25" customHeight="1">
      <c r="A138" s="196" t="s">
        <v>91</v>
      </c>
      <c r="B138" s="165">
        <v>9621600</v>
      </c>
      <c r="C138" s="163">
        <v>60800</v>
      </c>
      <c r="D138" s="171">
        <v>0.01</v>
      </c>
      <c r="E138" s="165">
        <v>1345200</v>
      </c>
      <c r="F138" s="113">
        <v>0</v>
      </c>
      <c r="G138" s="171">
        <v>0</v>
      </c>
      <c r="H138" s="165">
        <v>38000</v>
      </c>
      <c r="I138" s="113">
        <v>7600</v>
      </c>
      <c r="J138" s="171">
        <v>0.25</v>
      </c>
      <c r="K138" s="165">
        <v>11004800</v>
      </c>
      <c r="L138" s="113">
        <v>68400</v>
      </c>
      <c r="M138" s="128">
        <v>0.01</v>
      </c>
      <c r="N138" s="174">
        <v>9211200</v>
      </c>
      <c r="O138" s="175">
        <f t="shared" si="20"/>
        <v>0.8370165745856354</v>
      </c>
      <c r="P138" s="109">
        <f>Volume!K138</f>
        <v>74.35</v>
      </c>
      <c r="Q138" s="69">
        <f>Volume!J138</f>
        <v>74.05</v>
      </c>
      <c r="R138" s="240">
        <f t="shared" si="21"/>
        <v>81.490544</v>
      </c>
      <c r="S138" s="104">
        <f t="shared" si="22"/>
        <v>68.208936</v>
      </c>
      <c r="T138" s="110">
        <f t="shared" si="23"/>
        <v>10936400</v>
      </c>
      <c r="U138" s="104">
        <f t="shared" si="24"/>
        <v>0.6254343293954135</v>
      </c>
      <c r="V138" s="104">
        <f t="shared" si="25"/>
        <v>71.247948</v>
      </c>
      <c r="W138" s="104">
        <f t="shared" si="26"/>
        <v>9.961206</v>
      </c>
      <c r="X138" s="104">
        <f t="shared" si="27"/>
        <v>0.28139</v>
      </c>
      <c r="Y138" s="104">
        <f t="shared" si="28"/>
        <v>81.31213399999999</v>
      </c>
      <c r="Z138" s="240">
        <f t="shared" si="29"/>
        <v>0.17841000000001372</v>
      </c>
      <c r="AA138" s="78"/>
      <c r="AB138" s="77"/>
    </row>
    <row r="139" spans="1:28" s="58" customFormat="1" ht="14.25" customHeight="1">
      <c r="A139" s="196" t="s">
        <v>152</v>
      </c>
      <c r="B139" s="165">
        <v>2042550</v>
      </c>
      <c r="C139" s="163">
        <v>-33750</v>
      </c>
      <c r="D139" s="171">
        <v>-0.02</v>
      </c>
      <c r="E139" s="165">
        <v>76950</v>
      </c>
      <c r="F139" s="113">
        <v>2700</v>
      </c>
      <c r="G139" s="171">
        <v>0.04</v>
      </c>
      <c r="H139" s="165">
        <v>14850</v>
      </c>
      <c r="I139" s="113">
        <v>0</v>
      </c>
      <c r="J139" s="171">
        <v>0</v>
      </c>
      <c r="K139" s="165">
        <v>2134350</v>
      </c>
      <c r="L139" s="113">
        <v>-31050</v>
      </c>
      <c r="M139" s="128">
        <v>-0.01</v>
      </c>
      <c r="N139" s="174">
        <v>1260900</v>
      </c>
      <c r="O139" s="175">
        <f t="shared" si="20"/>
        <v>0.5907653383934219</v>
      </c>
      <c r="P139" s="109">
        <f>Volume!K139</f>
        <v>225</v>
      </c>
      <c r="Q139" s="69">
        <f>Volume!J139</f>
        <v>224</v>
      </c>
      <c r="R139" s="240">
        <f t="shared" si="21"/>
        <v>47.80944</v>
      </c>
      <c r="S139" s="104">
        <f t="shared" si="22"/>
        <v>28.24416</v>
      </c>
      <c r="T139" s="110">
        <f t="shared" si="23"/>
        <v>2165400</v>
      </c>
      <c r="U139" s="104">
        <f t="shared" si="24"/>
        <v>-1.4339152119700749</v>
      </c>
      <c r="V139" s="104">
        <f t="shared" si="25"/>
        <v>45.75312</v>
      </c>
      <c r="W139" s="104">
        <f t="shared" si="26"/>
        <v>1.72368</v>
      </c>
      <c r="X139" s="104">
        <f t="shared" si="27"/>
        <v>0.33264</v>
      </c>
      <c r="Y139" s="104">
        <f t="shared" si="28"/>
        <v>48.7215</v>
      </c>
      <c r="Z139" s="240">
        <f t="shared" si="29"/>
        <v>-0.9120599999999968</v>
      </c>
      <c r="AA139" s="78"/>
      <c r="AB139" s="77"/>
    </row>
    <row r="140" spans="1:28" s="58" customFormat="1" ht="14.25" customHeight="1">
      <c r="A140" s="196" t="s">
        <v>208</v>
      </c>
      <c r="B140" s="165">
        <v>4603276</v>
      </c>
      <c r="C140" s="163">
        <v>189932</v>
      </c>
      <c r="D140" s="171">
        <v>0.04</v>
      </c>
      <c r="E140" s="165">
        <v>864788</v>
      </c>
      <c r="F140" s="113">
        <v>-24720</v>
      </c>
      <c r="G140" s="171">
        <v>-0.03</v>
      </c>
      <c r="H140" s="165">
        <v>140904</v>
      </c>
      <c r="I140" s="113">
        <v>-6180</v>
      </c>
      <c r="J140" s="171">
        <v>-0.04</v>
      </c>
      <c r="K140" s="165">
        <v>5608968</v>
      </c>
      <c r="L140" s="113">
        <v>159032</v>
      </c>
      <c r="M140" s="128">
        <v>0.03</v>
      </c>
      <c r="N140" s="174">
        <v>4606572</v>
      </c>
      <c r="O140" s="175">
        <f t="shared" si="20"/>
        <v>0.8212869105332745</v>
      </c>
      <c r="P140" s="109">
        <f>Volume!K140</f>
        <v>950.7</v>
      </c>
      <c r="Q140" s="69">
        <f>Volume!J140</f>
        <v>963.3</v>
      </c>
      <c r="R140" s="240">
        <f t="shared" si="21"/>
        <v>540.31188744</v>
      </c>
      <c r="S140" s="104">
        <f t="shared" si="22"/>
        <v>443.7510807599999</v>
      </c>
      <c r="T140" s="110">
        <f t="shared" si="23"/>
        <v>5449936</v>
      </c>
      <c r="U140" s="104">
        <f t="shared" si="24"/>
        <v>2.918052615663744</v>
      </c>
      <c r="V140" s="104">
        <f t="shared" si="25"/>
        <v>443.43357708</v>
      </c>
      <c r="W140" s="104">
        <f t="shared" si="26"/>
        <v>83.30502804</v>
      </c>
      <c r="X140" s="104">
        <f t="shared" si="27"/>
        <v>13.573282319999999</v>
      </c>
      <c r="Y140" s="104">
        <f t="shared" si="28"/>
        <v>518.1254155199999</v>
      </c>
      <c r="Z140" s="240">
        <f t="shared" si="29"/>
        <v>22.18647192000003</v>
      </c>
      <c r="AA140" s="78"/>
      <c r="AB140" s="77"/>
    </row>
    <row r="141" spans="1:28" s="58" customFormat="1" ht="14.25" customHeight="1">
      <c r="A141" s="196" t="s">
        <v>231</v>
      </c>
      <c r="B141" s="165">
        <v>1378400</v>
      </c>
      <c r="C141" s="163">
        <v>3200</v>
      </c>
      <c r="D141" s="171">
        <v>0</v>
      </c>
      <c r="E141" s="165">
        <v>19200</v>
      </c>
      <c r="F141" s="113">
        <v>-800</v>
      </c>
      <c r="G141" s="171">
        <v>-0.04</v>
      </c>
      <c r="H141" s="165">
        <v>4800</v>
      </c>
      <c r="I141" s="113">
        <v>0</v>
      </c>
      <c r="J141" s="171">
        <v>0</v>
      </c>
      <c r="K141" s="165">
        <v>1402400</v>
      </c>
      <c r="L141" s="113">
        <v>2400</v>
      </c>
      <c r="M141" s="128">
        <v>0</v>
      </c>
      <c r="N141" s="174">
        <v>1006400</v>
      </c>
      <c r="O141" s="175">
        <f t="shared" si="20"/>
        <v>0.7176269252709641</v>
      </c>
      <c r="P141" s="109">
        <f>Volume!K141</f>
        <v>579.5</v>
      </c>
      <c r="Q141" s="69">
        <f>Volume!J141</f>
        <v>589.45</v>
      </c>
      <c r="R141" s="240">
        <f t="shared" si="21"/>
        <v>82.66446800000001</v>
      </c>
      <c r="S141" s="104">
        <f t="shared" si="22"/>
        <v>59.322248</v>
      </c>
      <c r="T141" s="110">
        <f t="shared" si="23"/>
        <v>1400000</v>
      </c>
      <c r="U141" s="104">
        <f t="shared" si="24"/>
        <v>0.17142857142857143</v>
      </c>
      <c r="V141" s="104">
        <f t="shared" si="25"/>
        <v>81.24978800000001</v>
      </c>
      <c r="W141" s="104">
        <f t="shared" si="26"/>
        <v>1.131744</v>
      </c>
      <c r="X141" s="104">
        <f t="shared" si="27"/>
        <v>0.282936</v>
      </c>
      <c r="Y141" s="104">
        <f t="shared" si="28"/>
        <v>81.13</v>
      </c>
      <c r="Z141" s="240">
        <f t="shared" si="29"/>
        <v>1.5344680000000182</v>
      </c>
      <c r="AA141" s="78"/>
      <c r="AB141" s="77"/>
    </row>
    <row r="142" spans="1:28" s="58" customFormat="1" ht="14.25" customHeight="1">
      <c r="A142" s="196" t="s">
        <v>185</v>
      </c>
      <c r="B142" s="165">
        <v>20489625</v>
      </c>
      <c r="C142" s="163">
        <v>-99900</v>
      </c>
      <c r="D142" s="171">
        <v>0</v>
      </c>
      <c r="E142" s="165">
        <v>3433725</v>
      </c>
      <c r="F142" s="113">
        <v>20925</v>
      </c>
      <c r="G142" s="171">
        <v>0.01</v>
      </c>
      <c r="H142" s="165">
        <v>747900</v>
      </c>
      <c r="I142" s="113">
        <v>-9450</v>
      </c>
      <c r="J142" s="171">
        <v>-0.01</v>
      </c>
      <c r="K142" s="165">
        <v>24671250</v>
      </c>
      <c r="L142" s="113">
        <v>-88425</v>
      </c>
      <c r="M142" s="128">
        <v>0</v>
      </c>
      <c r="N142" s="174">
        <v>19896975</v>
      </c>
      <c r="O142" s="175">
        <f t="shared" si="20"/>
        <v>0.8064842681258549</v>
      </c>
      <c r="P142" s="109">
        <f>Volume!K142</f>
        <v>467.8</v>
      </c>
      <c r="Q142" s="69">
        <f>Volume!J142</f>
        <v>471.35</v>
      </c>
      <c r="R142" s="240">
        <f t="shared" si="21"/>
        <v>1162.87936875</v>
      </c>
      <c r="S142" s="104">
        <f t="shared" si="22"/>
        <v>937.843916625</v>
      </c>
      <c r="T142" s="110">
        <f t="shared" si="23"/>
        <v>24759675</v>
      </c>
      <c r="U142" s="104">
        <f t="shared" si="24"/>
        <v>-0.3571331206891851</v>
      </c>
      <c r="V142" s="104">
        <f t="shared" si="25"/>
        <v>965.778474375</v>
      </c>
      <c r="W142" s="104">
        <f t="shared" si="26"/>
        <v>161.848627875</v>
      </c>
      <c r="X142" s="104">
        <f t="shared" si="27"/>
        <v>35.2522665</v>
      </c>
      <c r="Y142" s="104">
        <f t="shared" si="28"/>
        <v>1158.2575965</v>
      </c>
      <c r="Z142" s="240">
        <f t="shared" si="29"/>
        <v>4.621772249999822</v>
      </c>
      <c r="AA142" s="78"/>
      <c r="AB142" s="77"/>
    </row>
    <row r="143" spans="1:28" s="58" customFormat="1" ht="14.25" customHeight="1">
      <c r="A143" s="196" t="s">
        <v>206</v>
      </c>
      <c r="B143" s="165">
        <v>1136850</v>
      </c>
      <c r="C143" s="163">
        <v>-15125</v>
      </c>
      <c r="D143" s="171">
        <v>-0.01</v>
      </c>
      <c r="E143" s="165">
        <v>27775</v>
      </c>
      <c r="F143" s="113">
        <v>2475</v>
      </c>
      <c r="G143" s="171">
        <v>0.1</v>
      </c>
      <c r="H143" s="165">
        <v>825</v>
      </c>
      <c r="I143" s="113">
        <v>0</v>
      </c>
      <c r="J143" s="171">
        <v>0</v>
      </c>
      <c r="K143" s="165">
        <v>1165450</v>
      </c>
      <c r="L143" s="113">
        <v>-12650</v>
      </c>
      <c r="M143" s="128">
        <v>-0.01</v>
      </c>
      <c r="N143" s="174">
        <v>1057100</v>
      </c>
      <c r="O143" s="175">
        <f t="shared" si="20"/>
        <v>0.9070316186880604</v>
      </c>
      <c r="P143" s="109">
        <f>Volume!K143</f>
        <v>724.75</v>
      </c>
      <c r="Q143" s="69">
        <f>Volume!J143</f>
        <v>729.15</v>
      </c>
      <c r="R143" s="240">
        <f t="shared" si="21"/>
        <v>84.97878675</v>
      </c>
      <c r="S143" s="104">
        <f t="shared" si="22"/>
        <v>77.0784465</v>
      </c>
      <c r="T143" s="110">
        <f t="shared" si="23"/>
        <v>1178100</v>
      </c>
      <c r="U143" s="104">
        <f t="shared" si="24"/>
        <v>-1.0737628384687208</v>
      </c>
      <c r="V143" s="104">
        <f t="shared" si="25"/>
        <v>82.89341775</v>
      </c>
      <c r="W143" s="104">
        <f t="shared" si="26"/>
        <v>2.025214125</v>
      </c>
      <c r="X143" s="104">
        <f t="shared" si="27"/>
        <v>0.060154875</v>
      </c>
      <c r="Y143" s="104">
        <f t="shared" si="28"/>
        <v>85.3827975</v>
      </c>
      <c r="Z143" s="240">
        <f t="shared" si="29"/>
        <v>-0.40401074999999764</v>
      </c>
      <c r="AA143" s="78"/>
      <c r="AB143" s="77"/>
    </row>
    <row r="144" spans="1:28" s="58" customFormat="1" ht="14.25" customHeight="1">
      <c r="A144" s="196" t="s">
        <v>118</v>
      </c>
      <c r="B144" s="165">
        <v>3913500</v>
      </c>
      <c r="C144" s="163">
        <v>-179500</v>
      </c>
      <c r="D144" s="171">
        <v>-0.04</v>
      </c>
      <c r="E144" s="165">
        <v>387250</v>
      </c>
      <c r="F144" s="113">
        <v>-18000</v>
      </c>
      <c r="G144" s="171">
        <v>-0.04</v>
      </c>
      <c r="H144" s="165">
        <v>53500</v>
      </c>
      <c r="I144" s="113">
        <v>-1750</v>
      </c>
      <c r="J144" s="171">
        <v>-0.03</v>
      </c>
      <c r="K144" s="165">
        <v>4354250</v>
      </c>
      <c r="L144" s="113">
        <v>-199250</v>
      </c>
      <c r="M144" s="128">
        <v>-0.04</v>
      </c>
      <c r="N144" s="174">
        <v>3622000</v>
      </c>
      <c r="O144" s="175">
        <f t="shared" si="20"/>
        <v>0.8318309697422059</v>
      </c>
      <c r="P144" s="109">
        <f>Volume!K144</f>
        <v>1298.15</v>
      </c>
      <c r="Q144" s="69">
        <f>Volume!J144</f>
        <v>1313.45</v>
      </c>
      <c r="R144" s="240">
        <f t="shared" si="21"/>
        <v>571.90896625</v>
      </c>
      <c r="S144" s="104">
        <f t="shared" si="22"/>
        <v>475.73159</v>
      </c>
      <c r="T144" s="110">
        <f t="shared" si="23"/>
        <v>4553500</v>
      </c>
      <c r="U144" s="104">
        <f t="shared" si="24"/>
        <v>-4.375754913802569</v>
      </c>
      <c r="V144" s="104">
        <f t="shared" si="25"/>
        <v>514.0186575</v>
      </c>
      <c r="W144" s="104">
        <f t="shared" si="26"/>
        <v>50.86335125</v>
      </c>
      <c r="X144" s="104">
        <f t="shared" si="27"/>
        <v>7.0269575</v>
      </c>
      <c r="Y144" s="104">
        <f t="shared" si="28"/>
        <v>591.1126025</v>
      </c>
      <c r="Z144" s="240">
        <f t="shared" si="29"/>
        <v>-19.20363624999993</v>
      </c>
      <c r="AA144" s="78"/>
      <c r="AB144" s="77"/>
    </row>
    <row r="145" spans="1:28" s="58" customFormat="1" ht="14.25" customHeight="1">
      <c r="A145" s="196" t="s">
        <v>232</v>
      </c>
      <c r="B145" s="165">
        <v>2745891</v>
      </c>
      <c r="C145" s="163">
        <v>-50142</v>
      </c>
      <c r="D145" s="171">
        <v>-0.02</v>
      </c>
      <c r="E145" s="165">
        <v>25893</v>
      </c>
      <c r="F145" s="113">
        <v>822</v>
      </c>
      <c r="G145" s="171">
        <v>0.03</v>
      </c>
      <c r="H145" s="165">
        <v>6987</v>
      </c>
      <c r="I145" s="113">
        <v>0</v>
      </c>
      <c r="J145" s="171">
        <v>0</v>
      </c>
      <c r="K145" s="165">
        <v>2778771</v>
      </c>
      <c r="L145" s="113">
        <v>-49320</v>
      </c>
      <c r="M145" s="128">
        <v>-0.02</v>
      </c>
      <c r="N145" s="174">
        <v>2143776</v>
      </c>
      <c r="O145" s="175">
        <f t="shared" si="20"/>
        <v>0.771483508356752</v>
      </c>
      <c r="P145" s="109">
        <f>Volume!K145</f>
        <v>936.05</v>
      </c>
      <c r="Q145" s="69">
        <f>Volume!J145</f>
        <v>937.2</v>
      </c>
      <c r="R145" s="240">
        <f t="shared" si="21"/>
        <v>260.42641812000005</v>
      </c>
      <c r="S145" s="104">
        <f t="shared" si="22"/>
        <v>200.91468672</v>
      </c>
      <c r="T145" s="110">
        <f t="shared" si="23"/>
        <v>2828091</v>
      </c>
      <c r="U145" s="104">
        <f t="shared" si="24"/>
        <v>-1.7439325679407065</v>
      </c>
      <c r="V145" s="104">
        <f t="shared" si="25"/>
        <v>257.34490452000006</v>
      </c>
      <c r="W145" s="104">
        <f t="shared" si="26"/>
        <v>2.4266919600000003</v>
      </c>
      <c r="X145" s="104">
        <f t="shared" si="27"/>
        <v>0.65482164</v>
      </c>
      <c r="Y145" s="104">
        <f t="shared" si="28"/>
        <v>264.723458055</v>
      </c>
      <c r="Z145" s="240">
        <f t="shared" si="29"/>
        <v>-4.29703993499993</v>
      </c>
      <c r="AA145" s="78"/>
      <c r="AB145" s="77"/>
    </row>
    <row r="146" spans="1:28" s="58" customFormat="1" ht="14.25" customHeight="1">
      <c r="A146" s="196" t="s">
        <v>305</v>
      </c>
      <c r="B146" s="165">
        <v>4342800</v>
      </c>
      <c r="C146" s="163">
        <v>277200</v>
      </c>
      <c r="D146" s="171">
        <v>0.07</v>
      </c>
      <c r="E146" s="165">
        <v>346500</v>
      </c>
      <c r="F146" s="113">
        <v>3850</v>
      </c>
      <c r="G146" s="171">
        <v>0.01</v>
      </c>
      <c r="H146" s="165">
        <v>30800</v>
      </c>
      <c r="I146" s="113">
        <v>0</v>
      </c>
      <c r="J146" s="171">
        <v>0</v>
      </c>
      <c r="K146" s="165">
        <v>4720100</v>
      </c>
      <c r="L146" s="113">
        <v>281050</v>
      </c>
      <c r="M146" s="128">
        <v>0.06</v>
      </c>
      <c r="N146" s="174">
        <v>3776850</v>
      </c>
      <c r="O146" s="175">
        <f t="shared" si="20"/>
        <v>0.8001631321370309</v>
      </c>
      <c r="P146" s="109">
        <f>Volume!K146</f>
        <v>52.45</v>
      </c>
      <c r="Q146" s="69">
        <f>Volume!J146</f>
        <v>52.6</v>
      </c>
      <c r="R146" s="240">
        <f t="shared" si="21"/>
        <v>24.827726</v>
      </c>
      <c r="S146" s="104">
        <f t="shared" si="22"/>
        <v>19.866231</v>
      </c>
      <c r="T146" s="110">
        <f t="shared" si="23"/>
        <v>4439050</v>
      </c>
      <c r="U146" s="104">
        <f t="shared" si="24"/>
        <v>6.331309627059845</v>
      </c>
      <c r="V146" s="104">
        <f t="shared" si="25"/>
        <v>22.843128</v>
      </c>
      <c r="W146" s="104">
        <f t="shared" si="26"/>
        <v>1.82259</v>
      </c>
      <c r="X146" s="104">
        <f t="shared" si="27"/>
        <v>0.162008</v>
      </c>
      <c r="Y146" s="104">
        <f t="shared" si="28"/>
        <v>23.28281725</v>
      </c>
      <c r="Z146" s="240">
        <f t="shared" si="29"/>
        <v>1.5449087499999976</v>
      </c>
      <c r="AA146" s="78"/>
      <c r="AB146" s="77"/>
    </row>
    <row r="147" spans="1:28" s="58" customFormat="1" ht="14.25" customHeight="1">
      <c r="A147" s="196" t="s">
        <v>306</v>
      </c>
      <c r="B147" s="165">
        <v>26208600</v>
      </c>
      <c r="C147" s="163">
        <v>574750</v>
      </c>
      <c r="D147" s="171">
        <v>0.02</v>
      </c>
      <c r="E147" s="165">
        <v>6458100</v>
      </c>
      <c r="F147" s="113">
        <v>177650</v>
      </c>
      <c r="G147" s="171">
        <v>0.03</v>
      </c>
      <c r="H147" s="165">
        <v>1442100</v>
      </c>
      <c r="I147" s="113">
        <v>0</v>
      </c>
      <c r="J147" s="171">
        <v>0</v>
      </c>
      <c r="K147" s="165">
        <v>34108800</v>
      </c>
      <c r="L147" s="113">
        <v>752400</v>
      </c>
      <c r="M147" s="128">
        <v>0.02</v>
      </c>
      <c r="N147" s="174">
        <v>24923250</v>
      </c>
      <c r="O147" s="175">
        <f t="shared" si="20"/>
        <v>0.7306985294117647</v>
      </c>
      <c r="P147" s="109">
        <f>Volume!K147</f>
        <v>22.05</v>
      </c>
      <c r="Q147" s="69">
        <f>Volume!J147</f>
        <v>21.6</v>
      </c>
      <c r="R147" s="240">
        <f t="shared" si="21"/>
        <v>73.675008</v>
      </c>
      <c r="S147" s="104">
        <f t="shared" si="22"/>
        <v>53.83422</v>
      </c>
      <c r="T147" s="110">
        <f t="shared" si="23"/>
        <v>33356400</v>
      </c>
      <c r="U147" s="104">
        <f t="shared" si="24"/>
        <v>2.2556390977443606</v>
      </c>
      <c r="V147" s="104">
        <f t="shared" si="25"/>
        <v>56.610576</v>
      </c>
      <c r="W147" s="104">
        <f t="shared" si="26"/>
        <v>13.949496</v>
      </c>
      <c r="X147" s="104">
        <f t="shared" si="27"/>
        <v>3.1149360000000006</v>
      </c>
      <c r="Y147" s="104">
        <f t="shared" si="28"/>
        <v>73.550862</v>
      </c>
      <c r="Z147" s="240">
        <f t="shared" si="29"/>
        <v>0.1241460000000103</v>
      </c>
      <c r="AA147" s="78"/>
      <c r="AB147" s="77"/>
    </row>
    <row r="148" spans="1:28" s="58" customFormat="1" ht="14.25" customHeight="1">
      <c r="A148" s="196" t="s">
        <v>173</v>
      </c>
      <c r="B148" s="165">
        <v>12139250</v>
      </c>
      <c r="C148" s="163">
        <v>188800</v>
      </c>
      <c r="D148" s="171">
        <v>0.02</v>
      </c>
      <c r="E148" s="165">
        <v>840750</v>
      </c>
      <c r="F148" s="113">
        <v>41300</v>
      </c>
      <c r="G148" s="171">
        <v>0.05</v>
      </c>
      <c r="H148" s="165">
        <v>29500</v>
      </c>
      <c r="I148" s="113">
        <v>2950</v>
      </c>
      <c r="J148" s="171">
        <v>0.11</v>
      </c>
      <c r="K148" s="165">
        <v>13009500</v>
      </c>
      <c r="L148" s="113">
        <v>233050</v>
      </c>
      <c r="M148" s="128">
        <v>0.02</v>
      </c>
      <c r="N148" s="174">
        <v>9112550</v>
      </c>
      <c r="O148" s="175">
        <f t="shared" si="20"/>
        <v>0.700453514739229</v>
      </c>
      <c r="P148" s="109">
        <f>Volume!K148</f>
        <v>79.15</v>
      </c>
      <c r="Q148" s="69">
        <f>Volume!J148</f>
        <v>79.6</v>
      </c>
      <c r="R148" s="240">
        <f t="shared" si="21"/>
        <v>103.55561999999999</v>
      </c>
      <c r="S148" s="104">
        <f t="shared" si="22"/>
        <v>72.535898</v>
      </c>
      <c r="T148" s="110">
        <f t="shared" si="23"/>
        <v>12776450</v>
      </c>
      <c r="U148" s="104">
        <f t="shared" si="24"/>
        <v>1.8240591087508657</v>
      </c>
      <c r="V148" s="104">
        <f t="shared" si="25"/>
        <v>96.62843</v>
      </c>
      <c r="W148" s="104">
        <f t="shared" si="26"/>
        <v>6.6923699999999995</v>
      </c>
      <c r="X148" s="104">
        <f t="shared" si="27"/>
        <v>0.23482</v>
      </c>
      <c r="Y148" s="104">
        <f t="shared" si="28"/>
        <v>101.12560175000002</v>
      </c>
      <c r="Z148" s="240">
        <f t="shared" si="29"/>
        <v>2.430018249999975</v>
      </c>
      <c r="AA148" s="78"/>
      <c r="AB148" s="77"/>
    </row>
    <row r="149" spans="1:28" s="58" customFormat="1" ht="14.25" customHeight="1">
      <c r="A149" s="196" t="s">
        <v>307</v>
      </c>
      <c r="B149" s="165">
        <v>345200</v>
      </c>
      <c r="C149" s="163">
        <v>-8400</v>
      </c>
      <c r="D149" s="171">
        <v>-0.02</v>
      </c>
      <c r="E149" s="165">
        <v>0</v>
      </c>
      <c r="F149" s="113">
        <v>0</v>
      </c>
      <c r="G149" s="171">
        <v>0</v>
      </c>
      <c r="H149" s="165">
        <v>0</v>
      </c>
      <c r="I149" s="113">
        <v>0</v>
      </c>
      <c r="J149" s="171">
        <v>0</v>
      </c>
      <c r="K149" s="165">
        <v>345200</v>
      </c>
      <c r="L149" s="113">
        <v>-8400</v>
      </c>
      <c r="M149" s="128">
        <v>-0.02</v>
      </c>
      <c r="N149" s="174">
        <v>308400</v>
      </c>
      <c r="O149" s="175">
        <f t="shared" si="20"/>
        <v>0.8933951332560834</v>
      </c>
      <c r="P149" s="109">
        <f>Volume!K149</f>
        <v>1135.15</v>
      </c>
      <c r="Q149" s="69">
        <f>Volume!J149</f>
        <v>1117.7</v>
      </c>
      <c r="R149" s="240">
        <f t="shared" si="21"/>
        <v>38.583004</v>
      </c>
      <c r="S149" s="104">
        <f t="shared" si="22"/>
        <v>34.469868</v>
      </c>
      <c r="T149" s="110">
        <f t="shared" si="23"/>
        <v>353600</v>
      </c>
      <c r="U149" s="104">
        <f t="shared" si="24"/>
        <v>-2.3755656108597285</v>
      </c>
      <c r="V149" s="104">
        <f t="shared" si="25"/>
        <v>38.583004</v>
      </c>
      <c r="W149" s="104">
        <f t="shared" si="26"/>
        <v>0</v>
      </c>
      <c r="X149" s="104">
        <f t="shared" si="27"/>
        <v>0</v>
      </c>
      <c r="Y149" s="104">
        <f t="shared" si="28"/>
        <v>40.138904000000004</v>
      </c>
      <c r="Z149" s="240">
        <f t="shared" si="29"/>
        <v>-1.5559000000000012</v>
      </c>
      <c r="AA149" s="78"/>
      <c r="AB149" s="77"/>
    </row>
    <row r="150" spans="1:28" s="58" customFormat="1" ht="14.25" customHeight="1">
      <c r="A150" s="196" t="s">
        <v>82</v>
      </c>
      <c r="B150" s="165">
        <v>5245800</v>
      </c>
      <c r="C150" s="163">
        <v>79800</v>
      </c>
      <c r="D150" s="171">
        <v>0.02</v>
      </c>
      <c r="E150" s="165">
        <v>105000</v>
      </c>
      <c r="F150" s="113">
        <v>0</v>
      </c>
      <c r="G150" s="171">
        <v>0</v>
      </c>
      <c r="H150" s="165">
        <v>42000</v>
      </c>
      <c r="I150" s="113">
        <v>16800</v>
      </c>
      <c r="J150" s="171">
        <v>0.67</v>
      </c>
      <c r="K150" s="165">
        <v>5392800</v>
      </c>
      <c r="L150" s="113">
        <v>96600</v>
      </c>
      <c r="M150" s="128">
        <v>0.02</v>
      </c>
      <c r="N150" s="174">
        <v>4834200</v>
      </c>
      <c r="O150" s="175">
        <f t="shared" si="20"/>
        <v>0.8964174454828661</v>
      </c>
      <c r="P150" s="109">
        <f>Volume!K150</f>
        <v>118.45</v>
      </c>
      <c r="Q150" s="69">
        <f>Volume!J150</f>
        <v>117.9</v>
      </c>
      <c r="R150" s="240">
        <f t="shared" si="21"/>
        <v>63.581112</v>
      </c>
      <c r="S150" s="104">
        <f t="shared" si="22"/>
        <v>56.995218</v>
      </c>
      <c r="T150" s="110">
        <f t="shared" si="23"/>
        <v>5296200</v>
      </c>
      <c r="U150" s="104">
        <f t="shared" si="24"/>
        <v>1.8239492466296592</v>
      </c>
      <c r="V150" s="104">
        <f t="shared" si="25"/>
        <v>61.847982</v>
      </c>
      <c r="W150" s="104">
        <f t="shared" si="26"/>
        <v>1.23795</v>
      </c>
      <c r="X150" s="104">
        <f t="shared" si="27"/>
        <v>0.49518</v>
      </c>
      <c r="Y150" s="104">
        <f t="shared" si="28"/>
        <v>62.733489</v>
      </c>
      <c r="Z150" s="240">
        <f t="shared" si="29"/>
        <v>0.8476229999999987</v>
      </c>
      <c r="AA150" s="78"/>
      <c r="AB150" s="77"/>
    </row>
    <row r="151" spans="1:28" s="58" customFormat="1" ht="14.25" customHeight="1">
      <c r="A151" s="196" t="s">
        <v>153</v>
      </c>
      <c r="B151" s="165">
        <v>493200</v>
      </c>
      <c r="C151" s="163">
        <v>-34200</v>
      </c>
      <c r="D151" s="171">
        <v>-0.06</v>
      </c>
      <c r="E151" s="165">
        <v>0</v>
      </c>
      <c r="F151" s="113">
        <v>0</v>
      </c>
      <c r="G151" s="171">
        <v>0</v>
      </c>
      <c r="H151" s="165">
        <v>900</v>
      </c>
      <c r="I151" s="113">
        <v>0</v>
      </c>
      <c r="J151" s="171">
        <v>0</v>
      </c>
      <c r="K151" s="165">
        <v>494100</v>
      </c>
      <c r="L151" s="113">
        <v>-34200</v>
      </c>
      <c r="M151" s="128">
        <v>-0.06</v>
      </c>
      <c r="N151" s="174">
        <v>414000</v>
      </c>
      <c r="O151" s="175">
        <f t="shared" si="20"/>
        <v>0.8378870673952641</v>
      </c>
      <c r="P151" s="109">
        <f>Volume!K151</f>
        <v>535.25</v>
      </c>
      <c r="Q151" s="69">
        <f>Volume!J151</f>
        <v>546.35</v>
      </c>
      <c r="R151" s="240">
        <f t="shared" si="21"/>
        <v>26.9951535</v>
      </c>
      <c r="S151" s="104">
        <f t="shared" si="22"/>
        <v>22.61889</v>
      </c>
      <c r="T151" s="110">
        <f t="shared" si="23"/>
        <v>528300</v>
      </c>
      <c r="U151" s="104">
        <f t="shared" si="24"/>
        <v>-6.473594548551959</v>
      </c>
      <c r="V151" s="104">
        <f t="shared" si="25"/>
        <v>26.945982</v>
      </c>
      <c r="W151" s="104">
        <f t="shared" si="26"/>
        <v>0</v>
      </c>
      <c r="X151" s="104">
        <f t="shared" si="27"/>
        <v>0.0491715</v>
      </c>
      <c r="Y151" s="104">
        <f t="shared" si="28"/>
        <v>28.2772575</v>
      </c>
      <c r="Z151" s="240">
        <f t="shared" si="29"/>
        <v>-1.2821040000000004</v>
      </c>
      <c r="AA151" s="78"/>
      <c r="AB151" s="77"/>
    </row>
    <row r="152" spans="1:28" s="58" customFormat="1" ht="14.25" customHeight="1">
      <c r="A152" s="196" t="s">
        <v>154</v>
      </c>
      <c r="B152" s="165">
        <v>5761500</v>
      </c>
      <c r="C152" s="163">
        <v>-103500</v>
      </c>
      <c r="D152" s="171">
        <v>-0.02</v>
      </c>
      <c r="E152" s="165">
        <v>324300</v>
      </c>
      <c r="F152" s="113">
        <v>13800</v>
      </c>
      <c r="G152" s="171">
        <v>0.04</v>
      </c>
      <c r="H152" s="165">
        <v>20700</v>
      </c>
      <c r="I152" s="113">
        <v>6900</v>
      </c>
      <c r="J152" s="171">
        <v>0.5</v>
      </c>
      <c r="K152" s="165">
        <v>6106500</v>
      </c>
      <c r="L152" s="113">
        <v>-82800</v>
      </c>
      <c r="M152" s="128">
        <v>-0.01</v>
      </c>
      <c r="N152" s="174">
        <v>4567800</v>
      </c>
      <c r="O152" s="175">
        <f t="shared" si="20"/>
        <v>0.7480225988700565</v>
      </c>
      <c r="P152" s="109">
        <f>Volume!K152</f>
        <v>48.95</v>
      </c>
      <c r="Q152" s="69">
        <f>Volume!J152</f>
        <v>48.65</v>
      </c>
      <c r="R152" s="240">
        <f t="shared" si="21"/>
        <v>29.7081225</v>
      </c>
      <c r="S152" s="104">
        <f t="shared" si="22"/>
        <v>22.222347</v>
      </c>
      <c r="T152" s="110">
        <f t="shared" si="23"/>
        <v>6189300</v>
      </c>
      <c r="U152" s="104">
        <f t="shared" si="24"/>
        <v>-1.3377926421404682</v>
      </c>
      <c r="V152" s="104">
        <f t="shared" si="25"/>
        <v>28.0296975</v>
      </c>
      <c r="W152" s="104">
        <f t="shared" si="26"/>
        <v>1.5777195</v>
      </c>
      <c r="X152" s="104">
        <f t="shared" si="27"/>
        <v>0.1007055</v>
      </c>
      <c r="Y152" s="104">
        <f t="shared" si="28"/>
        <v>30.2966235</v>
      </c>
      <c r="Z152" s="240">
        <f t="shared" si="29"/>
        <v>-0.5885009999999973</v>
      </c>
      <c r="AA152" s="78"/>
      <c r="AB152" s="77"/>
    </row>
    <row r="153" spans="1:28" s="58" customFormat="1" ht="14.25" customHeight="1">
      <c r="A153" s="196" t="s">
        <v>308</v>
      </c>
      <c r="B153" s="165">
        <v>2003400</v>
      </c>
      <c r="C153" s="163">
        <v>-64800</v>
      </c>
      <c r="D153" s="171">
        <v>-0.03</v>
      </c>
      <c r="E153" s="165">
        <v>120600</v>
      </c>
      <c r="F153" s="113">
        <v>0</v>
      </c>
      <c r="G153" s="171">
        <v>0</v>
      </c>
      <c r="H153" s="165">
        <v>9000</v>
      </c>
      <c r="I153" s="113">
        <v>0</v>
      </c>
      <c r="J153" s="171">
        <v>0</v>
      </c>
      <c r="K153" s="165">
        <v>2133000</v>
      </c>
      <c r="L153" s="113">
        <v>-64800</v>
      </c>
      <c r="M153" s="128">
        <v>-0.03</v>
      </c>
      <c r="N153" s="174">
        <v>1717200</v>
      </c>
      <c r="O153" s="175">
        <f t="shared" si="20"/>
        <v>0.8050632911392405</v>
      </c>
      <c r="P153" s="109">
        <f>Volume!K153</f>
        <v>111.45</v>
      </c>
      <c r="Q153" s="69">
        <f>Volume!J153</f>
        <v>110.45</v>
      </c>
      <c r="R153" s="240">
        <f t="shared" si="21"/>
        <v>23.558985</v>
      </c>
      <c r="S153" s="104">
        <f t="shared" si="22"/>
        <v>18.966474</v>
      </c>
      <c r="T153" s="110">
        <f t="shared" si="23"/>
        <v>2197800</v>
      </c>
      <c r="U153" s="104">
        <f t="shared" si="24"/>
        <v>-2.9484029484029484</v>
      </c>
      <c r="V153" s="104">
        <f t="shared" si="25"/>
        <v>22.127553</v>
      </c>
      <c r="W153" s="104">
        <f t="shared" si="26"/>
        <v>1.332027</v>
      </c>
      <c r="X153" s="104">
        <f t="shared" si="27"/>
        <v>0.099405</v>
      </c>
      <c r="Y153" s="104">
        <f t="shared" si="28"/>
        <v>24.494481</v>
      </c>
      <c r="Z153" s="240">
        <f t="shared" si="29"/>
        <v>-0.9354960000000005</v>
      </c>
      <c r="AA153" s="78"/>
      <c r="AB153" s="77"/>
    </row>
    <row r="154" spans="1:28" s="58" customFormat="1" ht="14.25" customHeight="1">
      <c r="A154" s="196" t="s">
        <v>155</v>
      </c>
      <c r="B154" s="165">
        <v>4146450</v>
      </c>
      <c r="C154" s="163">
        <v>463575</v>
      </c>
      <c r="D154" s="171">
        <v>0.13</v>
      </c>
      <c r="E154" s="165">
        <v>145950</v>
      </c>
      <c r="F154" s="113">
        <v>-1050</v>
      </c>
      <c r="G154" s="171">
        <v>-0.01</v>
      </c>
      <c r="H154" s="165">
        <v>53550</v>
      </c>
      <c r="I154" s="113">
        <v>2100</v>
      </c>
      <c r="J154" s="171">
        <v>0.04</v>
      </c>
      <c r="K154" s="165">
        <v>4345950</v>
      </c>
      <c r="L154" s="113">
        <v>464625</v>
      </c>
      <c r="M154" s="128">
        <v>0.12</v>
      </c>
      <c r="N154" s="174">
        <v>3372075</v>
      </c>
      <c r="O154" s="175">
        <f t="shared" si="20"/>
        <v>0.7759120560521865</v>
      </c>
      <c r="P154" s="109">
        <f>Volume!K154</f>
        <v>477</v>
      </c>
      <c r="Q154" s="69">
        <f>Volume!J154</f>
        <v>489.25</v>
      </c>
      <c r="R154" s="240">
        <f t="shared" si="21"/>
        <v>212.62560375</v>
      </c>
      <c r="S154" s="104">
        <f t="shared" si="22"/>
        <v>164.978769375</v>
      </c>
      <c r="T154" s="110">
        <f t="shared" si="23"/>
        <v>3881325</v>
      </c>
      <c r="U154" s="104">
        <f t="shared" si="24"/>
        <v>11.970783173272013</v>
      </c>
      <c r="V154" s="104">
        <f t="shared" si="25"/>
        <v>202.86506625</v>
      </c>
      <c r="W154" s="104">
        <f t="shared" si="26"/>
        <v>7.14060375</v>
      </c>
      <c r="X154" s="104">
        <f t="shared" si="27"/>
        <v>2.61993375</v>
      </c>
      <c r="Y154" s="104">
        <f t="shared" si="28"/>
        <v>185.1392025</v>
      </c>
      <c r="Z154" s="240">
        <f t="shared" si="29"/>
        <v>27.48640125</v>
      </c>
      <c r="AA154" s="78"/>
      <c r="AB154" s="77"/>
    </row>
    <row r="155" spans="1:28" s="58" customFormat="1" ht="14.25" customHeight="1">
      <c r="A155" s="196" t="s">
        <v>38</v>
      </c>
      <c r="B155" s="165">
        <v>5168400</v>
      </c>
      <c r="C155" s="163">
        <v>-228000</v>
      </c>
      <c r="D155" s="171">
        <v>-0.04</v>
      </c>
      <c r="E155" s="165">
        <v>102000</v>
      </c>
      <c r="F155" s="113">
        <v>-600</v>
      </c>
      <c r="G155" s="171">
        <v>-0.01</v>
      </c>
      <c r="H155" s="165">
        <v>15000</v>
      </c>
      <c r="I155" s="113">
        <v>600</v>
      </c>
      <c r="J155" s="171">
        <v>0.04</v>
      </c>
      <c r="K155" s="165">
        <v>5285400</v>
      </c>
      <c r="L155" s="113">
        <v>-228000</v>
      </c>
      <c r="M155" s="128">
        <v>-0.04</v>
      </c>
      <c r="N155" s="174">
        <v>3974400</v>
      </c>
      <c r="O155" s="175">
        <f t="shared" si="20"/>
        <v>0.7519582245430809</v>
      </c>
      <c r="P155" s="109">
        <f>Volume!K155</f>
        <v>620.65</v>
      </c>
      <c r="Q155" s="69">
        <f>Volume!J155</f>
        <v>621.75</v>
      </c>
      <c r="R155" s="240">
        <f t="shared" si="21"/>
        <v>328.619745</v>
      </c>
      <c r="S155" s="104">
        <f t="shared" si="22"/>
        <v>247.10832</v>
      </c>
      <c r="T155" s="110">
        <f t="shared" si="23"/>
        <v>5513400</v>
      </c>
      <c r="U155" s="104">
        <f t="shared" si="24"/>
        <v>-4.135379257808249</v>
      </c>
      <c r="V155" s="104">
        <f t="shared" si="25"/>
        <v>321.34527</v>
      </c>
      <c r="W155" s="104">
        <f t="shared" si="26"/>
        <v>6.34185</v>
      </c>
      <c r="X155" s="104">
        <f t="shared" si="27"/>
        <v>0.932625</v>
      </c>
      <c r="Y155" s="104">
        <f t="shared" si="28"/>
        <v>342.189171</v>
      </c>
      <c r="Z155" s="240">
        <f t="shared" si="29"/>
        <v>-13.569425999999964</v>
      </c>
      <c r="AA155" s="78"/>
      <c r="AB155" s="77"/>
    </row>
    <row r="156" spans="1:28" s="58" customFormat="1" ht="14.25" customHeight="1">
      <c r="A156" s="196" t="s">
        <v>156</v>
      </c>
      <c r="B156" s="165">
        <v>1276800</v>
      </c>
      <c r="C156" s="163">
        <v>37800</v>
      </c>
      <c r="D156" s="171">
        <v>0.03</v>
      </c>
      <c r="E156" s="165">
        <v>8400</v>
      </c>
      <c r="F156" s="113">
        <v>-600</v>
      </c>
      <c r="G156" s="171">
        <v>-0.07</v>
      </c>
      <c r="H156" s="165">
        <v>600</v>
      </c>
      <c r="I156" s="113">
        <v>0</v>
      </c>
      <c r="J156" s="171">
        <v>0</v>
      </c>
      <c r="K156" s="165">
        <v>1285800</v>
      </c>
      <c r="L156" s="113">
        <v>37200</v>
      </c>
      <c r="M156" s="128">
        <v>0.03</v>
      </c>
      <c r="N156" s="174">
        <v>1001400</v>
      </c>
      <c r="O156" s="175">
        <f t="shared" si="20"/>
        <v>0.7788147456836211</v>
      </c>
      <c r="P156" s="109">
        <f>Volume!K156</f>
        <v>366.15</v>
      </c>
      <c r="Q156" s="69">
        <f>Volume!J156</f>
        <v>364.35</v>
      </c>
      <c r="R156" s="240">
        <f t="shared" si="21"/>
        <v>46.848123</v>
      </c>
      <c r="S156" s="104">
        <f t="shared" si="22"/>
        <v>36.486009</v>
      </c>
      <c r="T156" s="110">
        <f t="shared" si="23"/>
        <v>1248600</v>
      </c>
      <c r="U156" s="104">
        <f t="shared" si="24"/>
        <v>2.9793368572801535</v>
      </c>
      <c r="V156" s="104">
        <f t="shared" si="25"/>
        <v>46.520208</v>
      </c>
      <c r="W156" s="104">
        <f t="shared" si="26"/>
        <v>0.306054</v>
      </c>
      <c r="X156" s="104">
        <f t="shared" si="27"/>
        <v>0.021861</v>
      </c>
      <c r="Y156" s="104">
        <f t="shared" si="28"/>
        <v>45.717489</v>
      </c>
      <c r="Z156" s="240">
        <f t="shared" si="29"/>
        <v>1.1306340000000006</v>
      </c>
      <c r="AA156" s="78"/>
      <c r="AB156" s="77"/>
    </row>
    <row r="157" spans="1:28" s="58" customFormat="1" ht="14.25" customHeight="1">
      <c r="A157" s="196" t="s">
        <v>211</v>
      </c>
      <c r="B157" s="165">
        <v>2762900</v>
      </c>
      <c r="C157" s="163">
        <v>-305200</v>
      </c>
      <c r="D157" s="171">
        <v>-0.1</v>
      </c>
      <c r="E157" s="165">
        <v>147700</v>
      </c>
      <c r="F157" s="113">
        <v>-40600</v>
      </c>
      <c r="G157" s="171">
        <v>-0.22</v>
      </c>
      <c r="H157" s="165">
        <v>20300</v>
      </c>
      <c r="I157" s="113">
        <v>11200</v>
      </c>
      <c r="J157" s="171">
        <v>1.23</v>
      </c>
      <c r="K157" s="165">
        <v>2930900</v>
      </c>
      <c r="L157" s="113">
        <v>-334600</v>
      </c>
      <c r="M157" s="128">
        <v>-0.1</v>
      </c>
      <c r="N157" s="174">
        <v>2543100</v>
      </c>
      <c r="O157" s="175">
        <f t="shared" si="20"/>
        <v>0.8676856938141868</v>
      </c>
      <c r="P157" s="109">
        <f>Volume!K157</f>
        <v>294.95</v>
      </c>
      <c r="Q157" s="69">
        <f>Volume!J157</f>
        <v>302.1</v>
      </c>
      <c r="R157" s="240">
        <f t="shared" si="21"/>
        <v>88.54248900000002</v>
      </c>
      <c r="S157" s="104">
        <f t="shared" si="22"/>
        <v>76.827051</v>
      </c>
      <c r="T157" s="110">
        <f t="shared" si="23"/>
        <v>3265500</v>
      </c>
      <c r="U157" s="104">
        <f t="shared" si="24"/>
        <v>-10.246516613076098</v>
      </c>
      <c r="V157" s="104">
        <f t="shared" si="25"/>
        <v>83.46720900000001</v>
      </c>
      <c r="W157" s="104">
        <f t="shared" si="26"/>
        <v>4.462017</v>
      </c>
      <c r="X157" s="104">
        <f t="shared" si="27"/>
        <v>0.613263</v>
      </c>
      <c r="Y157" s="104">
        <f t="shared" si="28"/>
        <v>96.3159225</v>
      </c>
      <c r="Z157" s="240">
        <f t="shared" si="29"/>
        <v>-7.773433499999982</v>
      </c>
      <c r="AA157" s="78"/>
      <c r="AB157" s="77"/>
    </row>
    <row r="158" spans="1:27" s="2" customFormat="1" ht="15" customHeight="1" hidden="1" thickBot="1">
      <c r="A158" s="72"/>
      <c r="B158" s="163">
        <f>SUM(B4:B157)</f>
        <v>1099518786</v>
      </c>
      <c r="C158" s="163">
        <f>SUM(C4:C157)</f>
        <v>2458452</v>
      </c>
      <c r="D158" s="341">
        <f>C158/B158</f>
        <v>0.0022359345118092414</v>
      </c>
      <c r="E158" s="163">
        <f>SUM(E4:E157)</f>
        <v>163021284</v>
      </c>
      <c r="F158" s="163">
        <f>SUM(F4:F157)</f>
        <v>5154901</v>
      </c>
      <c r="G158" s="341">
        <f>F158/E158</f>
        <v>0.03162103053979136</v>
      </c>
      <c r="H158" s="163">
        <f>SUM(H4:H157)</f>
        <v>67449168</v>
      </c>
      <c r="I158" s="163">
        <f>SUM(I4:I157)</f>
        <v>2266071</v>
      </c>
      <c r="J158" s="341">
        <f>I158/H158</f>
        <v>0.03359672279426783</v>
      </c>
      <c r="K158" s="163">
        <f>SUM(K4:K157)</f>
        <v>1329989238</v>
      </c>
      <c r="L158" s="163">
        <f>SUM(L4:L157)</f>
        <v>9879424</v>
      </c>
      <c r="M158" s="341">
        <f>L158/K158</f>
        <v>0.007428198452835902</v>
      </c>
      <c r="N158" s="288">
        <f>SUM(N4:N157)</f>
        <v>972690269</v>
      </c>
      <c r="O158" s="352"/>
      <c r="P158" s="170"/>
      <c r="Q158" s="14"/>
      <c r="R158" s="241">
        <f>SUM(R4:R157)</f>
        <v>62726.803995</v>
      </c>
      <c r="S158" s="104">
        <f>SUM(S4:S157)</f>
        <v>45397.138889040005</v>
      </c>
      <c r="T158" s="110">
        <f>SUM(T4:T157)</f>
        <v>1320109814</v>
      </c>
      <c r="U158" s="290"/>
      <c r="V158" s="104">
        <f>SUM(V4:V157)</f>
        <v>43959.724689590024</v>
      </c>
      <c r="W158" s="104">
        <f>SUM(W4:W157)</f>
        <v>8547.169556705001</v>
      </c>
      <c r="X158" s="104">
        <f>SUM(X4:X157)</f>
        <v>10219.909748705004</v>
      </c>
      <c r="Y158" s="104">
        <f>SUM(Y4:Y157)</f>
        <v>62843.79739483996</v>
      </c>
      <c r="Z158" s="104">
        <f>SUM(Z4:Z157)</f>
        <v>-116.99339984000349</v>
      </c>
      <c r="AA158" s="75"/>
    </row>
    <row r="159" spans="2:27" s="2" customFormat="1" ht="15" customHeight="1" hidden="1">
      <c r="B159" s="5"/>
      <c r="C159" s="5"/>
      <c r="D159" s="128"/>
      <c r="E159" s="1">
        <f>H158/E158</f>
        <v>0.41374455129429605</v>
      </c>
      <c r="F159" s="5"/>
      <c r="G159" s="62"/>
      <c r="H159" s="5"/>
      <c r="I159" s="5"/>
      <c r="J159" s="62"/>
      <c r="K159" s="5"/>
      <c r="L159" s="5"/>
      <c r="M159" s="62"/>
      <c r="O159" s="3"/>
      <c r="P159" s="109"/>
      <c r="Q159" s="69"/>
      <c r="R159" s="104"/>
      <c r="S159" s="104"/>
      <c r="T159" s="110"/>
      <c r="U159" s="104"/>
      <c r="V159" s="104"/>
      <c r="W159" s="104"/>
      <c r="X159" s="104"/>
      <c r="Y159" s="104"/>
      <c r="Z159" s="104"/>
      <c r="AA159" s="75"/>
    </row>
    <row r="160" spans="2:27" s="2" customFormat="1" ht="15" customHeight="1">
      <c r="B160" s="5"/>
      <c r="C160" s="5"/>
      <c r="D160" s="128"/>
      <c r="E160" s="1"/>
      <c r="F160" s="5"/>
      <c r="G160" s="62"/>
      <c r="H160" s="5"/>
      <c r="I160" s="5"/>
      <c r="J160" s="62"/>
      <c r="K160" s="5"/>
      <c r="L160" s="5"/>
      <c r="M160" s="62"/>
      <c r="O160" s="108"/>
      <c r="P160" s="109"/>
      <c r="Q160" s="69"/>
      <c r="R160" s="104"/>
      <c r="S160" s="104"/>
      <c r="T160" s="110"/>
      <c r="U160" s="104"/>
      <c r="V160" s="104"/>
      <c r="W160" s="104"/>
      <c r="X160" s="104"/>
      <c r="Y160" s="104"/>
      <c r="Z160" s="104"/>
      <c r="AA160" s="1"/>
    </row>
    <row r="161" spans="1:25" ht="14.25">
      <c r="A161" s="2"/>
      <c r="B161" s="5"/>
      <c r="C161" s="5"/>
      <c r="D161" s="128"/>
      <c r="E161" s="5"/>
      <c r="F161" s="5"/>
      <c r="G161" s="62"/>
      <c r="H161" s="5"/>
      <c r="I161" s="5"/>
      <c r="J161" s="62"/>
      <c r="K161" s="5"/>
      <c r="L161" s="5"/>
      <c r="M161" s="62"/>
      <c r="N161" s="2"/>
      <c r="O161" s="108"/>
      <c r="P161" s="2"/>
      <c r="Q161" s="2"/>
      <c r="R161" s="1"/>
      <c r="S161" s="1"/>
      <c r="T161" s="79"/>
      <c r="U161" s="2"/>
      <c r="V161" s="2"/>
      <c r="W161" s="2"/>
      <c r="X161" s="2"/>
      <c r="Y161" s="2"/>
    </row>
    <row r="162" spans="1:6" ht="13.5" thickBot="1">
      <c r="A162" s="63" t="s">
        <v>109</v>
      </c>
      <c r="B162" s="122"/>
      <c r="C162" s="125"/>
      <c r="D162" s="129"/>
      <c r="F162" s="120"/>
    </row>
    <row r="163" spans="1:8" ht="13.5" thickBot="1">
      <c r="A163" s="202" t="s">
        <v>108</v>
      </c>
      <c r="B163" s="346" t="s">
        <v>106</v>
      </c>
      <c r="C163" s="347" t="s">
        <v>70</v>
      </c>
      <c r="D163" s="348" t="s">
        <v>107</v>
      </c>
      <c r="F163" s="126"/>
      <c r="G163" s="62"/>
      <c r="H163" s="5"/>
    </row>
    <row r="164" spans="1:8" ht="12.75">
      <c r="A164" s="342" t="s">
        <v>10</v>
      </c>
      <c r="B164" s="349">
        <f>B158/10000000</f>
        <v>109.9518786</v>
      </c>
      <c r="C164" s="350">
        <f>C158/10000000</f>
        <v>0.2458452</v>
      </c>
      <c r="D164" s="351">
        <f>D158</f>
        <v>0.0022359345118092414</v>
      </c>
      <c r="F164" s="126"/>
      <c r="H164" s="5"/>
    </row>
    <row r="165" spans="1:7" ht="12.75">
      <c r="A165" s="343" t="s">
        <v>87</v>
      </c>
      <c r="B165" s="199">
        <f>E158/10000000</f>
        <v>16.3021284</v>
      </c>
      <c r="C165" s="198">
        <f>F158/10000000</f>
        <v>0.5154901</v>
      </c>
      <c r="D165" s="259">
        <f>G158</f>
        <v>0.03162103053979136</v>
      </c>
      <c r="F165" s="126"/>
      <c r="G165" s="62"/>
    </row>
    <row r="166" spans="1:6" ht="12.75">
      <c r="A166" s="344" t="s">
        <v>85</v>
      </c>
      <c r="B166" s="199">
        <f>H158/10000000</f>
        <v>6.7449168</v>
      </c>
      <c r="C166" s="198">
        <f>I158/10000000</f>
        <v>0.2266071</v>
      </c>
      <c r="D166" s="259">
        <f>J158</f>
        <v>0.03359672279426783</v>
      </c>
      <c r="F166" s="126"/>
    </row>
    <row r="167" spans="1:6" ht="13.5" thickBot="1">
      <c r="A167" s="345" t="s">
        <v>86</v>
      </c>
      <c r="B167" s="200">
        <f>K158/10000000</f>
        <v>132.9989238</v>
      </c>
      <c r="C167" s="201">
        <f>L158/10000000</f>
        <v>0.9879424</v>
      </c>
      <c r="D167" s="260">
        <f>M158</f>
        <v>0.007428198452835902</v>
      </c>
      <c r="F167" s="127"/>
    </row>
    <row r="201" ht="12.75">
      <c r="B201" s="376"/>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67" sqref="D267"/>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7" t="s">
        <v>117</v>
      </c>
      <c r="C2" s="408"/>
      <c r="D2" s="409"/>
      <c r="E2" s="409"/>
      <c r="F2" s="409"/>
      <c r="G2" s="409"/>
      <c r="H2" s="409"/>
      <c r="I2" s="409"/>
      <c r="J2" s="410" t="s">
        <v>110</v>
      </c>
      <c r="K2" s="411"/>
      <c r="L2" s="411"/>
      <c r="M2" s="412"/>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897</v>
      </c>
      <c r="C4" s="320">
        <v>-0.25</v>
      </c>
      <c r="D4" s="319">
        <v>0</v>
      </c>
      <c r="E4" s="320">
        <v>0</v>
      </c>
      <c r="F4" s="319">
        <v>0</v>
      </c>
      <c r="G4" s="320">
        <v>0</v>
      </c>
      <c r="H4" s="319">
        <v>897</v>
      </c>
      <c r="I4" s="322">
        <v>-0.25</v>
      </c>
      <c r="J4" s="266">
        <v>6175.45</v>
      </c>
      <c r="K4" s="261">
        <v>6184.9</v>
      </c>
      <c r="L4" s="309">
        <f>J4-K4</f>
        <v>-9.449999999999818</v>
      </c>
      <c r="M4" s="310">
        <f>L4/K4*100</f>
        <v>-0.1527914760141606</v>
      </c>
      <c r="N4" s="78">
        <f>Margins!B4</f>
        <v>100</v>
      </c>
      <c r="O4" s="25">
        <f>D4*N4</f>
        <v>0</v>
      </c>
      <c r="P4" s="25">
        <f>F4*N4</f>
        <v>0</v>
      </c>
    </row>
    <row r="5" spans="1:18" ht="14.25" thickBot="1">
      <c r="A5" s="328" t="s">
        <v>74</v>
      </c>
      <c r="B5" s="173">
        <v>75</v>
      </c>
      <c r="C5" s="307">
        <v>-0.57</v>
      </c>
      <c r="D5" s="173">
        <v>0</v>
      </c>
      <c r="E5" s="307">
        <v>0</v>
      </c>
      <c r="F5" s="173">
        <v>0</v>
      </c>
      <c r="G5" s="307">
        <v>0</v>
      </c>
      <c r="H5" s="173">
        <v>75</v>
      </c>
      <c r="I5" s="308">
        <v>-0.57</v>
      </c>
      <c r="J5" s="267">
        <v>5608.8</v>
      </c>
      <c r="K5" s="69">
        <v>5565.3</v>
      </c>
      <c r="L5" s="136">
        <f aca="true" t="shared" si="0" ref="L5:L68">J5-K5</f>
        <v>43.5</v>
      </c>
      <c r="M5" s="311">
        <f aca="true" t="shared" si="1" ref="M5:M68">L5/K5*100</f>
        <v>0.7816290226941943</v>
      </c>
      <c r="N5" s="78">
        <f>Margins!B5</f>
        <v>50</v>
      </c>
      <c r="O5" s="25">
        <f aca="true" t="shared" si="2" ref="O5:O68">D5*N5</f>
        <v>0</v>
      </c>
      <c r="P5" s="25">
        <f aca="true" t="shared" si="3" ref="P5:P68">F5*N5</f>
        <v>0</v>
      </c>
      <c r="R5" s="25"/>
    </row>
    <row r="6" spans="1:16" ht="13.5">
      <c r="A6" s="328" t="s">
        <v>9</v>
      </c>
      <c r="B6" s="173">
        <v>268443</v>
      </c>
      <c r="C6" s="307">
        <v>-0.09</v>
      </c>
      <c r="D6" s="173">
        <v>30630</v>
      </c>
      <c r="E6" s="307">
        <v>-0.25</v>
      </c>
      <c r="F6" s="173">
        <v>42370</v>
      </c>
      <c r="G6" s="307">
        <v>-0.24</v>
      </c>
      <c r="H6" s="173">
        <v>341443</v>
      </c>
      <c r="I6" s="308">
        <v>-0.13</v>
      </c>
      <c r="J6" s="266">
        <v>4102.45</v>
      </c>
      <c r="K6" s="69">
        <v>4090.15</v>
      </c>
      <c r="L6" s="136">
        <f t="shared" si="0"/>
        <v>12.299999999999727</v>
      </c>
      <c r="M6" s="311">
        <f t="shared" si="1"/>
        <v>0.3007224673911648</v>
      </c>
      <c r="N6" s="78">
        <f>Margins!B6</f>
        <v>100</v>
      </c>
      <c r="O6" s="25">
        <f t="shared" si="2"/>
        <v>3063000</v>
      </c>
      <c r="P6" s="25">
        <f t="shared" si="3"/>
        <v>4237000</v>
      </c>
    </row>
    <row r="7" spans="1:16" ht="13.5">
      <c r="A7" s="196" t="s">
        <v>283</v>
      </c>
      <c r="B7" s="173">
        <v>3247</v>
      </c>
      <c r="C7" s="307">
        <v>4.35</v>
      </c>
      <c r="D7" s="173">
        <v>7</v>
      </c>
      <c r="E7" s="307">
        <v>0</v>
      </c>
      <c r="F7" s="173">
        <v>2</v>
      </c>
      <c r="G7" s="307">
        <v>0</v>
      </c>
      <c r="H7" s="173">
        <v>3256</v>
      </c>
      <c r="I7" s="308">
        <v>4.36</v>
      </c>
      <c r="J7" s="267">
        <v>1693.65</v>
      </c>
      <c r="K7" s="69">
        <v>1642.5</v>
      </c>
      <c r="L7" s="136">
        <f t="shared" si="0"/>
        <v>51.15000000000009</v>
      </c>
      <c r="M7" s="311">
        <f t="shared" si="1"/>
        <v>3.114155251141558</v>
      </c>
      <c r="N7" s="78">
        <f>Margins!B7</f>
        <v>200</v>
      </c>
      <c r="O7" s="25">
        <f t="shared" si="2"/>
        <v>1400</v>
      </c>
      <c r="P7" s="25">
        <f t="shared" si="3"/>
        <v>400</v>
      </c>
    </row>
    <row r="8" spans="1:18" ht="13.5">
      <c r="A8" s="196" t="s">
        <v>134</v>
      </c>
      <c r="B8" s="173">
        <v>1126</v>
      </c>
      <c r="C8" s="307">
        <v>-0.26</v>
      </c>
      <c r="D8" s="173">
        <v>0</v>
      </c>
      <c r="E8" s="307">
        <v>0</v>
      </c>
      <c r="F8" s="173">
        <v>0</v>
      </c>
      <c r="G8" s="307">
        <v>0</v>
      </c>
      <c r="H8" s="173">
        <v>1126</v>
      </c>
      <c r="I8" s="308">
        <v>-0.26</v>
      </c>
      <c r="J8" s="267">
        <v>3585.7</v>
      </c>
      <c r="K8" s="69">
        <v>3598.65</v>
      </c>
      <c r="L8" s="136">
        <f t="shared" si="0"/>
        <v>-12.950000000000273</v>
      </c>
      <c r="M8" s="311">
        <f t="shared" si="1"/>
        <v>-0.35985716866047746</v>
      </c>
      <c r="N8" s="78">
        <f>Margins!B8</f>
        <v>100</v>
      </c>
      <c r="O8" s="25">
        <f t="shared" si="2"/>
        <v>0</v>
      </c>
      <c r="P8" s="25">
        <f t="shared" si="3"/>
        <v>0</v>
      </c>
      <c r="R8" s="312"/>
    </row>
    <row r="9" spans="1:18" ht="13.5">
      <c r="A9" s="196" t="s">
        <v>0</v>
      </c>
      <c r="B9" s="173">
        <v>7545</v>
      </c>
      <c r="C9" s="307">
        <v>0.14</v>
      </c>
      <c r="D9" s="173">
        <v>60</v>
      </c>
      <c r="E9" s="307">
        <v>-0.18</v>
      </c>
      <c r="F9" s="173">
        <v>5</v>
      </c>
      <c r="G9" s="307">
        <v>-0.64</v>
      </c>
      <c r="H9" s="173">
        <v>7610</v>
      </c>
      <c r="I9" s="308">
        <v>0.13</v>
      </c>
      <c r="J9" s="267">
        <v>1115.45</v>
      </c>
      <c r="K9" s="69">
        <v>1108.9</v>
      </c>
      <c r="L9" s="136">
        <f t="shared" si="0"/>
        <v>6.5499999999999545</v>
      </c>
      <c r="M9" s="311">
        <f t="shared" si="1"/>
        <v>0.5906754441338221</v>
      </c>
      <c r="N9" s="78">
        <f>Margins!B9</f>
        <v>375</v>
      </c>
      <c r="O9" s="25">
        <f t="shared" si="2"/>
        <v>22500</v>
      </c>
      <c r="P9" s="25">
        <f t="shared" si="3"/>
        <v>1875</v>
      </c>
      <c r="R9" s="312"/>
    </row>
    <row r="10" spans="1:18" ht="13.5">
      <c r="A10" s="196" t="s">
        <v>135</v>
      </c>
      <c r="B10" s="321">
        <v>128</v>
      </c>
      <c r="C10" s="330">
        <v>-0.09</v>
      </c>
      <c r="D10" s="173">
        <v>12</v>
      </c>
      <c r="E10" s="307">
        <v>3</v>
      </c>
      <c r="F10" s="173">
        <v>0</v>
      </c>
      <c r="G10" s="307">
        <v>0</v>
      </c>
      <c r="H10" s="173">
        <v>140</v>
      </c>
      <c r="I10" s="308">
        <v>-0.02</v>
      </c>
      <c r="J10" s="267">
        <v>90.45</v>
      </c>
      <c r="K10" s="69">
        <v>90.95</v>
      </c>
      <c r="L10" s="136">
        <f t="shared" si="0"/>
        <v>-0.5</v>
      </c>
      <c r="M10" s="311">
        <f t="shared" si="1"/>
        <v>-0.5497526113249038</v>
      </c>
      <c r="N10" s="78">
        <f>Margins!B10</f>
        <v>4900</v>
      </c>
      <c r="O10" s="25">
        <f t="shared" si="2"/>
        <v>58800</v>
      </c>
      <c r="P10" s="25">
        <f t="shared" si="3"/>
        <v>0</v>
      </c>
      <c r="R10" s="25"/>
    </row>
    <row r="11" spans="1:18" ht="13.5">
      <c r="A11" s="196" t="s">
        <v>174</v>
      </c>
      <c r="B11" s="173">
        <v>288</v>
      </c>
      <c r="C11" s="307">
        <v>0.5</v>
      </c>
      <c r="D11" s="173">
        <v>4</v>
      </c>
      <c r="E11" s="307">
        <v>-0.64</v>
      </c>
      <c r="F11" s="173">
        <v>1</v>
      </c>
      <c r="G11" s="307">
        <v>0</v>
      </c>
      <c r="H11" s="173">
        <v>293</v>
      </c>
      <c r="I11" s="308">
        <v>0.44</v>
      </c>
      <c r="J11" s="267">
        <v>68.65</v>
      </c>
      <c r="K11" s="69">
        <v>68.6</v>
      </c>
      <c r="L11" s="136">
        <f t="shared" si="0"/>
        <v>0.05000000000001137</v>
      </c>
      <c r="M11" s="311">
        <f t="shared" si="1"/>
        <v>0.07288629737610987</v>
      </c>
      <c r="N11" s="78">
        <f>Margins!B11</f>
        <v>6700</v>
      </c>
      <c r="O11" s="25">
        <f t="shared" si="2"/>
        <v>26800</v>
      </c>
      <c r="P11" s="25">
        <f t="shared" si="3"/>
        <v>6700</v>
      </c>
      <c r="R11" s="312"/>
    </row>
    <row r="12" spans="1:16" ht="13.5">
      <c r="A12" s="196" t="s">
        <v>284</v>
      </c>
      <c r="B12" s="173">
        <v>103</v>
      </c>
      <c r="C12" s="307">
        <v>0.24</v>
      </c>
      <c r="D12" s="173">
        <v>0</v>
      </c>
      <c r="E12" s="307">
        <v>0</v>
      </c>
      <c r="F12" s="173">
        <v>0</v>
      </c>
      <c r="G12" s="307">
        <v>0</v>
      </c>
      <c r="H12" s="173">
        <v>103</v>
      </c>
      <c r="I12" s="308">
        <v>0.24</v>
      </c>
      <c r="J12" s="267">
        <v>337.3</v>
      </c>
      <c r="K12" s="69">
        <v>341.95</v>
      </c>
      <c r="L12" s="136">
        <f t="shared" si="0"/>
        <v>-4.649999999999977</v>
      </c>
      <c r="M12" s="311">
        <f t="shared" si="1"/>
        <v>-1.3598479309840554</v>
      </c>
      <c r="N12" s="78">
        <f>Margins!B12</f>
        <v>600</v>
      </c>
      <c r="O12" s="25">
        <f t="shared" si="2"/>
        <v>0</v>
      </c>
      <c r="P12" s="25">
        <f t="shared" si="3"/>
        <v>0</v>
      </c>
    </row>
    <row r="13" spans="1:16" ht="13.5">
      <c r="A13" s="196" t="s">
        <v>75</v>
      </c>
      <c r="B13" s="173">
        <v>119</v>
      </c>
      <c r="C13" s="307">
        <v>-0.48</v>
      </c>
      <c r="D13" s="173">
        <v>2</v>
      </c>
      <c r="E13" s="307">
        <v>-0.33</v>
      </c>
      <c r="F13" s="173">
        <v>0</v>
      </c>
      <c r="G13" s="307">
        <v>0</v>
      </c>
      <c r="H13" s="173">
        <v>121</v>
      </c>
      <c r="I13" s="308">
        <v>-0.48</v>
      </c>
      <c r="J13" s="267">
        <v>88.75</v>
      </c>
      <c r="K13" s="69">
        <v>89.7</v>
      </c>
      <c r="L13" s="136">
        <f t="shared" si="0"/>
        <v>-0.9500000000000028</v>
      </c>
      <c r="M13" s="311">
        <f t="shared" si="1"/>
        <v>-1.0590858416945406</v>
      </c>
      <c r="N13" s="78">
        <f>Margins!B13</f>
        <v>4600</v>
      </c>
      <c r="O13" s="25">
        <f t="shared" si="2"/>
        <v>9200</v>
      </c>
      <c r="P13" s="25">
        <f t="shared" si="3"/>
        <v>0</v>
      </c>
    </row>
    <row r="14" spans="1:18" ht="13.5">
      <c r="A14" s="196" t="s">
        <v>88</v>
      </c>
      <c r="B14" s="321">
        <v>1077</v>
      </c>
      <c r="C14" s="330">
        <v>-0.4</v>
      </c>
      <c r="D14" s="173">
        <v>102</v>
      </c>
      <c r="E14" s="307">
        <v>-0.5</v>
      </c>
      <c r="F14" s="173">
        <v>9</v>
      </c>
      <c r="G14" s="307">
        <v>-0.64</v>
      </c>
      <c r="H14" s="173">
        <v>1188</v>
      </c>
      <c r="I14" s="308">
        <v>-0.42</v>
      </c>
      <c r="J14" s="267">
        <v>55.75</v>
      </c>
      <c r="K14" s="69">
        <v>56.65</v>
      </c>
      <c r="L14" s="136">
        <f t="shared" si="0"/>
        <v>-0.8999999999999986</v>
      </c>
      <c r="M14" s="311">
        <f t="shared" si="1"/>
        <v>-1.5887025595763433</v>
      </c>
      <c r="N14" s="78">
        <f>Margins!B14</f>
        <v>4300</v>
      </c>
      <c r="O14" s="25">
        <f t="shared" si="2"/>
        <v>438600</v>
      </c>
      <c r="P14" s="25">
        <f t="shared" si="3"/>
        <v>38700</v>
      </c>
      <c r="R14" s="25"/>
    </row>
    <row r="15" spans="1:16" ht="13.5">
      <c r="A15" s="196" t="s">
        <v>136</v>
      </c>
      <c r="B15" s="173">
        <v>1704</v>
      </c>
      <c r="C15" s="307">
        <v>-0.32</v>
      </c>
      <c r="D15" s="173">
        <v>253</v>
      </c>
      <c r="E15" s="307">
        <v>0.22</v>
      </c>
      <c r="F15" s="173">
        <v>23</v>
      </c>
      <c r="G15" s="307">
        <v>-0.39</v>
      </c>
      <c r="H15" s="173">
        <v>1980</v>
      </c>
      <c r="I15" s="308">
        <v>-0.28</v>
      </c>
      <c r="J15" s="267">
        <v>47.75</v>
      </c>
      <c r="K15" s="69">
        <v>47.1</v>
      </c>
      <c r="L15" s="136">
        <f t="shared" si="0"/>
        <v>0.6499999999999986</v>
      </c>
      <c r="M15" s="311">
        <f t="shared" si="1"/>
        <v>1.3800424628450076</v>
      </c>
      <c r="N15" s="78">
        <f>Margins!B15</f>
        <v>9550</v>
      </c>
      <c r="O15" s="25">
        <f t="shared" si="2"/>
        <v>2416150</v>
      </c>
      <c r="P15" s="25">
        <f t="shared" si="3"/>
        <v>219650</v>
      </c>
    </row>
    <row r="16" spans="1:16" ht="13.5">
      <c r="A16" s="196" t="s">
        <v>157</v>
      </c>
      <c r="B16" s="173">
        <v>2270</v>
      </c>
      <c r="C16" s="307">
        <v>1.76</v>
      </c>
      <c r="D16" s="173">
        <v>0</v>
      </c>
      <c r="E16" s="307">
        <v>0</v>
      </c>
      <c r="F16" s="173">
        <v>0</v>
      </c>
      <c r="G16" s="307">
        <v>0</v>
      </c>
      <c r="H16" s="173">
        <v>2270</v>
      </c>
      <c r="I16" s="308">
        <v>1.76</v>
      </c>
      <c r="J16" s="267">
        <v>718.5</v>
      </c>
      <c r="K16" s="69">
        <v>729.45</v>
      </c>
      <c r="L16" s="136">
        <f t="shared" si="0"/>
        <v>-10.950000000000045</v>
      </c>
      <c r="M16" s="311">
        <f t="shared" si="1"/>
        <v>-1.501130989101384</v>
      </c>
      <c r="N16" s="78">
        <f>Margins!B16</f>
        <v>350</v>
      </c>
      <c r="O16" s="25">
        <f t="shared" si="2"/>
        <v>0</v>
      </c>
      <c r="P16" s="25">
        <f t="shared" si="3"/>
        <v>0</v>
      </c>
    </row>
    <row r="17" spans="1:16" ht="13.5">
      <c r="A17" s="196" t="s">
        <v>193</v>
      </c>
      <c r="B17" s="173">
        <v>4952</v>
      </c>
      <c r="C17" s="307">
        <v>0.98</v>
      </c>
      <c r="D17" s="173">
        <v>10</v>
      </c>
      <c r="E17" s="307">
        <v>-0.57</v>
      </c>
      <c r="F17" s="173">
        <v>0</v>
      </c>
      <c r="G17" s="307">
        <v>0</v>
      </c>
      <c r="H17" s="173">
        <v>4962</v>
      </c>
      <c r="I17" s="308">
        <v>0.97</v>
      </c>
      <c r="J17" s="267">
        <v>2757.8</v>
      </c>
      <c r="K17" s="69">
        <v>2732.4</v>
      </c>
      <c r="L17" s="136">
        <f t="shared" si="0"/>
        <v>25.40000000000009</v>
      </c>
      <c r="M17" s="311">
        <f t="shared" si="1"/>
        <v>0.9295857121944112</v>
      </c>
      <c r="N17" s="78">
        <f>Margins!B17</f>
        <v>100</v>
      </c>
      <c r="O17" s="25">
        <f t="shared" si="2"/>
        <v>1000</v>
      </c>
      <c r="P17" s="25">
        <f t="shared" si="3"/>
        <v>0</v>
      </c>
    </row>
    <row r="18" spans="1:16" ht="13.5">
      <c r="A18" s="196" t="s">
        <v>285</v>
      </c>
      <c r="B18" s="173">
        <v>2956</v>
      </c>
      <c r="C18" s="307">
        <v>0.25</v>
      </c>
      <c r="D18" s="173">
        <v>87</v>
      </c>
      <c r="E18" s="307">
        <v>0.93</v>
      </c>
      <c r="F18" s="173">
        <v>0</v>
      </c>
      <c r="G18" s="307">
        <v>-1</v>
      </c>
      <c r="H18" s="173">
        <v>3043</v>
      </c>
      <c r="I18" s="308">
        <v>0.26</v>
      </c>
      <c r="J18" s="267">
        <v>189.15</v>
      </c>
      <c r="K18" s="69">
        <v>192.75</v>
      </c>
      <c r="L18" s="136">
        <f t="shared" si="0"/>
        <v>-3.5999999999999943</v>
      </c>
      <c r="M18" s="311">
        <f t="shared" si="1"/>
        <v>-1.8677042801556392</v>
      </c>
      <c r="N18" s="78">
        <f>Margins!B18</f>
        <v>950</v>
      </c>
      <c r="O18" s="25">
        <f t="shared" si="2"/>
        <v>82650</v>
      </c>
      <c r="P18" s="25">
        <f t="shared" si="3"/>
        <v>0</v>
      </c>
    </row>
    <row r="19" spans="1:18" s="301" customFormat="1" ht="13.5">
      <c r="A19" s="196" t="s">
        <v>286</v>
      </c>
      <c r="B19" s="173">
        <v>1980</v>
      </c>
      <c r="C19" s="307">
        <v>1.99</v>
      </c>
      <c r="D19" s="173">
        <v>96</v>
      </c>
      <c r="E19" s="307">
        <v>0.66</v>
      </c>
      <c r="F19" s="173">
        <v>19</v>
      </c>
      <c r="G19" s="307">
        <v>18</v>
      </c>
      <c r="H19" s="173">
        <v>2095</v>
      </c>
      <c r="I19" s="308">
        <v>1.9</v>
      </c>
      <c r="J19" s="267">
        <v>78.75</v>
      </c>
      <c r="K19" s="69">
        <v>80.4</v>
      </c>
      <c r="L19" s="136">
        <f t="shared" si="0"/>
        <v>-1.6500000000000057</v>
      </c>
      <c r="M19" s="311">
        <f t="shared" si="1"/>
        <v>-2.0522388059701564</v>
      </c>
      <c r="N19" s="78">
        <f>Margins!B19</f>
        <v>2400</v>
      </c>
      <c r="O19" s="25">
        <f t="shared" si="2"/>
        <v>230400</v>
      </c>
      <c r="P19" s="25">
        <f t="shared" si="3"/>
        <v>45600</v>
      </c>
      <c r="R19" s="14"/>
    </row>
    <row r="20" spans="1:18" s="301" customFormat="1" ht="13.5">
      <c r="A20" s="196" t="s">
        <v>76</v>
      </c>
      <c r="B20" s="173">
        <v>4540</v>
      </c>
      <c r="C20" s="307">
        <v>2.72</v>
      </c>
      <c r="D20" s="173">
        <v>4</v>
      </c>
      <c r="E20" s="307">
        <v>1</v>
      </c>
      <c r="F20" s="173">
        <v>0</v>
      </c>
      <c r="G20" s="307">
        <v>0</v>
      </c>
      <c r="H20" s="173">
        <v>4544</v>
      </c>
      <c r="I20" s="308">
        <v>2.72</v>
      </c>
      <c r="J20" s="267">
        <v>233.95</v>
      </c>
      <c r="K20" s="69">
        <v>235.45</v>
      </c>
      <c r="L20" s="136">
        <f t="shared" si="0"/>
        <v>-1.5</v>
      </c>
      <c r="M20" s="311">
        <f t="shared" si="1"/>
        <v>-0.6370779358674878</v>
      </c>
      <c r="N20" s="78">
        <f>Margins!B20</f>
        <v>1400</v>
      </c>
      <c r="O20" s="25">
        <f t="shared" si="2"/>
        <v>5600</v>
      </c>
      <c r="P20" s="25">
        <f t="shared" si="3"/>
        <v>0</v>
      </c>
      <c r="R20" s="14"/>
    </row>
    <row r="21" spans="1:16" ht="13.5">
      <c r="A21" s="196" t="s">
        <v>77</v>
      </c>
      <c r="B21" s="173">
        <v>2722</v>
      </c>
      <c r="C21" s="307">
        <v>0.57</v>
      </c>
      <c r="D21" s="173">
        <v>48</v>
      </c>
      <c r="E21" s="307">
        <v>0.2</v>
      </c>
      <c r="F21" s="173">
        <v>10</v>
      </c>
      <c r="G21" s="307">
        <v>1.5</v>
      </c>
      <c r="H21" s="173">
        <v>2780</v>
      </c>
      <c r="I21" s="308">
        <v>0.56</v>
      </c>
      <c r="J21" s="267">
        <v>204.35</v>
      </c>
      <c r="K21" s="69">
        <v>203.5</v>
      </c>
      <c r="L21" s="136">
        <f t="shared" si="0"/>
        <v>0.8499999999999943</v>
      </c>
      <c r="M21" s="311">
        <f t="shared" si="1"/>
        <v>0.4176904176904149</v>
      </c>
      <c r="N21" s="78">
        <f>Margins!B21</f>
        <v>3800</v>
      </c>
      <c r="O21" s="25">
        <f t="shared" si="2"/>
        <v>182400</v>
      </c>
      <c r="P21" s="25">
        <f t="shared" si="3"/>
        <v>38000</v>
      </c>
    </row>
    <row r="22" spans="1:18" ht="13.5">
      <c r="A22" s="196" t="s">
        <v>287</v>
      </c>
      <c r="B22" s="321">
        <v>375</v>
      </c>
      <c r="C22" s="330">
        <v>-0.04</v>
      </c>
      <c r="D22" s="173">
        <v>0</v>
      </c>
      <c r="E22" s="307">
        <v>0</v>
      </c>
      <c r="F22" s="173">
        <v>0</v>
      </c>
      <c r="G22" s="307">
        <v>0</v>
      </c>
      <c r="H22" s="173">
        <v>375</v>
      </c>
      <c r="I22" s="308">
        <v>-0.04</v>
      </c>
      <c r="J22" s="267">
        <v>216.75</v>
      </c>
      <c r="K22" s="69">
        <v>219</v>
      </c>
      <c r="L22" s="136">
        <f t="shared" si="0"/>
        <v>-2.25</v>
      </c>
      <c r="M22" s="311">
        <f t="shared" si="1"/>
        <v>-1.0273972602739725</v>
      </c>
      <c r="N22" s="78">
        <f>Margins!B22</f>
        <v>1050</v>
      </c>
      <c r="O22" s="25">
        <f t="shared" si="2"/>
        <v>0</v>
      </c>
      <c r="P22" s="25">
        <f t="shared" si="3"/>
        <v>0</v>
      </c>
      <c r="R22" s="25"/>
    </row>
    <row r="23" spans="1:18" ht="13.5">
      <c r="A23" s="196" t="s">
        <v>34</v>
      </c>
      <c r="B23" s="321">
        <v>899</v>
      </c>
      <c r="C23" s="330">
        <v>0.03</v>
      </c>
      <c r="D23" s="173">
        <v>0</v>
      </c>
      <c r="E23" s="307">
        <v>0</v>
      </c>
      <c r="F23" s="173">
        <v>0</v>
      </c>
      <c r="G23" s="307">
        <v>0</v>
      </c>
      <c r="H23" s="173">
        <v>899</v>
      </c>
      <c r="I23" s="308">
        <v>0.03</v>
      </c>
      <c r="J23" s="267">
        <v>1307.3</v>
      </c>
      <c r="K23" s="69">
        <v>1303.35</v>
      </c>
      <c r="L23" s="136">
        <f t="shared" si="0"/>
        <v>3.9500000000000455</v>
      </c>
      <c r="M23" s="311">
        <f t="shared" si="1"/>
        <v>0.3030651781946557</v>
      </c>
      <c r="N23" s="78">
        <f>Margins!B23</f>
        <v>275</v>
      </c>
      <c r="O23" s="25">
        <f t="shared" si="2"/>
        <v>0</v>
      </c>
      <c r="P23" s="25">
        <f t="shared" si="3"/>
        <v>0</v>
      </c>
      <c r="R23" s="25"/>
    </row>
    <row r="24" spans="1:16" ht="13.5">
      <c r="A24" s="196" t="s">
        <v>288</v>
      </c>
      <c r="B24" s="173">
        <v>499</v>
      </c>
      <c r="C24" s="307">
        <v>-0.06</v>
      </c>
      <c r="D24" s="173">
        <v>0</v>
      </c>
      <c r="E24" s="307">
        <v>0</v>
      </c>
      <c r="F24" s="173">
        <v>0</v>
      </c>
      <c r="G24" s="307">
        <v>0</v>
      </c>
      <c r="H24" s="173">
        <v>499</v>
      </c>
      <c r="I24" s="308">
        <v>-0.06</v>
      </c>
      <c r="J24" s="267">
        <v>1154.15</v>
      </c>
      <c r="K24" s="69">
        <v>1146.45</v>
      </c>
      <c r="L24" s="136">
        <f t="shared" si="0"/>
        <v>7.7000000000000455</v>
      </c>
      <c r="M24" s="311">
        <f t="shared" si="1"/>
        <v>0.6716385363513494</v>
      </c>
      <c r="N24" s="78">
        <f>Margins!B24</f>
        <v>250</v>
      </c>
      <c r="O24" s="25">
        <f t="shared" si="2"/>
        <v>0</v>
      </c>
      <c r="P24" s="25">
        <f t="shared" si="3"/>
        <v>0</v>
      </c>
    </row>
    <row r="25" spans="1:16" ht="13.5">
      <c r="A25" s="196" t="s">
        <v>137</v>
      </c>
      <c r="B25" s="173">
        <v>3467</v>
      </c>
      <c r="C25" s="307">
        <v>0.51</v>
      </c>
      <c r="D25" s="173">
        <v>2</v>
      </c>
      <c r="E25" s="307">
        <v>-0.71</v>
      </c>
      <c r="F25" s="173">
        <v>0</v>
      </c>
      <c r="G25" s="307">
        <v>0</v>
      </c>
      <c r="H25" s="173">
        <v>3469</v>
      </c>
      <c r="I25" s="308">
        <v>0.5</v>
      </c>
      <c r="J25" s="267">
        <v>348.25</v>
      </c>
      <c r="K25" s="69">
        <v>368.45</v>
      </c>
      <c r="L25" s="136">
        <f t="shared" si="0"/>
        <v>-20.19999999999999</v>
      </c>
      <c r="M25" s="311">
        <f t="shared" si="1"/>
        <v>-5.482426380784363</v>
      </c>
      <c r="N25" s="78">
        <f>Margins!B25</f>
        <v>1000</v>
      </c>
      <c r="O25" s="25">
        <f t="shared" si="2"/>
        <v>2000</v>
      </c>
      <c r="P25" s="25">
        <f t="shared" si="3"/>
        <v>0</v>
      </c>
    </row>
    <row r="26" spans="1:16" ht="13.5">
      <c r="A26" s="196" t="s">
        <v>233</v>
      </c>
      <c r="B26" s="173">
        <v>5229</v>
      </c>
      <c r="C26" s="307">
        <v>-0.35</v>
      </c>
      <c r="D26" s="173">
        <v>34</v>
      </c>
      <c r="E26" s="307">
        <v>-0.61</v>
      </c>
      <c r="F26" s="173">
        <v>2</v>
      </c>
      <c r="G26" s="307">
        <v>0</v>
      </c>
      <c r="H26" s="173">
        <v>5265</v>
      </c>
      <c r="I26" s="308">
        <v>-0.35</v>
      </c>
      <c r="J26" s="267">
        <v>676.4</v>
      </c>
      <c r="K26" s="69">
        <v>685.05</v>
      </c>
      <c r="L26" s="136">
        <f t="shared" si="0"/>
        <v>-8.649999999999977</v>
      </c>
      <c r="M26" s="311">
        <f t="shared" si="1"/>
        <v>-1.2626815560907931</v>
      </c>
      <c r="N26" s="78">
        <f>Margins!B26</f>
        <v>1000</v>
      </c>
      <c r="O26" s="25">
        <f t="shared" si="2"/>
        <v>34000</v>
      </c>
      <c r="P26" s="25">
        <f t="shared" si="3"/>
        <v>2000</v>
      </c>
    </row>
    <row r="27" spans="1:18" ht="13.5">
      <c r="A27" s="196" t="s">
        <v>1</v>
      </c>
      <c r="B27" s="321">
        <v>10991</v>
      </c>
      <c r="C27" s="330">
        <v>0.88</v>
      </c>
      <c r="D27" s="173">
        <v>39</v>
      </c>
      <c r="E27" s="307">
        <v>1.79</v>
      </c>
      <c r="F27" s="173">
        <v>1</v>
      </c>
      <c r="G27" s="307">
        <v>0</v>
      </c>
      <c r="H27" s="173">
        <v>11031</v>
      </c>
      <c r="I27" s="308">
        <v>0.88</v>
      </c>
      <c r="J27" s="267">
        <v>2318.8</v>
      </c>
      <c r="K27" s="69">
        <v>2270.7</v>
      </c>
      <c r="L27" s="136">
        <f t="shared" si="0"/>
        <v>48.100000000000364</v>
      </c>
      <c r="M27" s="311">
        <f t="shared" si="1"/>
        <v>2.118289514246724</v>
      </c>
      <c r="N27" s="78">
        <f>Margins!B27</f>
        <v>150</v>
      </c>
      <c r="O27" s="25">
        <f t="shared" si="2"/>
        <v>5850</v>
      </c>
      <c r="P27" s="25">
        <f t="shared" si="3"/>
        <v>150</v>
      </c>
      <c r="R27" s="25"/>
    </row>
    <row r="28" spans="1:18" ht="13.5">
      <c r="A28" s="196" t="s">
        <v>158</v>
      </c>
      <c r="B28" s="321">
        <v>895</v>
      </c>
      <c r="C28" s="330">
        <v>-0.06</v>
      </c>
      <c r="D28" s="173">
        <v>48</v>
      </c>
      <c r="E28" s="307">
        <v>-0.25</v>
      </c>
      <c r="F28" s="173">
        <v>31</v>
      </c>
      <c r="G28" s="307">
        <v>-0.14</v>
      </c>
      <c r="H28" s="173">
        <v>974</v>
      </c>
      <c r="I28" s="308">
        <v>-0.07</v>
      </c>
      <c r="J28" s="267">
        <v>120.45</v>
      </c>
      <c r="K28" s="69">
        <v>118.6</v>
      </c>
      <c r="L28" s="136">
        <f t="shared" si="0"/>
        <v>1.8500000000000085</v>
      </c>
      <c r="M28" s="311">
        <f t="shared" si="1"/>
        <v>1.5598650927487425</v>
      </c>
      <c r="N28" s="78">
        <f>Margins!B28</f>
        <v>1900</v>
      </c>
      <c r="O28" s="25">
        <f t="shared" si="2"/>
        <v>91200</v>
      </c>
      <c r="P28" s="25">
        <f t="shared" si="3"/>
        <v>58900</v>
      </c>
      <c r="R28" s="25"/>
    </row>
    <row r="29" spans="1:16" ht="13.5">
      <c r="A29" s="196" t="s">
        <v>289</v>
      </c>
      <c r="B29" s="173">
        <v>424</v>
      </c>
      <c r="C29" s="307">
        <v>-0.45</v>
      </c>
      <c r="D29" s="173">
        <v>1</v>
      </c>
      <c r="E29" s="307">
        <v>0</v>
      </c>
      <c r="F29" s="173">
        <v>2</v>
      </c>
      <c r="G29" s="307">
        <v>0</v>
      </c>
      <c r="H29" s="173">
        <v>427</v>
      </c>
      <c r="I29" s="308">
        <v>-0.45</v>
      </c>
      <c r="J29" s="267">
        <v>717.05</v>
      </c>
      <c r="K29" s="69">
        <v>721.25</v>
      </c>
      <c r="L29" s="136">
        <f t="shared" si="0"/>
        <v>-4.2000000000000455</v>
      </c>
      <c r="M29" s="311">
        <f t="shared" si="1"/>
        <v>-0.5823223570190704</v>
      </c>
      <c r="N29" s="78">
        <f>Margins!B29</f>
        <v>300</v>
      </c>
      <c r="O29" s="25">
        <f t="shared" si="2"/>
        <v>300</v>
      </c>
      <c r="P29" s="25">
        <f t="shared" si="3"/>
        <v>600</v>
      </c>
    </row>
    <row r="30" spans="1:16" ht="13.5">
      <c r="A30" s="196" t="s">
        <v>159</v>
      </c>
      <c r="B30" s="173">
        <v>222</v>
      </c>
      <c r="C30" s="307">
        <v>0.38</v>
      </c>
      <c r="D30" s="173">
        <v>2</v>
      </c>
      <c r="E30" s="307">
        <v>-0.5</v>
      </c>
      <c r="F30" s="173">
        <v>0</v>
      </c>
      <c r="G30" s="307">
        <v>0</v>
      </c>
      <c r="H30" s="173">
        <v>224</v>
      </c>
      <c r="I30" s="308">
        <v>0.36</v>
      </c>
      <c r="J30" s="267">
        <v>50.75</v>
      </c>
      <c r="K30" s="69">
        <v>50.7</v>
      </c>
      <c r="L30" s="136">
        <f t="shared" si="0"/>
        <v>0.04999999999999716</v>
      </c>
      <c r="M30" s="311">
        <f t="shared" si="1"/>
        <v>0.09861932938855454</v>
      </c>
      <c r="N30" s="78">
        <f>Margins!B30</f>
        <v>4500</v>
      </c>
      <c r="O30" s="25">
        <f t="shared" si="2"/>
        <v>9000</v>
      </c>
      <c r="P30" s="25">
        <f t="shared" si="3"/>
        <v>0</v>
      </c>
    </row>
    <row r="31" spans="1:18" ht="13.5">
      <c r="A31" s="196" t="s">
        <v>2</v>
      </c>
      <c r="B31" s="321">
        <v>662</v>
      </c>
      <c r="C31" s="330">
        <v>-0.34</v>
      </c>
      <c r="D31" s="173">
        <v>13</v>
      </c>
      <c r="E31" s="307">
        <v>-0.24</v>
      </c>
      <c r="F31" s="173">
        <v>1</v>
      </c>
      <c r="G31" s="307">
        <v>0</v>
      </c>
      <c r="H31" s="173">
        <v>676</v>
      </c>
      <c r="I31" s="308">
        <v>-0.34</v>
      </c>
      <c r="J31" s="267">
        <v>367.15</v>
      </c>
      <c r="K31" s="69">
        <v>365.8</v>
      </c>
      <c r="L31" s="136">
        <f t="shared" si="0"/>
        <v>1.349999999999966</v>
      </c>
      <c r="M31" s="311">
        <f t="shared" si="1"/>
        <v>0.369054127938755</v>
      </c>
      <c r="N31" s="78">
        <f>Margins!B31</f>
        <v>1100</v>
      </c>
      <c r="O31" s="25">
        <f t="shared" si="2"/>
        <v>14300</v>
      </c>
      <c r="P31" s="25">
        <f t="shared" si="3"/>
        <v>1100</v>
      </c>
      <c r="R31" s="25"/>
    </row>
    <row r="32" spans="1:18" ht="13.5">
      <c r="A32" s="196" t="s">
        <v>398</v>
      </c>
      <c r="B32" s="321">
        <v>2386</v>
      </c>
      <c r="C32" s="330">
        <v>-0.04</v>
      </c>
      <c r="D32" s="173">
        <v>191</v>
      </c>
      <c r="E32" s="307">
        <v>0.07</v>
      </c>
      <c r="F32" s="173">
        <v>17</v>
      </c>
      <c r="G32" s="307">
        <v>-0.26</v>
      </c>
      <c r="H32" s="173">
        <v>2594</v>
      </c>
      <c r="I32" s="308">
        <v>-0.03</v>
      </c>
      <c r="J32" s="267">
        <v>146.25</v>
      </c>
      <c r="K32" s="69">
        <v>146.3</v>
      </c>
      <c r="L32" s="136">
        <f t="shared" si="0"/>
        <v>-0.05000000000001137</v>
      </c>
      <c r="M32" s="311">
        <f t="shared" si="1"/>
        <v>-0.034176349965831423</v>
      </c>
      <c r="N32" s="78">
        <f>Margins!B32</f>
        <v>1250</v>
      </c>
      <c r="O32" s="25">
        <f t="shared" si="2"/>
        <v>238750</v>
      </c>
      <c r="P32" s="25">
        <f t="shared" si="3"/>
        <v>21250</v>
      </c>
      <c r="R32" s="25"/>
    </row>
    <row r="33" spans="1:16" ht="13.5">
      <c r="A33" s="196" t="s">
        <v>78</v>
      </c>
      <c r="B33" s="173">
        <v>542</v>
      </c>
      <c r="C33" s="307">
        <v>-0.3</v>
      </c>
      <c r="D33" s="173">
        <v>2</v>
      </c>
      <c r="E33" s="307">
        <v>-0.67</v>
      </c>
      <c r="F33" s="173">
        <v>30</v>
      </c>
      <c r="G33" s="307">
        <v>0</v>
      </c>
      <c r="H33" s="173">
        <v>574</v>
      </c>
      <c r="I33" s="308">
        <v>-0.26</v>
      </c>
      <c r="J33" s="267">
        <v>262.4</v>
      </c>
      <c r="K33" s="69">
        <v>262.45</v>
      </c>
      <c r="L33" s="136">
        <f t="shared" si="0"/>
        <v>-0.05000000000001137</v>
      </c>
      <c r="M33" s="311">
        <f t="shared" si="1"/>
        <v>-0.019051247856738947</v>
      </c>
      <c r="N33" s="78">
        <f>Margins!B33</f>
        <v>1600</v>
      </c>
      <c r="O33" s="25">
        <f t="shared" si="2"/>
        <v>3200</v>
      </c>
      <c r="P33" s="25">
        <f t="shared" si="3"/>
        <v>48000</v>
      </c>
    </row>
    <row r="34" spans="1:16" ht="13.5">
      <c r="A34" s="196" t="s">
        <v>138</v>
      </c>
      <c r="B34" s="173">
        <v>6111</v>
      </c>
      <c r="C34" s="307">
        <v>-0.31</v>
      </c>
      <c r="D34" s="173">
        <v>88</v>
      </c>
      <c r="E34" s="307">
        <v>-0.34</v>
      </c>
      <c r="F34" s="173">
        <v>11</v>
      </c>
      <c r="G34" s="307">
        <v>-0.08</v>
      </c>
      <c r="H34" s="173">
        <v>6210</v>
      </c>
      <c r="I34" s="308">
        <v>-0.31</v>
      </c>
      <c r="J34" s="267">
        <v>740.6</v>
      </c>
      <c r="K34" s="69">
        <v>749.1</v>
      </c>
      <c r="L34" s="136">
        <f t="shared" si="0"/>
        <v>-8.5</v>
      </c>
      <c r="M34" s="311">
        <f t="shared" si="1"/>
        <v>-1.134694967294086</v>
      </c>
      <c r="N34" s="78">
        <f>Margins!B34</f>
        <v>850</v>
      </c>
      <c r="O34" s="25">
        <f t="shared" si="2"/>
        <v>74800</v>
      </c>
      <c r="P34" s="25">
        <f t="shared" si="3"/>
        <v>9350</v>
      </c>
    </row>
    <row r="35" spans="1:18" ht="13.5">
      <c r="A35" s="196" t="s">
        <v>160</v>
      </c>
      <c r="B35" s="321">
        <v>90</v>
      </c>
      <c r="C35" s="330">
        <v>-0.2</v>
      </c>
      <c r="D35" s="173">
        <v>0</v>
      </c>
      <c r="E35" s="307">
        <v>-1</v>
      </c>
      <c r="F35" s="173">
        <v>0</v>
      </c>
      <c r="G35" s="307">
        <v>0</v>
      </c>
      <c r="H35" s="173">
        <v>90</v>
      </c>
      <c r="I35" s="308">
        <v>-0.28</v>
      </c>
      <c r="J35" s="267">
        <v>326.85</v>
      </c>
      <c r="K35" s="69">
        <v>330.7</v>
      </c>
      <c r="L35" s="136">
        <f t="shared" si="0"/>
        <v>-3.849999999999966</v>
      </c>
      <c r="M35" s="311">
        <f t="shared" si="1"/>
        <v>-1.1641971575445922</v>
      </c>
      <c r="N35" s="78">
        <f>Margins!B35</f>
        <v>1100</v>
      </c>
      <c r="O35" s="25">
        <f t="shared" si="2"/>
        <v>0</v>
      </c>
      <c r="P35" s="25">
        <f t="shared" si="3"/>
        <v>0</v>
      </c>
      <c r="R35" s="25"/>
    </row>
    <row r="36" spans="1:16" ht="13.5">
      <c r="A36" s="196" t="s">
        <v>161</v>
      </c>
      <c r="B36" s="173">
        <v>336</v>
      </c>
      <c r="C36" s="307">
        <v>-0.28</v>
      </c>
      <c r="D36" s="173">
        <v>21</v>
      </c>
      <c r="E36" s="307">
        <v>-0.59</v>
      </c>
      <c r="F36" s="173">
        <v>0</v>
      </c>
      <c r="G36" s="307">
        <v>-1</v>
      </c>
      <c r="H36" s="173">
        <v>357</v>
      </c>
      <c r="I36" s="308">
        <v>-0.32</v>
      </c>
      <c r="J36" s="267">
        <v>37.6</v>
      </c>
      <c r="K36" s="69">
        <v>38.2</v>
      </c>
      <c r="L36" s="136">
        <f t="shared" si="0"/>
        <v>-0.6000000000000014</v>
      </c>
      <c r="M36" s="311">
        <f t="shared" si="1"/>
        <v>-1.570680628272255</v>
      </c>
      <c r="N36" s="78">
        <f>Margins!B36</f>
        <v>6950</v>
      </c>
      <c r="O36" s="25">
        <f t="shared" si="2"/>
        <v>145950</v>
      </c>
      <c r="P36" s="25">
        <f t="shared" si="3"/>
        <v>0</v>
      </c>
    </row>
    <row r="37" spans="1:18" ht="13.5">
      <c r="A37" s="196" t="s">
        <v>3</v>
      </c>
      <c r="B37" s="321">
        <v>840</v>
      </c>
      <c r="C37" s="330">
        <v>-0.05</v>
      </c>
      <c r="D37" s="173">
        <v>2</v>
      </c>
      <c r="E37" s="307">
        <v>1</v>
      </c>
      <c r="F37" s="173">
        <v>0</v>
      </c>
      <c r="G37" s="307">
        <v>0</v>
      </c>
      <c r="H37" s="173">
        <v>842</v>
      </c>
      <c r="I37" s="308">
        <v>-0.05</v>
      </c>
      <c r="J37" s="267">
        <v>254.9</v>
      </c>
      <c r="K37" s="69">
        <v>252.55</v>
      </c>
      <c r="L37" s="136">
        <f t="shared" si="0"/>
        <v>2.3499999999999943</v>
      </c>
      <c r="M37" s="311">
        <f t="shared" si="1"/>
        <v>0.9305088101366044</v>
      </c>
      <c r="N37" s="78">
        <f>Margins!B37</f>
        <v>1250</v>
      </c>
      <c r="O37" s="25">
        <f t="shared" si="2"/>
        <v>2500</v>
      </c>
      <c r="P37" s="25">
        <f t="shared" si="3"/>
        <v>0</v>
      </c>
      <c r="R37" s="25"/>
    </row>
    <row r="38" spans="1:18" ht="13.5">
      <c r="A38" s="196" t="s">
        <v>219</v>
      </c>
      <c r="B38" s="321">
        <v>1823</v>
      </c>
      <c r="C38" s="330">
        <v>2.22</v>
      </c>
      <c r="D38" s="173">
        <v>6</v>
      </c>
      <c r="E38" s="307">
        <v>0</v>
      </c>
      <c r="F38" s="173">
        <v>0</v>
      </c>
      <c r="G38" s="307">
        <v>0</v>
      </c>
      <c r="H38" s="173">
        <v>1829</v>
      </c>
      <c r="I38" s="308">
        <v>2.23</v>
      </c>
      <c r="J38" s="267">
        <v>374.05</v>
      </c>
      <c r="K38" s="69">
        <v>375.75</v>
      </c>
      <c r="L38" s="136">
        <f t="shared" si="0"/>
        <v>-1.6999999999999886</v>
      </c>
      <c r="M38" s="311">
        <f t="shared" si="1"/>
        <v>-0.45242847638056916</v>
      </c>
      <c r="N38" s="78">
        <f>Margins!B38</f>
        <v>525</v>
      </c>
      <c r="O38" s="25">
        <f t="shared" si="2"/>
        <v>3150</v>
      </c>
      <c r="P38" s="25">
        <f t="shared" si="3"/>
        <v>0</v>
      </c>
      <c r="R38" s="25"/>
    </row>
    <row r="39" spans="1:18" ht="13.5">
      <c r="A39" s="196" t="s">
        <v>162</v>
      </c>
      <c r="B39" s="321">
        <v>169</v>
      </c>
      <c r="C39" s="330">
        <v>0.31</v>
      </c>
      <c r="D39" s="173">
        <v>0</v>
      </c>
      <c r="E39" s="307">
        <v>0</v>
      </c>
      <c r="F39" s="173">
        <v>0</v>
      </c>
      <c r="G39" s="307">
        <v>0</v>
      </c>
      <c r="H39" s="173">
        <v>169</v>
      </c>
      <c r="I39" s="308">
        <v>0.31</v>
      </c>
      <c r="J39" s="267">
        <v>317.45</v>
      </c>
      <c r="K39" s="69">
        <v>318</v>
      </c>
      <c r="L39" s="136">
        <f t="shared" si="0"/>
        <v>-0.5500000000000114</v>
      </c>
      <c r="M39" s="311">
        <f t="shared" si="1"/>
        <v>-0.17295597484277087</v>
      </c>
      <c r="N39" s="78">
        <f>Margins!B39</f>
        <v>1200</v>
      </c>
      <c r="O39" s="25">
        <f t="shared" si="2"/>
        <v>0</v>
      </c>
      <c r="P39" s="25">
        <f t="shared" si="3"/>
        <v>0</v>
      </c>
      <c r="R39" s="25"/>
    </row>
    <row r="40" spans="1:16" ht="13.5">
      <c r="A40" s="196" t="s">
        <v>290</v>
      </c>
      <c r="B40" s="173">
        <v>663</v>
      </c>
      <c r="C40" s="307">
        <v>0.81</v>
      </c>
      <c r="D40" s="173">
        <v>0</v>
      </c>
      <c r="E40" s="307">
        <v>-1</v>
      </c>
      <c r="F40" s="173">
        <v>0</v>
      </c>
      <c r="G40" s="307">
        <v>0</v>
      </c>
      <c r="H40" s="173">
        <v>663</v>
      </c>
      <c r="I40" s="308">
        <v>0.8</v>
      </c>
      <c r="J40" s="267">
        <v>205.25</v>
      </c>
      <c r="K40" s="69">
        <v>207.2</v>
      </c>
      <c r="L40" s="136">
        <f t="shared" si="0"/>
        <v>-1.9499999999999886</v>
      </c>
      <c r="M40" s="311">
        <f t="shared" si="1"/>
        <v>-0.9411196911196857</v>
      </c>
      <c r="N40" s="78">
        <f>Margins!B40</f>
        <v>1000</v>
      </c>
      <c r="O40" s="25">
        <f t="shared" si="2"/>
        <v>0</v>
      </c>
      <c r="P40" s="25">
        <f t="shared" si="3"/>
        <v>0</v>
      </c>
    </row>
    <row r="41" spans="1:16" ht="13.5">
      <c r="A41" s="196" t="s">
        <v>183</v>
      </c>
      <c r="B41" s="173">
        <v>665</v>
      </c>
      <c r="C41" s="307">
        <v>0.89</v>
      </c>
      <c r="D41" s="173">
        <v>0</v>
      </c>
      <c r="E41" s="307">
        <v>0</v>
      </c>
      <c r="F41" s="173">
        <v>0</v>
      </c>
      <c r="G41" s="307">
        <v>0</v>
      </c>
      <c r="H41" s="173">
        <v>665</v>
      </c>
      <c r="I41" s="308">
        <v>0.89</v>
      </c>
      <c r="J41" s="267">
        <v>276.15</v>
      </c>
      <c r="K41" s="69">
        <v>274.3</v>
      </c>
      <c r="L41" s="136">
        <f t="shared" si="0"/>
        <v>1.849999999999966</v>
      </c>
      <c r="M41" s="311">
        <f t="shared" si="1"/>
        <v>0.6744440393729368</v>
      </c>
      <c r="N41" s="78">
        <f>Margins!B41</f>
        <v>1900</v>
      </c>
      <c r="O41" s="25">
        <f t="shared" si="2"/>
        <v>0</v>
      </c>
      <c r="P41" s="25">
        <f t="shared" si="3"/>
        <v>0</v>
      </c>
    </row>
    <row r="42" spans="1:16" ht="13.5">
      <c r="A42" s="196" t="s">
        <v>220</v>
      </c>
      <c r="B42" s="173">
        <v>1747</v>
      </c>
      <c r="C42" s="307">
        <v>-0.36</v>
      </c>
      <c r="D42" s="173">
        <v>97</v>
      </c>
      <c r="E42" s="307">
        <v>-0.68</v>
      </c>
      <c r="F42" s="173">
        <v>7</v>
      </c>
      <c r="G42" s="307">
        <v>6</v>
      </c>
      <c r="H42" s="173">
        <v>1851</v>
      </c>
      <c r="I42" s="308">
        <v>-0.39</v>
      </c>
      <c r="J42" s="267">
        <v>162.3</v>
      </c>
      <c r="K42" s="69">
        <v>169.25</v>
      </c>
      <c r="L42" s="136">
        <f t="shared" si="0"/>
        <v>-6.949999999999989</v>
      </c>
      <c r="M42" s="311">
        <f t="shared" si="1"/>
        <v>-4.106351550960111</v>
      </c>
      <c r="N42" s="78">
        <f>Margins!B42</f>
        <v>1800</v>
      </c>
      <c r="O42" s="25">
        <f t="shared" si="2"/>
        <v>174600</v>
      </c>
      <c r="P42" s="25">
        <f t="shared" si="3"/>
        <v>12600</v>
      </c>
    </row>
    <row r="43" spans="1:16" ht="13.5">
      <c r="A43" s="196" t="s">
        <v>163</v>
      </c>
      <c r="B43" s="173">
        <v>1822</v>
      </c>
      <c r="C43" s="307">
        <v>-0.36</v>
      </c>
      <c r="D43" s="173">
        <v>4</v>
      </c>
      <c r="E43" s="307">
        <v>1</v>
      </c>
      <c r="F43" s="173">
        <v>0</v>
      </c>
      <c r="G43" s="307">
        <v>0</v>
      </c>
      <c r="H43" s="173">
        <v>1826</v>
      </c>
      <c r="I43" s="308">
        <v>-0.36</v>
      </c>
      <c r="J43" s="267">
        <v>3129.7</v>
      </c>
      <c r="K43" s="69">
        <v>3131.35</v>
      </c>
      <c r="L43" s="136">
        <f t="shared" si="0"/>
        <v>-1.650000000000091</v>
      </c>
      <c r="M43" s="311">
        <f t="shared" si="1"/>
        <v>-0.05269292797036712</v>
      </c>
      <c r="N43" s="78">
        <f>Margins!B43</f>
        <v>250</v>
      </c>
      <c r="O43" s="25">
        <f t="shared" si="2"/>
        <v>1000</v>
      </c>
      <c r="P43" s="25">
        <f t="shared" si="3"/>
        <v>0</v>
      </c>
    </row>
    <row r="44" spans="1:18" ht="13.5">
      <c r="A44" s="196" t="s">
        <v>194</v>
      </c>
      <c r="B44" s="173">
        <v>3813</v>
      </c>
      <c r="C44" s="307">
        <v>0.43</v>
      </c>
      <c r="D44" s="173">
        <v>44</v>
      </c>
      <c r="E44" s="307">
        <v>1.59</v>
      </c>
      <c r="F44" s="173">
        <v>0</v>
      </c>
      <c r="G44" s="307">
        <v>0</v>
      </c>
      <c r="H44" s="173">
        <v>3857</v>
      </c>
      <c r="I44" s="308">
        <v>0.44</v>
      </c>
      <c r="J44" s="267">
        <v>810.05</v>
      </c>
      <c r="K44" s="69">
        <v>811.5</v>
      </c>
      <c r="L44" s="136">
        <f t="shared" si="0"/>
        <v>-1.4500000000000455</v>
      </c>
      <c r="M44" s="311">
        <f t="shared" si="1"/>
        <v>-0.17868145409735617</v>
      </c>
      <c r="N44" s="78">
        <f>Margins!B44</f>
        <v>400</v>
      </c>
      <c r="O44" s="25">
        <f t="shared" si="2"/>
        <v>17600</v>
      </c>
      <c r="P44" s="25">
        <f t="shared" si="3"/>
        <v>0</v>
      </c>
      <c r="R44" s="25"/>
    </row>
    <row r="45" spans="1:16" ht="13.5">
      <c r="A45" s="196" t="s">
        <v>221</v>
      </c>
      <c r="B45" s="173">
        <v>1206</v>
      </c>
      <c r="C45" s="307">
        <v>2.67</v>
      </c>
      <c r="D45" s="173">
        <v>6</v>
      </c>
      <c r="E45" s="307">
        <v>0.2</v>
      </c>
      <c r="F45" s="173">
        <v>13</v>
      </c>
      <c r="G45" s="307">
        <v>0</v>
      </c>
      <c r="H45" s="173">
        <v>1225</v>
      </c>
      <c r="I45" s="308">
        <v>2.67</v>
      </c>
      <c r="J45" s="267">
        <v>113.45</v>
      </c>
      <c r="K45" s="69">
        <v>110.75</v>
      </c>
      <c r="L45" s="136">
        <f t="shared" si="0"/>
        <v>2.700000000000003</v>
      </c>
      <c r="M45" s="311">
        <f t="shared" si="1"/>
        <v>2.437923250564337</v>
      </c>
      <c r="N45" s="78">
        <f>Margins!B45</f>
        <v>4800</v>
      </c>
      <c r="O45" s="25">
        <f t="shared" si="2"/>
        <v>28800</v>
      </c>
      <c r="P45" s="25">
        <f t="shared" si="3"/>
        <v>62400</v>
      </c>
    </row>
    <row r="46" spans="1:18" ht="13.5">
      <c r="A46" s="196" t="s">
        <v>164</v>
      </c>
      <c r="B46" s="173">
        <v>1428</v>
      </c>
      <c r="C46" s="307">
        <v>0.31</v>
      </c>
      <c r="D46" s="173">
        <v>36</v>
      </c>
      <c r="E46" s="307">
        <v>0.13</v>
      </c>
      <c r="F46" s="173">
        <v>0</v>
      </c>
      <c r="G46" s="307">
        <v>-1</v>
      </c>
      <c r="H46" s="173">
        <v>1464</v>
      </c>
      <c r="I46" s="308">
        <v>0.3</v>
      </c>
      <c r="J46" s="267">
        <v>55.4</v>
      </c>
      <c r="K46" s="69">
        <v>56.4</v>
      </c>
      <c r="L46" s="136">
        <f t="shared" si="0"/>
        <v>-1</v>
      </c>
      <c r="M46" s="311">
        <f t="shared" si="1"/>
        <v>-1.773049645390071</v>
      </c>
      <c r="N46" s="78">
        <f>Margins!B46</f>
        <v>5650</v>
      </c>
      <c r="O46" s="25">
        <f t="shared" si="2"/>
        <v>203400</v>
      </c>
      <c r="P46" s="25">
        <f t="shared" si="3"/>
        <v>0</v>
      </c>
      <c r="R46" s="104"/>
    </row>
    <row r="47" spans="1:16" ht="13.5">
      <c r="A47" s="196" t="s">
        <v>165</v>
      </c>
      <c r="B47" s="173">
        <v>156</v>
      </c>
      <c r="C47" s="307">
        <v>-0.04</v>
      </c>
      <c r="D47" s="173">
        <v>0</v>
      </c>
      <c r="E47" s="307">
        <v>0</v>
      </c>
      <c r="F47" s="173">
        <v>38</v>
      </c>
      <c r="G47" s="307">
        <v>0</v>
      </c>
      <c r="H47" s="173">
        <v>194</v>
      </c>
      <c r="I47" s="308">
        <v>0.2</v>
      </c>
      <c r="J47" s="267">
        <v>252.75</v>
      </c>
      <c r="K47" s="69">
        <v>259.95</v>
      </c>
      <c r="L47" s="136">
        <f t="shared" si="0"/>
        <v>-7.199999999999989</v>
      </c>
      <c r="M47" s="311">
        <f t="shared" si="1"/>
        <v>-2.7697634160415423</v>
      </c>
      <c r="N47" s="78">
        <f>Margins!B47</f>
        <v>1300</v>
      </c>
      <c r="O47" s="25">
        <f t="shared" si="2"/>
        <v>0</v>
      </c>
      <c r="P47" s="25">
        <f t="shared" si="3"/>
        <v>49400</v>
      </c>
    </row>
    <row r="48" spans="1:16" ht="13.5">
      <c r="A48" s="196" t="s">
        <v>89</v>
      </c>
      <c r="B48" s="173">
        <v>1129</v>
      </c>
      <c r="C48" s="307">
        <v>0.4</v>
      </c>
      <c r="D48" s="173">
        <v>11</v>
      </c>
      <c r="E48" s="307">
        <v>0.38</v>
      </c>
      <c r="F48" s="173">
        <v>3</v>
      </c>
      <c r="G48" s="307">
        <v>2</v>
      </c>
      <c r="H48" s="173">
        <v>1143</v>
      </c>
      <c r="I48" s="308">
        <v>0.41</v>
      </c>
      <c r="J48" s="267">
        <v>275.55</v>
      </c>
      <c r="K48" s="69">
        <v>280.65</v>
      </c>
      <c r="L48" s="136">
        <f t="shared" si="0"/>
        <v>-5.099999999999966</v>
      </c>
      <c r="M48" s="311">
        <f t="shared" si="1"/>
        <v>-1.817210048102607</v>
      </c>
      <c r="N48" s="78">
        <f>Margins!B48</f>
        <v>1500</v>
      </c>
      <c r="O48" s="25">
        <f t="shared" si="2"/>
        <v>16500</v>
      </c>
      <c r="P48" s="25">
        <f t="shared" si="3"/>
        <v>4500</v>
      </c>
    </row>
    <row r="49" spans="1:16" ht="13.5">
      <c r="A49" s="196" t="s">
        <v>291</v>
      </c>
      <c r="B49" s="173">
        <v>636</v>
      </c>
      <c r="C49" s="307">
        <v>0.08</v>
      </c>
      <c r="D49" s="173">
        <v>19</v>
      </c>
      <c r="E49" s="307">
        <v>-0.14</v>
      </c>
      <c r="F49" s="173">
        <v>0</v>
      </c>
      <c r="G49" s="307">
        <v>0</v>
      </c>
      <c r="H49" s="173">
        <v>655</v>
      </c>
      <c r="I49" s="308">
        <v>0.07</v>
      </c>
      <c r="J49" s="267">
        <v>200.05</v>
      </c>
      <c r="K49" s="69">
        <v>200.9</v>
      </c>
      <c r="L49" s="136">
        <f t="shared" si="0"/>
        <v>-0.8499999999999943</v>
      </c>
      <c r="M49" s="311">
        <f t="shared" si="1"/>
        <v>-0.42309606769536795</v>
      </c>
      <c r="N49" s="78">
        <f>Margins!B49</f>
        <v>1000</v>
      </c>
      <c r="O49" s="25">
        <f t="shared" si="2"/>
        <v>19000</v>
      </c>
      <c r="P49" s="25">
        <f t="shared" si="3"/>
        <v>0</v>
      </c>
    </row>
    <row r="50" spans="1:16" ht="13.5">
      <c r="A50" s="196" t="s">
        <v>273</v>
      </c>
      <c r="B50" s="173">
        <v>659</v>
      </c>
      <c r="C50" s="307">
        <v>0.59</v>
      </c>
      <c r="D50" s="173">
        <v>32</v>
      </c>
      <c r="E50" s="307">
        <v>-0.4</v>
      </c>
      <c r="F50" s="173">
        <v>1</v>
      </c>
      <c r="G50" s="307">
        <v>-0.67</v>
      </c>
      <c r="H50" s="173">
        <v>692</v>
      </c>
      <c r="I50" s="308">
        <v>0.47</v>
      </c>
      <c r="J50" s="267">
        <v>209.25</v>
      </c>
      <c r="K50" s="69">
        <v>211.25</v>
      </c>
      <c r="L50" s="136">
        <f t="shared" si="0"/>
        <v>-2</v>
      </c>
      <c r="M50" s="311">
        <f t="shared" si="1"/>
        <v>-0.9467455621301776</v>
      </c>
      <c r="N50" s="78">
        <f>Margins!B50</f>
        <v>1350</v>
      </c>
      <c r="O50" s="25">
        <f t="shared" si="2"/>
        <v>43200</v>
      </c>
      <c r="P50" s="25">
        <f t="shared" si="3"/>
        <v>1350</v>
      </c>
    </row>
    <row r="51" spans="1:16" ht="13.5">
      <c r="A51" s="196" t="s">
        <v>222</v>
      </c>
      <c r="B51" s="173">
        <v>670</v>
      </c>
      <c r="C51" s="307">
        <v>1.6</v>
      </c>
      <c r="D51" s="173">
        <v>0</v>
      </c>
      <c r="E51" s="307">
        <v>0</v>
      </c>
      <c r="F51" s="173">
        <v>0</v>
      </c>
      <c r="G51" s="307">
        <v>0</v>
      </c>
      <c r="H51" s="173">
        <v>670</v>
      </c>
      <c r="I51" s="308">
        <v>1.6</v>
      </c>
      <c r="J51" s="267">
        <v>1149.35</v>
      </c>
      <c r="K51" s="69">
        <v>1146.45</v>
      </c>
      <c r="L51" s="136">
        <f t="shared" si="0"/>
        <v>2.8999999999998636</v>
      </c>
      <c r="M51" s="311">
        <f t="shared" si="1"/>
        <v>0.2529547734310143</v>
      </c>
      <c r="N51" s="78">
        <f>Margins!B51</f>
        <v>300</v>
      </c>
      <c r="O51" s="25">
        <f t="shared" si="2"/>
        <v>0</v>
      </c>
      <c r="P51" s="25">
        <f t="shared" si="3"/>
        <v>0</v>
      </c>
    </row>
    <row r="52" spans="1:16" ht="13.5">
      <c r="A52" s="196" t="s">
        <v>234</v>
      </c>
      <c r="B52" s="173">
        <v>7095</v>
      </c>
      <c r="C52" s="307">
        <v>-0.09</v>
      </c>
      <c r="D52" s="173">
        <v>61</v>
      </c>
      <c r="E52" s="307">
        <v>-0.55</v>
      </c>
      <c r="F52" s="173">
        <v>6</v>
      </c>
      <c r="G52" s="307">
        <v>-0.25</v>
      </c>
      <c r="H52" s="173">
        <v>7162</v>
      </c>
      <c r="I52" s="308">
        <v>-0.1</v>
      </c>
      <c r="J52" s="267">
        <v>373.75</v>
      </c>
      <c r="K52" s="69">
        <v>371.7</v>
      </c>
      <c r="L52" s="136">
        <f t="shared" si="0"/>
        <v>2.0500000000000114</v>
      </c>
      <c r="M52" s="311">
        <f t="shared" si="1"/>
        <v>0.5515200430454699</v>
      </c>
      <c r="N52" s="78">
        <f>Margins!B52</f>
        <v>1000</v>
      </c>
      <c r="O52" s="25">
        <f t="shared" si="2"/>
        <v>61000</v>
      </c>
      <c r="P52" s="25">
        <f t="shared" si="3"/>
        <v>6000</v>
      </c>
    </row>
    <row r="53" spans="1:16" ht="13.5">
      <c r="A53" s="196" t="s">
        <v>166</v>
      </c>
      <c r="B53" s="173">
        <v>786</v>
      </c>
      <c r="C53" s="307">
        <v>2.25</v>
      </c>
      <c r="D53" s="173">
        <v>24</v>
      </c>
      <c r="E53" s="307">
        <v>0.09</v>
      </c>
      <c r="F53" s="173">
        <v>0</v>
      </c>
      <c r="G53" s="307">
        <v>-1</v>
      </c>
      <c r="H53" s="173">
        <v>810</v>
      </c>
      <c r="I53" s="308">
        <v>2.05</v>
      </c>
      <c r="J53" s="267">
        <v>104.6</v>
      </c>
      <c r="K53" s="69">
        <v>108.75</v>
      </c>
      <c r="L53" s="136">
        <f t="shared" si="0"/>
        <v>-4.150000000000006</v>
      </c>
      <c r="M53" s="311">
        <f t="shared" si="1"/>
        <v>-3.816091954022994</v>
      </c>
      <c r="N53" s="78">
        <f>Margins!B53</f>
        <v>2950</v>
      </c>
      <c r="O53" s="25">
        <f t="shared" si="2"/>
        <v>70800</v>
      </c>
      <c r="P53" s="25">
        <f t="shared" si="3"/>
        <v>0</v>
      </c>
    </row>
    <row r="54" spans="1:16" ht="13.5">
      <c r="A54" s="196" t="s">
        <v>223</v>
      </c>
      <c r="B54" s="173">
        <v>2134</v>
      </c>
      <c r="C54" s="307">
        <v>0.09</v>
      </c>
      <c r="D54" s="173">
        <v>0</v>
      </c>
      <c r="E54" s="307">
        <v>0</v>
      </c>
      <c r="F54" s="173">
        <v>0</v>
      </c>
      <c r="G54" s="307">
        <v>0</v>
      </c>
      <c r="H54" s="173">
        <v>2134</v>
      </c>
      <c r="I54" s="308">
        <v>0.09</v>
      </c>
      <c r="J54" s="267">
        <v>2909.3</v>
      </c>
      <c r="K54" s="69">
        <v>2891</v>
      </c>
      <c r="L54" s="136">
        <f t="shared" si="0"/>
        <v>18.300000000000182</v>
      </c>
      <c r="M54" s="311">
        <f t="shared" si="1"/>
        <v>0.6329989622967893</v>
      </c>
      <c r="N54" s="78">
        <f>Margins!B54</f>
        <v>175</v>
      </c>
      <c r="O54" s="25">
        <f t="shared" si="2"/>
        <v>0</v>
      </c>
      <c r="P54" s="25">
        <f t="shared" si="3"/>
        <v>0</v>
      </c>
    </row>
    <row r="55" spans="1:16" ht="13.5">
      <c r="A55" s="196" t="s">
        <v>292</v>
      </c>
      <c r="B55" s="173">
        <v>1486</v>
      </c>
      <c r="C55" s="307">
        <v>0.07</v>
      </c>
      <c r="D55" s="173">
        <v>75</v>
      </c>
      <c r="E55" s="307">
        <v>0.25</v>
      </c>
      <c r="F55" s="173">
        <v>7</v>
      </c>
      <c r="G55" s="307">
        <v>-0.53</v>
      </c>
      <c r="H55" s="173">
        <v>1568</v>
      </c>
      <c r="I55" s="308">
        <v>0.07</v>
      </c>
      <c r="J55" s="267">
        <v>147.2</v>
      </c>
      <c r="K55" s="69">
        <v>145.2</v>
      </c>
      <c r="L55" s="136">
        <f t="shared" si="0"/>
        <v>2</v>
      </c>
      <c r="M55" s="311">
        <f t="shared" si="1"/>
        <v>1.3774104683195594</v>
      </c>
      <c r="N55" s="78">
        <f>Margins!B55</f>
        <v>1500</v>
      </c>
      <c r="O55" s="25">
        <f t="shared" si="2"/>
        <v>112500</v>
      </c>
      <c r="P55" s="25">
        <f t="shared" si="3"/>
        <v>10500</v>
      </c>
    </row>
    <row r="56" spans="1:16" ht="13.5">
      <c r="A56" s="196" t="s">
        <v>293</v>
      </c>
      <c r="B56" s="173">
        <v>208</v>
      </c>
      <c r="C56" s="307">
        <v>1.57</v>
      </c>
      <c r="D56" s="173">
        <v>4</v>
      </c>
      <c r="E56" s="307">
        <v>0</v>
      </c>
      <c r="F56" s="173">
        <v>8</v>
      </c>
      <c r="G56" s="307">
        <v>-0.5</v>
      </c>
      <c r="H56" s="173">
        <v>220</v>
      </c>
      <c r="I56" s="308">
        <v>1.27</v>
      </c>
      <c r="J56" s="267">
        <v>146.6</v>
      </c>
      <c r="K56" s="69">
        <v>149.5</v>
      </c>
      <c r="L56" s="136">
        <f t="shared" si="0"/>
        <v>-2.9000000000000057</v>
      </c>
      <c r="M56" s="311">
        <f t="shared" si="1"/>
        <v>-1.9397993311036827</v>
      </c>
      <c r="N56" s="78">
        <f>Margins!B56</f>
        <v>1400</v>
      </c>
      <c r="O56" s="25">
        <f t="shared" si="2"/>
        <v>5600</v>
      </c>
      <c r="P56" s="25">
        <f t="shared" si="3"/>
        <v>11200</v>
      </c>
    </row>
    <row r="57" spans="1:16" ht="13.5">
      <c r="A57" s="196" t="s">
        <v>195</v>
      </c>
      <c r="B57" s="173">
        <v>2454</v>
      </c>
      <c r="C57" s="307">
        <v>-0.37</v>
      </c>
      <c r="D57" s="173">
        <v>171</v>
      </c>
      <c r="E57" s="307">
        <v>-0.28</v>
      </c>
      <c r="F57" s="173">
        <v>9</v>
      </c>
      <c r="G57" s="307">
        <v>-0.44</v>
      </c>
      <c r="H57" s="173">
        <v>2634</v>
      </c>
      <c r="I57" s="308">
        <v>-0.37</v>
      </c>
      <c r="J57" s="267">
        <v>146.85</v>
      </c>
      <c r="K57" s="69">
        <v>148.95</v>
      </c>
      <c r="L57" s="136">
        <f t="shared" si="0"/>
        <v>-2.0999999999999943</v>
      </c>
      <c r="M57" s="311">
        <f t="shared" si="1"/>
        <v>-1.409869083585092</v>
      </c>
      <c r="N57" s="78">
        <f>Margins!B57</f>
        <v>2062</v>
      </c>
      <c r="O57" s="25">
        <f t="shared" si="2"/>
        <v>352602</v>
      </c>
      <c r="P57" s="25">
        <f t="shared" si="3"/>
        <v>18558</v>
      </c>
    </row>
    <row r="58" spans="1:18" ht="13.5">
      <c r="A58" s="196" t="s">
        <v>294</v>
      </c>
      <c r="B58" s="173">
        <v>2740</v>
      </c>
      <c r="C58" s="307">
        <v>-0.18</v>
      </c>
      <c r="D58" s="173">
        <v>30</v>
      </c>
      <c r="E58" s="307">
        <v>-0.71</v>
      </c>
      <c r="F58" s="173">
        <v>3</v>
      </c>
      <c r="G58" s="307">
        <v>-0.57</v>
      </c>
      <c r="H58" s="173">
        <v>2773</v>
      </c>
      <c r="I58" s="308">
        <v>-0.19</v>
      </c>
      <c r="J58" s="267">
        <v>145.95</v>
      </c>
      <c r="K58" s="69">
        <v>153.3</v>
      </c>
      <c r="L58" s="136">
        <f t="shared" si="0"/>
        <v>-7.350000000000023</v>
      </c>
      <c r="M58" s="311">
        <f t="shared" si="1"/>
        <v>-4.79452054794522</v>
      </c>
      <c r="N58" s="78">
        <f>Margins!B58</f>
        <v>1400</v>
      </c>
      <c r="O58" s="25">
        <f t="shared" si="2"/>
        <v>42000</v>
      </c>
      <c r="P58" s="25">
        <f t="shared" si="3"/>
        <v>4200</v>
      </c>
      <c r="R58" s="25"/>
    </row>
    <row r="59" spans="1:16" ht="13.5">
      <c r="A59" s="196" t="s">
        <v>197</v>
      </c>
      <c r="B59" s="173">
        <v>2435</v>
      </c>
      <c r="C59" s="307">
        <v>0.26</v>
      </c>
      <c r="D59" s="173">
        <v>4</v>
      </c>
      <c r="E59" s="307">
        <v>-0.67</v>
      </c>
      <c r="F59" s="173">
        <v>0</v>
      </c>
      <c r="G59" s="307">
        <v>0</v>
      </c>
      <c r="H59" s="173">
        <v>2439</v>
      </c>
      <c r="I59" s="308">
        <v>0.25</v>
      </c>
      <c r="J59" s="267">
        <v>663.5</v>
      </c>
      <c r="K59" s="69">
        <v>660.65</v>
      </c>
      <c r="L59" s="136">
        <f t="shared" si="0"/>
        <v>2.8500000000000227</v>
      </c>
      <c r="M59" s="311">
        <f t="shared" si="1"/>
        <v>0.4313933247559257</v>
      </c>
      <c r="N59" s="78">
        <f>Margins!B59</f>
        <v>650</v>
      </c>
      <c r="O59" s="25">
        <f t="shared" si="2"/>
        <v>2600</v>
      </c>
      <c r="P59" s="25">
        <f t="shared" si="3"/>
        <v>0</v>
      </c>
    </row>
    <row r="60" spans="1:18" ht="13.5">
      <c r="A60" s="196" t="s">
        <v>4</v>
      </c>
      <c r="B60" s="173">
        <v>1500</v>
      </c>
      <c r="C60" s="307">
        <v>0.1</v>
      </c>
      <c r="D60" s="173">
        <v>0</v>
      </c>
      <c r="E60" s="307">
        <v>0</v>
      </c>
      <c r="F60" s="173">
        <v>0</v>
      </c>
      <c r="G60" s="307">
        <v>0</v>
      </c>
      <c r="H60" s="173">
        <v>1500</v>
      </c>
      <c r="I60" s="308">
        <v>0.1</v>
      </c>
      <c r="J60" s="267">
        <v>1611.85</v>
      </c>
      <c r="K60" s="69">
        <v>1600.15</v>
      </c>
      <c r="L60" s="136">
        <f t="shared" si="0"/>
        <v>11.699999999999818</v>
      </c>
      <c r="M60" s="311">
        <f t="shared" si="1"/>
        <v>0.731181451738888</v>
      </c>
      <c r="N60" s="78">
        <f>Margins!B60</f>
        <v>300</v>
      </c>
      <c r="O60" s="25">
        <f t="shared" si="2"/>
        <v>0</v>
      </c>
      <c r="P60" s="25">
        <f t="shared" si="3"/>
        <v>0</v>
      </c>
      <c r="R60" s="25"/>
    </row>
    <row r="61" spans="1:18" ht="13.5">
      <c r="A61" s="196" t="s">
        <v>79</v>
      </c>
      <c r="B61" s="173">
        <v>1305</v>
      </c>
      <c r="C61" s="307">
        <v>-0.07</v>
      </c>
      <c r="D61" s="173">
        <v>0</v>
      </c>
      <c r="E61" s="307">
        <v>0</v>
      </c>
      <c r="F61" s="173">
        <v>0</v>
      </c>
      <c r="G61" s="307">
        <v>0</v>
      </c>
      <c r="H61" s="173">
        <v>1305</v>
      </c>
      <c r="I61" s="308">
        <v>-0.07</v>
      </c>
      <c r="J61" s="267">
        <v>1056.3</v>
      </c>
      <c r="K61" s="69">
        <v>1068.4</v>
      </c>
      <c r="L61" s="136">
        <f t="shared" si="0"/>
        <v>-12.100000000000136</v>
      </c>
      <c r="M61" s="311">
        <f t="shared" si="1"/>
        <v>-1.1325346312242732</v>
      </c>
      <c r="N61" s="78">
        <f>Margins!B61</f>
        <v>400</v>
      </c>
      <c r="O61" s="25">
        <f t="shared" si="2"/>
        <v>0</v>
      </c>
      <c r="P61" s="25">
        <f t="shared" si="3"/>
        <v>0</v>
      </c>
      <c r="R61" s="25"/>
    </row>
    <row r="62" spans="1:16" ht="13.5">
      <c r="A62" s="196" t="s">
        <v>196</v>
      </c>
      <c r="B62" s="173">
        <v>1273</v>
      </c>
      <c r="C62" s="307">
        <v>0.86</v>
      </c>
      <c r="D62" s="173">
        <v>3</v>
      </c>
      <c r="E62" s="307">
        <v>0</v>
      </c>
      <c r="F62" s="173">
        <v>0</v>
      </c>
      <c r="G62" s="307">
        <v>0</v>
      </c>
      <c r="H62" s="173">
        <v>1276</v>
      </c>
      <c r="I62" s="308">
        <v>0.86</v>
      </c>
      <c r="J62" s="267">
        <v>724.35</v>
      </c>
      <c r="K62" s="69">
        <v>729.85</v>
      </c>
      <c r="L62" s="136">
        <f t="shared" si="0"/>
        <v>-5.5</v>
      </c>
      <c r="M62" s="311">
        <f t="shared" si="1"/>
        <v>-0.7535795026375283</v>
      </c>
      <c r="N62" s="78">
        <f>Margins!B62</f>
        <v>400</v>
      </c>
      <c r="O62" s="25">
        <f t="shared" si="2"/>
        <v>1200</v>
      </c>
      <c r="P62" s="25">
        <f t="shared" si="3"/>
        <v>0</v>
      </c>
    </row>
    <row r="63" spans="1:16" ht="13.5">
      <c r="A63" s="196" t="s">
        <v>5</v>
      </c>
      <c r="B63" s="173">
        <v>8795</v>
      </c>
      <c r="C63" s="307">
        <v>0.5</v>
      </c>
      <c r="D63" s="173">
        <v>380</v>
      </c>
      <c r="E63" s="307">
        <v>0.25</v>
      </c>
      <c r="F63" s="173">
        <v>81</v>
      </c>
      <c r="G63" s="307">
        <v>0.33</v>
      </c>
      <c r="H63" s="173">
        <v>9256</v>
      </c>
      <c r="I63" s="308">
        <v>0.48</v>
      </c>
      <c r="J63" s="267">
        <v>164.6</v>
      </c>
      <c r="K63" s="69">
        <v>165.85</v>
      </c>
      <c r="L63" s="136">
        <f t="shared" si="0"/>
        <v>-1.25</v>
      </c>
      <c r="M63" s="311">
        <f t="shared" si="1"/>
        <v>-0.7536930961712391</v>
      </c>
      <c r="N63" s="78">
        <f>Margins!B63</f>
        <v>1595</v>
      </c>
      <c r="O63" s="25">
        <f t="shared" si="2"/>
        <v>606100</v>
      </c>
      <c r="P63" s="25">
        <f t="shared" si="3"/>
        <v>129195</v>
      </c>
    </row>
    <row r="64" spans="1:16" ht="13.5">
      <c r="A64" s="196" t="s">
        <v>198</v>
      </c>
      <c r="B64" s="173">
        <v>4825</v>
      </c>
      <c r="C64" s="307">
        <v>-0.26</v>
      </c>
      <c r="D64" s="173">
        <v>354</v>
      </c>
      <c r="E64" s="307">
        <v>-0.33</v>
      </c>
      <c r="F64" s="173">
        <v>67</v>
      </c>
      <c r="G64" s="307">
        <v>-0.26</v>
      </c>
      <c r="H64" s="173">
        <v>5246</v>
      </c>
      <c r="I64" s="308">
        <v>-0.26</v>
      </c>
      <c r="J64" s="267">
        <v>224.6</v>
      </c>
      <c r="K64" s="69">
        <v>221.75</v>
      </c>
      <c r="L64" s="136">
        <f t="shared" si="0"/>
        <v>2.8499999999999943</v>
      </c>
      <c r="M64" s="311">
        <f t="shared" si="1"/>
        <v>1.2852311161217562</v>
      </c>
      <c r="N64" s="78">
        <f>Margins!B64</f>
        <v>1000</v>
      </c>
      <c r="O64" s="25">
        <f t="shared" si="2"/>
        <v>354000</v>
      </c>
      <c r="P64" s="25">
        <f t="shared" si="3"/>
        <v>67000</v>
      </c>
    </row>
    <row r="65" spans="1:16" ht="13.5">
      <c r="A65" s="196" t="s">
        <v>199</v>
      </c>
      <c r="B65" s="173">
        <v>982</v>
      </c>
      <c r="C65" s="307">
        <v>-0.27</v>
      </c>
      <c r="D65" s="173">
        <v>34</v>
      </c>
      <c r="E65" s="307">
        <v>-0.15</v>
      </c>
      <c r="F65" s="173">
        <v>1</v>
      </c>
      <c r="G65" s="307">
        <v>0</v>
      </c>
      <c r="H65" s="173">
        <v>1017</v>
      </c>
      <c r="I65" s="308">
        <v>-0.27</v>
      </c>
      <c r="J65" s="267">
        <v>322.95</v>
      </c>
      <c r="K65" s="69">
        <v>321.1</v>
      </c>
      <c r="L65" s="136">
        <f t="shared" si="0"/>
        <v>1.849999999999966</v>
      </c>
      <c r="M65" s="311">
        <f t="shared" si="1"/>
        <v>0.5761445032699987</v>
      </c>
      <c r="N65" s="78">
        <f>Margins!B65</f>
        <v>1300</v>
      </c>
      <c r="O65" s="25">
        <f t="shared" si="2"/>
        <v>44200</v>
      </c>
      <c r="P65" s="25">
        <f t="shared" si="3"/>
        <v>1300</v>
      </c>
    </row>
    <row r="66" spans="1:16" ht="13.5">
      <c r="A66" s="196" t="s">
        <v>295</v>
      </c>
      <c r="B66" s="173">
        <v>537</v>
      </c>
      <c r="C66" s="307">
        <v>0.49</v>
      </c>
      <c r="D66" s="173">
        <v>0</v>
      </c>
      <c r="E66" s="307">
        <v>0</v>
      </c>
      <c r="F66" s="173">
        <v>0</v>
      </c>
      <c r="G66" s="307">
        <v>0</v>
      </c>
      <c r="H66" s="173">
        <v>537</v>
      </c>
      <c r="I66" s="308">
        <v>0.49</v>
      </c>
      <c r="J66" s="267">
        <v>679.7</v>
      </c>
      <c r="K66" s="69">
        <v>682.7</v>
      </c>
      <c r="L66" s="136">
        <f t="shared" si="0"/>
        <v>-3</v>
      </c>
      <c r="M66" s="311">
        <f t="shared" si="1"/>
        <v>-0.4394316683755676</v>
      </c>
      <c r="N66" s="78">
        <f>Margins!B66</f>
        <v>300</v>
      </c>
      <c r="O66" s="25">
        <f t="shared" si="2"/>
        <v>0</v>
      </c>
      <c r="P66" s="25">
        <f t="shared" si="3"/>
        <v>0</v>
      </c>
    </row>
    <row r="67" spans="1:18" ht="13.5">
      <c r="A67" s="196" t="s">
        <v>43</v>
      </c>
      <c r="B67" s="173">
        <v>470</v>
      </c>
      <c r="C67" s="307">
        <v>-0.78</v>
      </c>
      <c r="D67" s="173">
        <v>0</v>
      </c>
      <c r="E67" s="307">
        <v>-1</v>
      </c>
      <c r="F67" s="173">
        <v>0</v>
      </c>
      <c r="G67" s="307">
        <v>0</v>
      </c>
      <c r="H67" s="173">
        <v>470</v>
      </c>
      <c r="I67" s="308">
        <v>-0.79</v>
      </c>
      <c r="J67" s="267">
        <v>2068.8</v>
      </c>
      <c r="K67" s="69">
        <v>2087.65</v>
      </c>
      <c r="L67" s="136">
        <f t="shared" si="0"/>
        <v>-18.84999999999991</v>
      </c>
      <c r="M67" s="311">
        <f t="shared" si="1"/>
        <v>-0.9029291308408932</v>
      </c>
      <c r="N67" s="78">
        <f>Margins!B67</f>
        <v>300</v>
      </c>
      <c r="O67" s="25">
        <f t="shared" si="2"/>
        <v>0</v>
      </c>
      <c r="P67" s="25">
        <f t="shared" si="3"/>
        <v>0</v>
      </c>
      <c r="R67" s="25"/>
    </row>
    <row r="68" spans="1:18" ht="13.5">
      <c r="A68" s="196" t="s">
        <v>200</v>
      </c>
      <c r="B68" s="173">
        <v>9152</v>
      </c>
      <c r="C68" s="307">
        <v>-0.17</v>
      </c>
      <c r="D68" s="173">
        <v>158</v>
      </c>
      <c r="E68" s="307">
        <v>-0.45</v>
      </c>
      <c r="F68" s="173">
        <v>9</v>
      </c>
      <c r="G68" s="307">
        <v>-0.79</v>
      </c>
      <c r="H68" s="173">
        <v>9319</v>
      </c>
      <c r="I68" s="308">
        <v>-0.18</v>
      </c>
      <c r="J68" s="267">
        <v>977.2</v>
      </c>
      <c r="K68" s="69">
        <v>985.4</v>
      </c>
      <c r="L68" s="136">
        <f t="shared" si="0"/>
        <v>-8.199999999999932</v>
      </c>
      <c r="M68" s="311">
        <f t="shared" si="1"/>
        <v>-0.8321493809620389</v>
      </c>
      <c r="N68" s="78">
        <f>Margins!B68</f>
        <v>700</v>
      </c>
      <c r="O68" s="25">
        <f t="shared" si="2"/>
        <v>110600</v>
      </c>
      <c r="P68" s="25">
        <f t="shared" si="3"/>
        <v>6300</v>
      </c>
      <c r="R68" s="25"/>
    </row>
    <row r="69" spans="1:16" ht="13.5">
      <c r="A69" s="196" t="s">
        <v>141</v>
      </c>
      <c r="B69" s="173">
        <v>8550</v>
      </c>
      <c r="C69" s="307">
        <v>0.12</v>
      </c>
      <c r="D69" s="173">
        <v>1347</v>
      </c>
      <c r="E69" s="307">
        <v>0.43</v>
      </c>
      <c r="F69" s="173">
        <v>203</v>
      </c>
      <c r="G69" s="307">
        <v>0.5</v>
      </c>
      <c r="H69" s="173">
        <v>10100</v>
      </c>
      <c r="I69" s="308">
        <v>0.16</v>
      </c>
      <c r="J69" s="267">
        <v>93.9</v>
      </c>
      <c r="K69" s="69">
        <v>97.8</v>
      </c>
      <c r="L69" s="136">
        <f aca="true" t="shared" si="4" ref="L69:L132">J69-K69</f>
        <v>-3.8999999999999915</v>
      </c>
      <c r="M69" s="311">
        <f aca="true" t="shared" si="5" ref="M69:M132">L69/K69*100</f>
        <v>-3.987730061349685</v>
      </c>
      <c r="N69" s="78">
        <f>Margins!B69</f>
        <v>4800</v>
      </c>
      <c r="O69" s="25">
        <f aca="true" t="shared" si="6" ref="O69:O132">D69*N69</f>
        <v>6465600</v>
      </c>
      <c r="P69" s="25">
        <f aca="true" t="shared" si="7" ref="P69:P132">F69*N69</f>
        <v>974400</v>
      </c>
    </row>
    <row r="70" spans="1:16" ht="13.5">
      <c r="A70" s="196" t="s">
        <v>184</v>
      </c>
      <c r="B70" s="173">
        <v>3438</v>
      </c>
      <c r="C70" s="307">
        <v>0.04</v>
      </c>
      <c r="D70" s="173">
        <v>217</v>
      </c>
      <c r="E70" s="307">
        <v>-0.36</v>
      </c>
      <c r="F70" s="173">
        <v>53</v>
      </c>
      <c r="G70" s="307">
        <v>-0.09</v>
      </c>
      <c r="H70" s="173">
        <v>3708</v>
      </c>
      <c r="I70" s="308">
        <v>0</v>
      </c>
      <c r="J70" s="267">
        <v>90</v>
      </c>
      <c r="K70" s="69">
        <v>86.95</v>
      </c>
      <c r="L70" s="136">
        <f t="shared" si="4"/>
        <v>3.049999999999997</v>
      </c>
      <c r="M70" s="311">
        <f t="shared" si="5"/>
        <v>3.5077630822311643</v>
      </c>
      <c r="N70" s="78">
        <f>Margins!B70</f>
        <v>5900</v>
      </c>
      <c r="O70" s="25">
        <f t="shared" si="6"/>
        <v>1280300</v>
      </c>
      <c r="P70" s="25">
        <f t="shared" si="7"/>
        <v>312700</v>
      </c>
    </row>
    <row r="71" spans="1:16" ht="13.5">
      <c r="A71" s="196" t="s">
        <v>175</v>
      </c>
      <c r="B71" s="173">
        <v>5462</v>
      </c>
      <c r="C71" s="307">
        <v>0.47</v>
      </c>
      <c r="D71" s="173">
        <v>520</v>
      </c>
      <c r="E71" s="307">
        <v>0.69</v>
      </c>
      <c r="F71" s="173">
        <v>178</v>
      </c>
      <c r="G71" s="307">
        <v>1.66</v>
      </c>
      <c r="H71" s="173">
        <v>6160</v>
      </c>
      <c r="I71" s="308">
        <v>0.51</v>
      </c>
      <c r="J71" s="267">
        <v>24.1</v>
      </c>
      <c r="K71" s="69">
        <v>26.5</v>
      </c>
      <c r="L71" s="136">
        <f t="shared" si="4"/>
        <v>-2.3999999999999986</v>
      </c>
      <c r="M71" s="311">
        <f t="shared" si="5"/>
        <v>-9.0566037735849</v>
      </c>
      <c r="N71" s="78">
        <f>Margins!B71</f>
        <v>31500</v>
      </c>
      <c r="O71" s="25">
        <f t="shared" si="6"/>
        <v>16380000</v>
      </c>
      <c r="P71" s="25">
        <f t="shared" si="7"/>
        <v>5607000</v>
      </c>
    </row>
    <row r="72" spans="1:18" ht="13.5">
      <c r="A72" s="196" t="s">
        <v>142</v>
      </c>
      <c r="B72" s="173">
        <v>2867</v>
      </c>
      <c r="C72" s="307">
        <v>1.81</v>
      </c>
      <c r="D72" s="173">
        <v>4</v>
      </c>
      <c r="E72" s="307">
        <v>-0.67</v>
      </c>
      <c r="F72" s="173">
        <v>1</v>
      </c>
      <c r="G72" s="307">
        <v>0</v>
      </c>
      <c r="H72" s="173">
        <v>2872</v>
      </c>
      <c r="I72" s="308">
        <v>1.78</v>
      </c>
      <c r="J72" s="267">
        <v>156.15</v>
      </c>
      <c r="K72" s="69">
        <v>158.4</v>
      </c>
      <c r="L72" s="136">
        <f t="shared" si="4"/>
        <v>-2.25</v>
      </c>
      <c r="M72" s="311">
        <f t="shared" si="5"/>
        <v>-1.4204545454545454</v>
      </c>
      <c r="N72" s="78">
        <f>Margins!B72</f>
        <v>1750</v>
      </c>
      <c r="O72" s="25">
        <f t="shared" si="6"/>
        <v>7000</v>
      </c>
      <c r="P72" s="25">
        <f t="shared" si="7"/>
        <v>1750</v>
      </c>
      <c r="R72" s="25"/>
    </row>
    <row r="73" spans="1:18" ht="13.5">
      <c r="A73" s="196" t="s">
        <v>176</v>
      </c>
      <c r="B73" s="173">
        <v>14675</v>
      </c>
      <c r="C73" s="307">
        <v>0.29</v>
      </c>
      <c r="D73" s="173">
        <v>963</v>
      </c>
      <c r="E73" s="307">
        <v>0.21</v>
      </c>
      <c r="F73" s="173">
        <v>103</v>
      </c>
      <c r="G73" s="307">
        <v>0.04</v>
      </c>
      <c r="H73" s="173">
        <v>15741</v>
      </c>
      <c r="I73" s="308">
        <v>0.29</v>
      </c>
      <c r="J73" s="267">
        <v>241.8</v>
      </c>
      <c r="K73" s="69">
        <v>247.85</v>
      </c>
      <c r="L73" s="136">
        <f t="shared" si="4"/>
        <v>-6.049999999999983</v>
      </c>
      <c r="M73" s="311">
        <f t="shared" si="5"/>
        <v>-2.4409925358079416</v>
      </c>
      <c r="N73" s="78">
        <f>Margins!B73</f>
        <v>1450</v>
      </c>
      <c r="O73" s="25">
        <f t="shared" si="6"/>
        <v>1396350</v>
      </c>
      <c r="P73" s="25">
        <f t="shared" si="7"/>
        <v>149350</v>
      </c>
      <c r="R73" s="25"/>
    </row>
    <row r="74" spans="1:16" ht="13.5">
      <c r="A74" s="196" t="s">
        <v>167</v>
      </c>
      <c r="B74" s="173">
        <v>1168</v>
      </c>
      <c r="C74" s="307">
        <v>0.54</v>
      </c>
      <c r="D74" s="173">
        <v>13</v>
      </c>
      <c r="E74" s="307">
        <v>0.18</v>
      </c>
      <c r="F74" s="173">
        <v>0</v>
      </c>
      <c r="G74" s="307">
        <v>0</v>
      </c>
      <c r="H74" s="173">
        <v>1181</v>
      </c>
      <c r="I74" s="308">
        <v>0.54</v>
      </c>
      <c r="J74" s="267">
        <v>55.9</v>
      </c>
      <c r="K74" s="69">
        <v>57.05</v>
      </c>
      <c r="L74" s="136">
        <f t="shared" si="4"/>
        <v>-1.1499999999999986</v>
      </c>
      <c r="M74" s="311">
        <f t="shared" si="5"/>
        <v>-2.0157756354075347</v>
      </c>
      <c r="N74" s="78">
        <f>Margins!B74</f>
        <v>7700</v>
      </c>
      <c r="O74" s="25">
        <f t="shared" si="6"/>
        <v>100100</v>
      </c>
      <c r="P74" s="25">
        <f t="shared" si="7"/>
        <v>0</v>
      </c>
    </row>
    <row r="75" spans="1:16" ht="13.5">
      <c r="A75" s="196" t="s">
        <v>201</v>
      </c>
      <c r="B75" s="173">
        <v>13138</v>
      </c>
      <c r="C75" s="307">
        <v>0.41</v>
      </c>
      <c r="D75" s="173">
        <v>1356</v>
      </c>
      <c r="E75" s="307">
        <v>0.83</v>
      </c>
      <c r="F75" s="173">
        <v>250</v>
      </c>
      <c r="G75" s="307">
        <v>0.59</v>
      </c>
      <c r="H75" s="173">
        <v>14744</v>
      </c>
      <c r="I75" s="308">
        <v>0.44</v>
      </c>
      <c r="J75" s="267">
        <v>2254</v>
      </c>
      <c r="K75" s="25">
        <v>2202.35</v>
      </c>
      <c r="L75" s="136">
        <f t="shared" si="4"/>
        <v>51.65000000000009</v>
      </c>
      <c r="M75" s="311">
        <f t="shared" si="5"/>
        <v>2.345222149068045</v>
      </c>
      <c r="N75" s="78">
        <f>Margins!B75</f>
        <v>200</v>
      </c>
      <c r="O75" s="25">
        <f t="shared" si="6"/>
        <v>271200</v>
      </c>
      <c r="P75" s="25">
        <f t="shared" si="7"/>
        <v>50000</v>
      </c>
    </row>
    <row r="76" spans="1:16" ht="13.5">
      <c r="A76" s="196" t="s">
        <v>143</v>
      </c>
      <c r="B76" s="173">
        <v>48</v>
      </c>
      <c r="C76" s="307">
        <v>-0.59</v>
      </c>
      <c r="D76" s="173">
        <v>4</v>
      </c>
      <c r="E76" s="307">
        <v>-0.56</v>
      </c>
      <c r="F76" s="173">
        <v>10</v>
      </c>
      <c r="G76" s="307">
        <v>0</v>
      </c>
      <c r="H76" s="173">
        <v>62</v>
      </c>
      <c r="I76" s="308">
        <v>-0.51</v>
      </c>
      <c r="J76" s="267">
        <v>113.35</v>
      </c>
      <c r="K76" s="69">
        <v>114.2</v>
      </c>
      <c r="L76" s="136">
        <f t="shared" si="4"/>
        <v>-0.8500000000000085</v>
      </c>
      <c r="M76" s="311">
        <f t="shared" si="5"/>
        <v>-0.7443082311733875</v>
      </c>
      <c r="N76" s="78">
        <f>Margins!B76</f>
        <v>2950</v>
      </c>
      <c r="O76" s="25">
        <f t="shared" si="6"/>
        <v>11800</v>
      </c>
      <c r="P76" s="25">
        <f t="shared" si="7"/>
        <v>29500</v>
      </c>
    </row>
    <row r="77" spans="1:16" ht="13.5">
      <c r="A77" s="196" t="s">
        <v>90</v>
      </c>
      <c r="B77" s="173">
        <v>960</v>
      </c>
      <c r="C77" s="307">
        <v>0.14</v>
      </c>
      <c r="D77" s="173">
        <v>0</v>
      </c>
      <c r="E77" s="307">
        <v>-1</v>
      </c>
      <c r="F77" s="173">
        <v>0</v>
      </c>
      <c r="G77" s="307">
        <v>0</v>
      </c>
      <c r="H77" s="173">
        <v>960</v>
      </c>
      <c r="I77" s="308">
        <v>0.14</v>
      </c>
      <c r="J77" s="267">
        <v>495.25</v>
      </c>
      <c r="K77" s="69">
        <v>494.9</v>
      </c>
      <c r="L77" s="136">
        <f t="shared" si="4"/>
        <v>0.35000000000002274</v>
      </c>
      <c r="M77" s="311">
        <f t="shared" si="5"/>
        <v>0.07072135785007531</v>
      </c>
      <c r="N77" s="78">
        <f>Margins!B77</f>
        <v>600</v>
      </c>
      <c r="O77" s="25">
        <f t="shared" si="6"/>
        <v>0</v>
      </c>
      <c r="P77" s="25">
        <f t="shared" si="7"/>
        <v>0</v>
      </c>
    </row>
    <row r="78" spans="1:18" ht="13.5">
      <c r="A78" s="196" t="s">
        <v>35</v>
      </c>
      <c r="B78" s="173">
        <v>3174</v>
      </c>
      <c r="C78" s="307">
        <v>-0.32</v>
      </c>
      <c r="D78" s="173">
        <v>111</v>
      </c>
      <c r="E78" s="307">
        <v>-0.08</v>
      </c>
      <c r="F78" s="173">
        <v>3</v>
      </c>
      <c r="G78" s="307">
        <v>-0.57</v>
      </c>
      <c r="H78" s="173">
        <v>3288</v>
      </c>
      <c r="I78" s="308">
        <v>-0.31</v>
      </c>
      <c r="J78" s="267">
        <v>287.5</v>
      </c>
      <c r="K78" s="69">
        <v>286.05</v>
      </c>
      <c r="L78" s="136">
        <f t="shared" si="4"/>
        <v>1.4499999999999886</v>
      </c>
      <c r="M78" s="311">
        <f t="shared" si="5"/>
        <v>0.5069043873448658</v>
      </c>
      <c r="N78" s="78">
        <f>Margins!B78</f>
        <v>1100</v>
      </c>
      <c r="O78" s="25">
        <f t="shared" si="6"/>
        <v>122100</v>
      </c>
      <c r="P78" s="25">
        <f t="shared" si="7"/>
        <v>3300</v>
      </c>
      <c r="R78" s="25"/>
    </row>
    <row r="79" spans="1:16" ht="13.5">
      <c r="A79" s="196" t="s">
        <v>6</v>
      </c>
      <c r="B79" s="173">
        <v>8000</v>
      </c>
      <c r="C79" s="307">
        <v>0.01</v>
      </c>
      <c r="D79" s="173">
        <v>1248</v>
      </c>
      <c r="E79" s="307">
        <v>0.06</v>
      </c>
      <c r="F79" s="173">
        <v>79</v>
      </c>
      <c r="G79" s="307">
        <v>-0.51</v>
      </c>
      <c r="H79" s="173">
        <v>9327</v>
      </c>
      <c r="I79" s="308">
        <v>0.01</v>
      </c>
      <c r="J79" s="267">
        <v>178.95</v>
      </c>
      <c r="K79" s="69">
        <v>175.6</v>
      </c>
      <c r="L79" s="136">
        <f t="shared" si="4"/>
        <v>3.3499999999999943</v>
      </c>
      <c r="M79" s="311">
        <f t="shared" si="5"/>
        <v>1.9077448747152586</v>
      </c>
      <c r="N79" s="78">
        <f>Margins!B79</f>
        <v>1125</v>
      </c>
      <c r="O79" s="25">
        <f t="shared" si="6"/>
        <v>1404000</v>
      </c>
      <c r="P79" s="25">
        <f t="shared" si="7"/>
        <v>88875</v>
      </c>
    </row>
    <row r="80" spans="1:16" ht="13.5">
      <c r="A80" s="196" t="s">
        <v>177</v>
      </c>
      <c r="B80" s="173">
        <v>16002</v>
      </c>
      <c r="C80" s="307">
        <v>-0.02</v>
      </c>
      <c r="D80" s="173">
        <v>403</v>
      </c>
      <c r="E80" s="307">
        <v>-0.02</v>
      </c>
      <c r="F80" s="173">
        <v>21</v>
      </c>
      <c r="G80" s="307">
        <v>-0.22</v>
      </c>
      <c r="H80" s="173">
        <v>16426</v>
      </c>
      <c r="I80" s="308">
        <v>-0.02</v>
      </c>
      <c r="J80" s="267">
        <v>406.4</v>
      </c>
      <c r="K80" s="69">
        <v>403.1</v>
      </c>
      <c r="L80" s="136">
        <f t="shared" si="4"/>
        <v>3.2999999999999545</v>
      </c>
      <c r="M80" s="311">
        <f t="shared" si="5"/>
        <v>0.8186554204911819</v>
      </c>
      <c r="N80" s="78">
        <f>Margins!B80</f>
        <v>1000</v>
      </c>
      <c r="O80" s="25">
        <f t="shared" si="6"/>
        <v>403000</v>
      </c>
      <c r="P80" s="25">
        <f t="shared" si="7"/>
        <v>21000</v>
      </c>
    </row>
    <row r="81" spans="1:18" ht="13.5">
      <c r="A81" s="196" t="s">
        <v>168</v>
      </c>
      <c r="B81" s="173">
        <v>392</v>
      </c>
      <c r="C81" s="307">
        <v>3.84</v>
      </c>
      <c r="D81" s="173">
        <v>0</v>
      </c>
      <c r="E81" s="307">
        <v>0</v>
      </c>
      <c r="F81" s="173">
        <v>0</v>
      </c>
      <c r="G81" s="307">
        <v>0</v>
      </c>
      <c r="H81" s="173">
        <v>392</v>
      </c>
      <c r="I81" s="308">
        <v>3.84</v>
      </c>
      <c r="J81" s="267">
        <v>631.25</v>
      </c>
      <c r="K81" s="69">
        <v>620.25</v>
      </c>
      <c r="L81" s="136">
        <f t="shared" si="4"/>
        <v>11</v>
      </c>
      <c r="M81" s="311">
        <f t="shared" si="5"/>
        <v>1.7734784361144702</v>
      </c>
      <c r="N81" s="78">
        <f>Margins!B81</f>
        <v>600</v>
      </c>
      <c r="O81" s="25">
        <f t="shared" si="6"/>
        <v>0</v>
      </c>
      <c r="P81" s="25">
        <f t="shared" si="7"/>
        <v>0</v>
      </c>
      <c r="R81" s="25"/>
    </row>
    <row r="82" spans="1:16" ht="13.5">
      <c r="A82" s="196" t="s">
        <v>132</v>
      </c>
      <c r="B82" s="173">
        <v>10959</v>
      </c>
      <c r="C82" s="307">
        <v>2.7</v>
      </c>
      <c r="D82" s="173">
        <v>56</v>
      </c>
      <c r="E82" s="307">
        <v>6</v>
      </c>
      <c r="F82" s="173">
        <v>0</v>
      </c>
      <c r="G82" s="307">
        <v>0</v>
      </c>
      <c r="H82" s="173">
        <v>11015</v>
      </c>
      <c r="I82" s="308">
        <v>2.71</v>
      </c>
      <c r="J82" s="267">
        <v>774.1</v>
      </c>
      <c r="K82" s="69">
        <v>723.95</v>
      </c>
      <c r="L82" s="136">
        <f t="shared" si="4"/>
        <v>50.14999999999998</v>
      </c>
      <c r="M82" s="311">
        <f t="shared" si="5"/>
        <v>6.927273983009872</v>
      </c>
      <c r="N82" s="78">
        <f>Margins!B82</f>
        <v>400</v>
      </c>
      <c r="O82" s="25">
        <f t="shared" si="6"/>
        <v>22400</v>
      </c>
      <c r="P82" s="25">
        <f t="shared" si="7"/>
        <v>0</v>
      </c>
    </row>
    <row r="83" spans="1:16" ht="13.5">
      <c r="A83" s="196" t="s">
        <v>144</v>
      </c>
      <c r="B83" s="173">
        <v>335</v>
      </c>
      <c r="C83" s="307">
        <v>-0.62</v>
      </c>
      <c r="D83" s="173">
        <v>0</v>
      </c>
      <c r="E83" s="307">
        <v>0</v>
      </c>
      <c r="F83" s="173">
        <v>0</v>
      </c>
      <c r="G83" s="307">
        <v>0</v>
      </c>
      <c r="H83" s="173">
        <v>335</v>
      </c>
      <c r="I83" s="308">
        <v>-0.62</v>
      </c>
      <c r="J83" s="267">
        <v>2136.9</v>
      </c>
      <c r="K83" s="69">
        <v>2162.55</v>
      </c>
      <c r="L83" s="136">
        <f t="shared" si="4"/>
        <v>-25.65000000000009</v>
      </c>
      <c r="M83" s="311">
        <f t="shared" si="5"/>
        <v>-1.1860997433585392</v>
      </c>
      <c r="N83" s="78">
        <f>Margins!B83</f>
        <v>250</v>
      </c>
      <c r="O83" s="25">
        <f t="shared" si="6"/>
        <v>0</v>
      </c>
      <c r="P83" s="25">
        <f t="shared" si="7"/>
        <v>0</v>
      </c>
    </row>
    <row r="84" spans="1:18" ht="13.5">
      <c r="A84" s="196" t="s">
        <v>296</v>
      </c>
      <c r="B84" s="173">
        <v>3406</v>
      </c>
      <c r="C84" s="307">
        <v>-0.04</v>
      </c>
      <c r="D84" s="173">
        <v>4</v>
      </c>
      <c r="E84" s="307">
        <v>-0.43</v>
      </c>
      <c r="F84" s="173">
        <v>0</v>
      </c>
      <c r="G84" s="307">
        <v>0</v>
      </c>
      <c r="H84" s="173">
        <v>3410</v>
      </c>
      <c r="I84" s="308">
        <v>-0.04</v>
      </c>
      <c r="J84" s="267">
        <v>733.65</v>
      </c>
      <c r="K84" s="69">
        <v>738.35</v>
      </c>
      <c r="L84" s="136">
        <f t="shared" si="4"/>
        <v>-4.7000000000000455</v>
      </c>
      <c r="M84" s="311">
        <f t="shared" si="5"/>
        <v>-0.6365544795828598</v>
      </c>
      <c r="N84" s="78">
        <f>Margins!B84</f>
        <v>300</v>
      </c>
      <c r="O84" s="25">
        <f t="shared" si="6"/>
        <v>1200</v>
      </c>
      <c r="P84" s="25">
        <f t="shared" si="7"/>
        <v>0</v>
      </c>
      <c r="R84" s="25"/>
    </row>
    <row r="85" spans="1:16" ht="13.5">
      <c r="A85" s="196" t="s">
        <v>133</v>
      </c>
      <c r="B85" s="173">
        <v>1629</v>
      </c>
      <c r="C85" s="307">
        <v>-0.54</v>
      </c>
      <c r="D85" s="173">
        <v>87</v>
      </c>
      <c r="E85" s="307">
        <v>-0.82</v>
      </c>
      <c r="F85" s="173">
        <v>8</v>
      </c>
      <c r="G85" s="307">
        <v>-0.64</v>
      </c>
      <c r="H85" s="173">
        <v>1724</v>
      </c>
      <c r="I85" s="308">
        <v>-0.58</v>
      </c>
      <c r="J85" s="267">
        <v>34.9</v>
      </c>
      <c r="K85" s="69">
        <v>35.4</v>
      </c>
      <c r="L85" s="136">
        <f t="shared" si="4"/>
        <v>-0.5</v>
      </c>
      <c r="M85" s="311">
        <f t="shared" si="5"/>
        <v>-1.4124293785310735</v>
      </c>
      <c r="N85" s="78">
        <f>Margins!B85</f>
        <v>12500</v>
      </c>
      <c r="O85" s="25">
        <f t="shared" si="6"/>
        <v>1087500</v>
      </c>
      <c r="P85" s="25">
        <f t="shared" si="7"/>
        <v>100000</v>
      </c>
    </row>
    <row r="86" spans="1:18" ht="13.5">
      <c r="A86" s="196" t="s">
        <v>169</v>
      </c>
      <c r="B86" s="173">
        <v>1050</v>
      </c>
      <c r="C86" s="307">
        <v>1.11</v>
      </c>
      <c r="D86" s="173">
        <v>1</v>
      </c>
      <c r="E86" s="307">
        <v>0</v>
      </c>
      <c r="F86" s="173">
        <v>6</v>
      </c>
      <c r="G86" s="307">
        <v>0.5</v>
      </c>
      <c r="H86" s="173">
        <v>1057</v>
      </c>
      <c r="I86" s="308">
        <v>1.11</v>
      </c>
      <c r="J86" s="267">
        <v>117.25</v>
      </c>
      <c r="K86" s="69">
        <v>118.25</v>
      </c>
      <c r="L86" s="136">
        <f t="shared" si="4"/>
        <v>-1</v>
      </c>
      <c r="M86" s="311">
        <f t="shared" si="5"/>
        <v>-0.8456659619450317</v>
      </c>
      <c r="N86" s="78">
        <f>Margins!B86</f>
        <v>4000</v>
      </c>
      <c r="O86" s="25">
        <f t="shared" si="6"/>
        <v>4000</v>
      </c>
      <c r="P86" s="25">
        <f t="shared" si="7"/>
        <v>24000</v>
      </c>
      <c r="R86" s="25"/>
    </row>
    <row r="87" spans="1:16" ht="13.5">
      <c r="A87" s="196" t="s">
        <v>297</v>
      </c>
      <c r="B87" s="173">
        <v>3166</v>
      </c>
      <c r="C87" s="307">
        <v>0.59</v>
      </c>
      <c r="D87" s="173">
        <v>7</v>
      </c>
      <c r="E87" s="307">
        <v>2.5</v>
      </c>
      <c r="F87" s="173">
        <v>0</v>
      </c>
      <c r="G87" s="307">
        <v>0</v>
      </c>
      <c r="H87" s="173">
        <v>3173</v>
      </c>
      <c r="I87" s="308">
        <v>0.59</v>
      </c>
      <c r="J87" s="267">
        <v>422.55</v>
      </c>
      <c r="K87" s="69">
        <v>424.8</v>
      </c>
      <c r="L87" s="136">
        <f t="shared" si="4"/>
        <v>-2.25</v>
      </c>
      <c r="M87" s="311">
        <f t="shared" si="5"/>
        <v>-0.5296610169491525</v>
      </c>
      <c r="N87" s="78">
        <f>Margins!B87</f>
        <v>550</v>
      </c>
      <c r="O87" s="25">
        <f t="shared" si="6"/>
        <v>3850</v>
      </c>
      <c r="P87" s="25">
        <f t="shared" si="7"/>
        <v>0</v>
      </c>
    </row>
    <row r="88" spans="1:16" ht="13.5">
      <c r="A88" s="196" t="s">
        <v>298</v>
      </c>
      <c r="B88" s="173">
        <v>3647</v>
      </c>
      <c r="C88" s="307">
        <v>1.35</v>
      </c>
      <c r="D88" s="173">
        <v>12</v>
      </c>
      <c r="E88" s="307">
        <v>1</v>
      </c>
      <c r="F88" s="173">
        <v>3</v>
      </c>
      <c r="G88" s="307">
        <v>0</v>
      </c>
      <c r="H88" s="173">
        <v>3662</v>
      </c>
      <c r="I88" s="308">
        <v>1.35</v>
      </c>
      <c r="J88" s="267">
        <v>483.15</v>
      </c>
      <c r="K88" s="69">
        <v>446.1</v>
      </c>
      <c r="L88" s="136">
        <f t="shared" si="4"/>
        <v>37.049999999999955</v>
      </c>
      <c r="M88" s="311">
        <f t="shared" si="5"/>
        <v>8.305312710154663</v>
      </c>
      <c r="N88" s="78">
        <f>Margins!B88</f>
        <v>550</v>
      </c>
      <c r="O88" s="25">
        <f t="shared" si="6"/>
        <v>6600</v>
      </c>
      <c r="P88" s="25">
        <f t="shared" si="7"/>
        <v>1650</v>
      </c>
    </row>
    <row r="89" spans="1:16" ht="13.5">
      <c r="A89" s="196" t="s">
        <v>178</v>
      </c>
      <c r="B89" s="173">
        <v>2198</v>
      </c>
      <c r="C89" s="307">
        <v>-0.36</v>
      </c>
      <c r="D89" s="173">
        <v>8</v>
      </c>
      <c r="E89" s="307">
        <v>-0.79</v>
      </c>
      <c r="F89" s="173">
        <v>0</v>
      </c>
      <c r="G89" s="307">
        <v>0</v>
      </c>
      <c r="H89" s="173">
        <v>2206</v>
      </c>
      <c r="I89" s="308">
        <v>-0.37</v>
      </c>
      <c r="J89" s="267">
        <v>162.35</v>
      </c>
      <c r="K89" s="69">
        <v>159.2</v>
      </c>
      <c r="L89" s="136">
        <f t="shared" si="4"/>
        <v>3.1500000000000057</v>
      </c>
      <c r="M89" s="311">
        <f t="shared" si="5"/>
        <v>1.9786432160804057</v>
      </c>
      <c r="N89" s="78">
        <f>Margins!B89</f>
        <v>2500</v>
      </c>
      <c r="O89" s="25">
        <f t="shared" si="6"/>
        <v>20000</v>
      </c>
      <c r="P89" s="25">
        <f t="shared" si="7"/>
        <v>0</v>
      </c>
    </row>
    <row r="90" spans="1:16" ht="13.5">
      <c r="A90" s="196" t="s">
        <v>145</v>
      </c>
      <c r="B90" s="173">
        <v>780</v>
      </c>
      <c r="C90" s="307">
        <v>1.41</v>
      </c>
      <c r="D90" s="173">
        <v>18</v>
      </c>
      <c r="E90" s="307">
        <v>8</v>
      </c>
      <c r="F90" s="173">
        <v>0</v>
      </c>
      <c r="G90" s="307">
        <v>-1</v>
      </c>
      <c r="H90" s="173">
        <v>798</v>
      </c>
      <c r="I90" s="308">
        <v>1.4</v>
      </c>
      <c r="J90" s="267">
        <v>167.9</v>
      </c>
      <c r="K90" s="69">
        <v>164.9</v>
      </c>
      <c r="L90" s="136">
        <f t="shared" si="4"/>
        <v>3</v>
      </c>
      <c r="M90" s="311">
        <f t="shared" si="5"/>
        <v>1.8192844147968463</v>
      </c>
      <c r="N90" s="78">
        <f>Margins!B90</f>
        <v>1700</v>
      </c>
      <c r="O90" s="25">
        <f t="shared" si="6"/>
        <v>30600</v>
      </c>
      <c r="P90" s="25">
        <f t="shared" si="7"/>
        <v>0</v>
      </c>
    </row>
    <row r="91" spans="1:18" ht="13.5">
      <c r="A91" s="196" t="s">
        <v>274</v>
      </c>
      <c r="B91" s="173">
        <v>1763</v>
      </c>
      <c r="C91" s="307">
        <v>0.2</v>
      </c>
      <c r="D91" s="173">
        <v>27</v>
      </c>
      <c r="E91" s="307">
        <v>0.08</v>
      </c>
      <c r="F91" s="173">
        <v>0</v>
      </c>
      <c r="G91" s="307">
        <v>0</v>
      </c>
      <c r="H91" s="173">
        <v>1790</v>
      </c>
      <c r="I91" s="308">
        <v>0.2</v>
      </c>
      <c r="J91" s="267">
        <v>238.85</v>
      </c>
      <c r="K91" s="69">
        <v>240.95</v>
      </c>
      <c r="L91" s="136">
        <f t="shared" si="4"/>
        <v>-2.0999999999999943</v>
      </c>
      <c r="M91" s="311">
        <f t="shared" si="5"/>
        <v>-0.8715501141315602</v>
      </c>
      <c r="N91" s="78">
        <f>Margins!B91</f>
        <v>850</v>
      </c>
      <c r="O91" s="25">
        <f t="shared" si="6"/>
        <v>22950</v>
      </c>
      <c r="P91" s="25">
        <f t="shared" si="7"/>
        <v>0</v>
      </c>
      <c r="R91" s="25"/>
    </row>
    <row r="92" spans="1:16" ht="13.5">
      <c r="A92" s="196" t="s">
        <v>210</v>
      </c>
      <c r="B92" s="173">
        <v>3335</v>
      </c>
      <c r="C92" s="307">
        <v>0.04</v>
      </c>
      <c r="D92" s="173">
        <v>30</v>
      </c>
      <c r="E92" s="307">
        <v>-0.09</v>
      </c>
      <c r="F92" s="173">
        <v>5</v>
      </c>
      <c r="G92" s="307">
        <v>-0.38</v>
      </c>
      <c r="H92" s="173">
        <v>3370</v>
      </c>
      <c r="I92" s="308">
        <v>0.04</v>
      </c>
      <c r="J92" s="267">
        <v>1551.75</v>
      </c>
      <c r="K92" s="69">
        <v>1569.25</v>
      </c>
      <c r="L92" s="136">
        <f t="shared" si="4"/>
        <v>-17.5</v>
      </c>
      <c r="M92" s="311">
        <f t="shared" si="5"/>
        <v>-1.1151824119802454</v>
      </c>
      <c r="N92" s="78">
        <f>Margins!B92</f>
        <v>200</v>
      </c>
      <c r="O92" s="25">
        <f t="shared" si="6"/>
        <v>6000</v>
      </c>
      <c r="P92" s="25">
        <f t="shared" si="7"/>
        <v>1000</v>
      </c>
    </row>
    <row r="93" spans="1:16" ht="13.5">
      <c r="A93" s="196" t="s">
        <v>299</v>
      </c>
      <c r="B93" s="173">
        <v>584</v>
      </c>
      <c r="C93" s="307">
        <v>1.65</v>
      </c>
      <c r="D93" s="173">
        <v>0</v>
      </c>
      <c r="E93" s="307">
        <v>0</v>
      </c>
      <c r="F93" s="173">
        <v>0</v>
      </c>
      <c r="G93" s="307">
        <v>0</v>
      </c>
      <c r="H93" s="173">
        <v>584</v>
      </c>
      <c r="I93" s="308">
        <v>1.65</v>
      </c>
      <c r="J93" s="267">
        <v>595.35</v>
      </c>
      <c r="K93" s="267">
        <v>568.15</v>
      </c>
      <c r="L93" s="136">
        <f t="shared" si="4"/>
        <v>27.200000000000045</v>
      </c>
      <c r="M93" s="311">
        <f t="shared" si="5"/>
        <v>4.787468098213508</v>
      </c>
      <c r="N93" s="78">
        <f>Margins!B93</f>
        <v>350</v>
      </c>
      <c r="O93" s="25">
        <f t="shared" si="6"/>
        <v>0</v>
      </c>
      <c r="P93" s="25">
        <f t="shared" si="7"/>
        <v>0</v>
      </c>
    </row>
    <row r="94" spans="1:16" ht="13.5">
      <c r="A94" s="196" t="s">
        <v>7</v>
      </c>
      <c r="B94" s="173">
        <v>4406</v>
      </c>
      <c r="C94" s="307">
        <v>0.01</v>
      </c>
      <c r="D94" s="173">
        <v>21</v>
      </c>
      <c r="E94" s="307">
        <v>-0.49</v>
      </c>
      <c r="F94" s="173">
        <v>7</v>
      </c>
      <c r="G94" s="307">
        <v>-0.3</v>
      </c>
      <c r="H94" s="173">
        <v>4434</v>
      </c>
      <c r="I94" s="308">
        <v>0</v>
      </c>
      <c r="J94" s="267">
        <v>928.15</v>
      </c>
      <c r="K94" s="69">
        <v>933.8</v>
      </c>
      <c r="L94" s="136">
        <f t="shared" si="4"/>
        <v>-5.649999999999977</v>
      </c>
      <c r="M94" s="311">
        <f t="shared" si="5"/>
        <v>-0.6050546155493658</v>
      </c>
      <c r="N94" s="78">
        <f>Margins!B94</f>
        <v>650</v>
      </c>
      <c r="O94" s="25">
        <f t="shared" si="6"/>
        <v>13650</v>
      </c>
      <c r="P94" s="25">
        <f t="shared" si="7"/>
        <v>4550</v>
      </c>
    </row>
    <row r="95" spans="1:16" ht="13.5">
      <c r="A95" s="196" t="s">
        <v>170</v>
      </c>
      <c r="B95" s="173">
        <v>2359</v>
      </c>
      <c r="C95" s="307">
        <v>0.17</v>
      </c>
      <c r="D95" s="173">
        <v>0</v>
      </c>
      <c r="E95" s="307">
        <v>0</v>
      </c>
      <c r="F95" s="173">
        <v>0</v>
      </c>
      <c r="G95" s="307">
        <v>0</v>
      </c>
      <c r="H95" s="173">
        <v>2359</v>
      </c>
      <c r="I95" s="308">
        <v>0.17</v>
      </c>
      <c r="J95" s="267">
        <v>509.95</v>
      </c>
      <c r="K95" s="69">
        <v>512.55</v>
      </c>
      <c r="L95" s="136">
        <f t="shared" si="4"/>
        <v>-2.599999999999966</v>
      </c>
      <c r="M95" s="311">
        <f t="shared" si="5"/>
        <v>-0.507267583650369</v>
      </c>
      <c r="N95" s="78">
        <f>Margins!B95</f>
        <v>1200</v>
      </c>
      <c r="O95" s="25">
        <f t="shared" si="6"/>
        <v>0</v>
      </c>
      <c r="P95" s="25">
        <f t="shared" si="7"/>
        <v>0</v>
      </c>
    </row>
    <row r="96" spans="1:16" ht="13.5">
      <c r="A96" s="196" t="s">
        <v>224</v>
      </c>
      <c r="B96" s="173">
        <v>16618</v>
      </c>
      <c r="C96" s="307">
        <v>3.89</v>
      </c>
      <c r="D96" s="173">
        <v>377</v>
      </c>
      <c r="E96" s="307">
        <v>9.77</v>
      </c>
      <c r="F96" s="173">
        <v>59</v>
      </c>
      <c r="G96" s="307">
        <v>0</v>
      </c>
      <c r="H96" s="173">
        <v>17054</v>
      </c>
      <c r="I96" s="308">
        <v>3.96</v>
      </c>
      <c r="J96" s="267">
        <v>938.8</v>
      </c>
      <c r="K96" s="69">
        <v>912.3</v>
      </c>
      <c r="L96" s="136">
        <f t="shared" si="4"/>
        <v>26.5</v>
      </c>
      <c r="M96" s="311">
        <f t="shared" si="5"/>
        <v>2.9047462457524937</v>
      </c>
      <c r="N96" s="78">
        <f>Margins!B96</f>
        <v>400</v>
      </c>
      <c r="O96" s="25">
        <f t="shared" si="6"/>
        <v>150800</v>
      </c>
      <c r="P96" s="25">
        <f t="shared" si="7"/>
        <v>23600</v>
      </c>
    </row>
    <row r="97" spans="1:16" ht="13.5">
      <c r="A97" s="196" t="s">
        <v>207</v>
      </c>
      <c r="B97" s="173">
        <v>1072</v>
      </c>
      <c r="C97" s="307">
        <v>0.85</v>
      </c>
      <c r="D97" s="173">
        <v>8</v>
      </c>
      <c r="E97" s="307">
        <v>-0.11</v>
      </c>
      <c r="F97" s="173">
        <v>0</v>
      </c>
      <c r="G97" s="307">
        <v>0</v>
      </c>
      <c r="H97" s="173">
        <v>1080</v>
      </c>
      <c r="I97" s="308">
        <v>0.84</v>
      </c>
      <c r="J97" s="267">
        <v>215.05</v>
      </c>
      <c r="K97" s="69">
        <v>217.35</v>
      </c>
      <c r="L97" s="136">
        <f t="shared" si="4"/>
        <v>-2.299999999999983</v>
      </c>
      <c r="M97" s="311">
        <f t="shared" si="5"/>
        <v>-1.0582010582010504</v>
      </c>
      <c r="N97" s="78">
        <f>Margins!B97</f>
        <v>1250</v>
      </c>
      <c r="O97" s="25">
        <f t="shared" si="6"/>
        <v>10000</v>
      </c>
      <c r="P97" s="25">
        <f t="shared" si="7"/>
        <v>0</v>
      </c>
    </row>
    <row r="98" spans="1:16" ht="13.5">
      <c r="A98" s="196" t="s">
        <v>300</v>
      </c>
      <c r="B98" s="173">
        <v>2065</v>
      </c>
      <c r="C98" s="307">
        <v>0.47</v>
      </c>
      <c r="D98" s="173">
        <v>7</v>
      </c>
      <c r="E98" s="307">
        <v>6</v>
      </c>
      <c r="F98" s="173">
        <v>0</v>
      </c>
      <c r="G98" s="307">
        <v>0</v>
      </c>
      <c r="H98" s="173">
        <v>2072</v>
      </c>
      <c r="I98" s="308">
        <v>0.48</v>
      </c>
      <c r="J98" s="267">
        <v>826.65</v>
      </c>
      <c r="K98" s="69">
        <v>801.35</v>
      </c>
      <c r="L98" s="136">
        <f t="shared" si="4"/>
        <v>25.299999999999955</v>
      </c>
      <c r="M98" s="311">
        <f t="shared" si="5"/>
        <v>3.157172271791346</v>
      </c>
      <c r="N98" s="78">
        <f>Margins!B98</f>
        <v>250</v>
      </c>
      <c r="O98" s="25">
        <f t="shared" si="6"/>
        <v>1750</v>
      </c>
      <c r="P98" s="25">
        <f t="shared" si="7"/>
        <v>0</v>
      </c>
    </row>
    <row r="99" spans="1:16" ht="13.5">
      <c r="A99" s="196" t="s">
        <v>280</v>
      </c>
      <c r="B99" s="173">
        <v>2402</v>
      </c>
      <c r="C99" s="307">
        <v>-0.4</v>
      </c>
      <c r="D99" s="173">
        <v>41</v>
      </c>
      <c r="E99" s="307">
        <v>-0.45</v>
      </c>
      <c r="F99" s="173">
        <v>0</v>
      </c>
      <c r="G99" s="307">
        <v>0</v>
      </c>
      <c r="H99" s="173">
        <v>2443</v>
      </c>
      <c r="I99" s="308">
        <v>-0.4</v>
      </c>
      <c r="J99" s="267">
        <v>290.3</v>
      </c>
      <c r="K99" s="69">
        <v>291</v>
      </c>
      <c r="L99" s="136">
        <f t="shared" si="4"/>
        <v>-0.6999999999999886</v>
      </c>
      <c r="M99" s="311">
        <f t="shared" si="5"/>
        <v>-0.24054982817869028</v>
      </c>
      <c r="N99" s="78">
        <f>Margins!B99</f>
        <v>1600</v>
      </c>
      <c r="O99" s="25">
        <f t="shared" si="6"/>
        <v>65600</v>
      </c>
      <c r="P99" s="25">
        <f t="shared" si="7"/>
        <v>0</v>
      </c>
    </row>
    <row r="100" spans="1:16" ht="13.5">
      <c r="A100" s="196" t="s">
        <v>146</v>
      </c>
      <c r="B100" s="173">
        <v>297</v>
      </c>
      <c r="C100" s="307">
        <v>-0.21</v>
      </c>
      <c r="D100" s="173">
        <v>8</v>
      </c>
      <c r="E100" s="307">
        <v>-0.27</v>
      </c>
      <c r="F100" s="173">
        <v>1</v>
      </c>
      <c r="G100" s="307">
        <v>0</v>
      </c>
      <c r="H100" s="173">
        <v>306</v>
      </c>
      <c r="I100" s="308">
        <v>-0.21</v>
      </c>
      <c r="J100" s="267">
        <v>45.2</v>
      </c>
      <c r="K100" s="69">
        <v>46.3</v>
      </c>
      <c r="L100" s="136">
        <f t="shared" si="4"/>
        <v>-1.0999999999999943</v>
      </c>
      <c r="M100" s="311">
        <f t="shared" si="5"/>
        <v>-2.3758099352051714</v>
      </c>
      <c r="N100" s="78">
        <f>Margins!B100</f>
        <v>8900</v>
      </c>
      <c r="O100" s="25">
        <f t="shared" si="6"/>
        <v>71200</v>
      </c>
      <c r="P100" s="25">
        <f t="shared" si="7"/>
        <v>8900</v>
      </c>
    </row>
    <row r="101" spans="1:16" ht="13.5">
      <c r="A101" s="196" t="s">
        <v>8</v>
      </c>
      <c r="B101" s="173">
        <v>13943</v>
      </c>
      <c r="C101" s="307">
        <v>-0.38</v>
      </c>
      <c r="D101" s="173">
        <v>1248</v>
      </c>
      <c r="E101" s="307">
        <v>-0.59</v>
      </c>
      <c r="F101" s="173">
        <v>185</v>
      </c>
      <c r="G101" s="307">
        <v>-0.43</v>
      </c>
      <c r="H101" s="173">
        <v>15376</v>
      </c>
      <c r="I101" s="308">
        <v>-0.41</v>
      </c>
      <c r="J101" s="267">
        <v>168.05</v>
      </c>
      <c r="K101" s="69">
        <v>170.05</v>
      </c>
      <c r="L101" s="136">
        <f t="shared" si="4"/>
        <v>-2</v>
      </c>
      <c r="M101" s="311">
        <f t="shared" si="5"/>
        <v>-1.1761246692149367</v>
      </c>
      <c r="N101" s="78">
        <f>Margins!B101</f>
        <v>1600</v>
      </c>
      <c r="O101" s="25">
        <f t="shared" si="6"/>
        <v>1996800</v>
      </c>
      <c r="P101" s="25">
        <f t="shared" si="7"/>
        <v>296000</v>
      </c>
    </row>
    <row r="102" spans="1:16" ht="13.5">
      <c r="A102" s="196" t="s">
        <v>301</v>
      </c>
      <c r="B102" s="173">
        <v>877</v>
      </c>
      <c r="C102" s="307">
        <v>0.72</v>
      </c>
      <c r="D102" s="173">
        <v>5</v>
      </c>
      <c r="E102" s="307">
        <v>1.5</v>
      </c>
      <c r="F102" s="173">
        <v>0</v>
      </c>
      <c r="G102" s="307">
        <v>0</v>
      </c>
      <c r="H102" s="173">
        <v>882</v>
      </c>
      <c r="I102" s="308">
        <v>0.72</v>
      </c>
      <c r="J102" s="267">
        <v>219.25</v>
      </c>
      <c r="K102" s="69">
        <v>215.05</v>
      </c>
      <c r="L102" s="136">
        <f t="shared" si="4"/>
        <v>4.199999999999989</v>
      </c>
      <c r="M102" s="311">
        <f t="shared" si="5"/>
        <v>1.9530341780981113</v>
      </c>
      <c r="N102" s="78">
        <f>Margins!B102</f>
        <v>1000</v>
      </c>
      <c r="O102" s="25">
        <f t="shared" si="6"/>
        <v>5000</v>
      </c>
      <c r="P102" s="25">
        <f t="shared" si="7"/>
        <v>0</v>
      </c>
    </row>
    <row r="103" spans="1:16" ht="13.5">
      <c r="A103" s="196" t="s">
        <v>179</v>
      </c>
      <c r="B103" s="173">
        <v>689</v>
      </c>
      <c r="C103" s="307">
        <v>0.44</v>
      </c>
      <c r="D103" s="173">
        <v>24</v>
      </c>
      <c r="E103" s="307">
        <v>11</v>
      </c>
      <c r="F103" s="173">
        <v>2</v>
      </c>
      <c r="G103" s="307">
        <v>0</v>
      </c>
      <c r="H103" s="173">
        <v>715</v>
      </c>
      <c r="I103" s="308">
        <v>0.49</v>
      </c>
      <c r="J103" s="267">
        <v>15.5</v>
      </c>
      <c r="K103" s="69">
        <v>17.3</v>
      </c>
      <c r="L103" s="136">
        <f t="shared" si="4"/>
        <v>-1.8000000000000007</v>
      </c>
      <c r="M103" s="311">
        <f t="shared" si="5"/>
        <v>-10.40462427745665</v>
      </c>
      <c r="N103" s="78">
        <f>Margins!B103</f>
        <v>28000</v>
      </c>
      <c r="O103" s="25">
        <f t="shared" si="6"/>
        <v>672000</v>
      </c>
      <c r="P103" s="25">
        <f t="shared" si="7"/>
        <v>56000</v>
      </c>
    </row>
    <row r="104" spans="1:16" ht="13.5">
      <c r="A104" s="196" t="s">
        <v>202</v>
      </c>
      <c r="B104" s="173">
        <v>823</v>
      </c>
      <c r="C104" s="307">
        <v>0.69</v>
      </c>
      <c r="D104" s="173">
        <v>8</v>
      </c>
      <c r="E104" s="307">
        <v>1.67</v>
      </c>
      <c r="F104" s="173">
        <v>0</v>
      </c>
      <c r="G104" s="307">
        <v>0</v>
      </c>
      <c r="H104" s="173">
        <v>831</v>
      </c>
      <c r="I104" s="308">
        <v>0.7</v>
      </c>
      <c r="J104" s="267">
        <v>212.85</v>
      </c>
      <c r="K104" s="69">
        <v>211.35</v>
      </c>
      <c r="L104" s="136">
        <f t="shared" si="4"/>
        <v>1.5</v>
      </c>
      <c r="M104" s="311">
        <f t="shared" si="5"/>
        <v>0.7097232079489</v>
      </c>
      <c r="N104" s="78">
        <f>Margins!B104</f>
        <v>1150</v>
      </c>
      <c r="O104" s="25">
        <f t="shared" si="6"/>
        <v>9200</v>
      </c>
      <c r="P104" s="25">
        <f t="shared" si="7"/>
        <v>0</v>
      </c>
    </row>
    <row r="105" spans="1:16" ht="13.5">
      <c r="A105" s="196" t="s">
        <v>171</v>
      </c>
      <c r="B105" s="173">
        <v>3063</v>
      </c>
      <c r="C105" s="307">
        <v>0.54</v>
      </c>
      <c r="D105" s="173">
        <v>12</v>
      </c>
      <c r="E105" s="307">
        <v>0.2</v>
      </c>
      <c r="F105" s="173">
        <v>1</v>
      </c>
      <c r="G105" s="307">
        <v>-0.67</v>
      </c>
      <c r="H105" s="173">
        <v>3076</v>
      </c>
      <c r="I105" s="308">
        <v>0.54</v>
      </c>
      <c r="J105" s="267">
        <v>320</v>
      </c>
      <c r="K105" s="69">
        <v>310.95</v>
      </c>
      <c r="L105" s="136">
        <f t="shared" si="4"/>
        <v>9.050000000000011</v>
      </c>
      <c r="M105" s="311">
        <f t="shared" si="5"/>
        <v>2.910435761376431</v>
      </c>
      <c r="N105" s="78">
        <f>Margins!B105</f>
        <v>2200</v>
      </c>
      <c r="O105" s="25">
        <f t="shared" si="6"/>
        <v>26400</v>
      </c>
      <c r="P105" s="25">
        <f t="shared" si="7"/>
        <v>2200</v>
      </c>
    </row>
    <row r="106" spans="1:16" ht="13.5">
      <c r="A106" s="196" t="s">
        <v>147</v>
      </c>
      <c r="B106" s="173">
        <v>193</v>
      </c>
      <c r="C106" s="307">
        <v>0.86</v>
      </c>
      <c r="D106" s="173">
        <v>2</v>
      </c>
      <c r="E106" s="307">
        <v>0</v>
      </c>
      <c r="F106" s="173">
        <v>1</v>
      </c>
      <c r="G106" s="307">
        <v>0</v>
      </c>
      <c r="H106" s="173">
        <v>196</v>
      </c>
      <c r="I106" s="308">
        <v>0.85</v>
      </c>
      <c r="J106" s="267">
        <v>60.45</v>
      </c>
      <c r="K106" s="69">
        <v>60.3</v>
      </c>
      <c r="L106" s="136">
        <f t="shared" si="4"/>
        <v>0.15000000000000568</v>
      </c>
      <c r="M106" s="311">
        <f t="shared" si="5"/>
        <v>0.24875621890548208</v>
      </c>
      <c r="N106" s="78">
        <f>Margins!B106</f>
        <v>5900</v>
      </c>
      <c r="O106" s="25">
        <f t="shared" si="6"/>
        <v>11800</v>
      </c>
      <c r="P106" s="25">
        <f t="shared" si="7"/>
        <v>5900</v>
      </c>
    </row>
    <row r="107" spans="1:16" ht="13.5">
      <c r="A107" s="196" t="s">
        <v>148</v>
      </c>
      <c r="B107" s="173">
        <v>239</v>
      </c>
      <c r="C107" s="307">
        <v>-0.36</v>
      </c>
      <c r="D107" s="173">
        <v>0</v>
      </c>
      <c r="E107" s="307">
        <v>0</v>
      </c>
      <c r="F107" s="173">
        <v>0</v>
      </c>
      <c r="G107" s="307">
        <v>0</v>
      </c>
      <c r="H107" s="173">
        <v>239</v>
      </c>
      <c r="I107" s="308">
        <v>-0.36</v>
      </c>
      <c r="J107" s="267">
        <v>260.7</v>
      </c>
      <c r="K107" s="69">
        <v>266.5</v>
      </c>
      <c r="L107" s="136">
        <f t="shared" si="4"/>
        <v>-5.800000000000011</v>
      </c>
      <c r="M107" s="311">
        <f t="shared" si="5"/>
        <v>-2.1763602251407175</v>
      </c>
      <c r="N107" s="78">
        <f>Margins!B107</f>
        <v>2090</v>
      </c>
      <c r="O107" s="25">
        <f t="shared" si="6"/>
        <v>0</v>
      </c>
      <c r="P107" s="25">
        <f t="shared" si="7"/>
        <v>0</v>
      </c>
    </row>
    <row r="108" spans="1:18" ht="13.5">
      <c r="A108" s="196" t="s">
        <v>122</v>
      </c>
      <c r="B108" s="173">
        <v>1981</v>
      </c>
      <c r="C108" s="307">
        <v>-0.12</v>
      </c>
      <c r="D108" s="173">
        <v>176</v>
      </c>
      <c r="E108" s="307">
        <v>-0.32</v>
      </c>
      <c r="F108" s="173">
        <v>10</v>
      </c>
      <c r="G108" s="307">
        <v>1</v>
      </c>
      <c r="H108" s="173">
        <v>2167</v>
      </c>
      <c r="I108" s="308">
        <v>-0.14</v>
      </c>
      <c r="J108" s="267">
        <v>138.5</v>
      </c>
      <c r="K108" s="69">
        <v>138.25</v>
      </c>
      <c r="L108" s="136">
        <f t="shared" si="4"/>
        <v>0.25</v>
      </c>
      <c r="M108" s="311">
        <f t="shared" si="5"/>
        <v>0.18083182640144665</v>
      </c>
      <c r="N108" s="78">
        <f>Margins!B108</f>
        <v>3250</v>
      </c>
      <c r="O108" s="25">
        <f t="shared" si="6"/>
        <v>572000</v>
      </c>
      <c r="P108" s="25">
        <f t="shared" si="7"/>
        <v>32500</v>
      </c>
      <c r="R108" s="25"/>
    </row>
    <row r="109" spans="1:18" ht="13.5">
      <c r="A109" s="204" t="s">
        <v>36</v>
      </c>
      <c r="B109" s="173">
        <v>7335</v>
      </c>
      <c r="C109" s="307">
        <v>0.19</v>
      </c>
      <c r="D109" s="173">
        <v>82</v>
      </c>
      <c r="E109" s="307">
        <v>-0.45</v>
      </c>
      <c r="F109" s="173">
        <v>7</v>
      </c>
      <c r="G109" s="307">
        <v>-0.85</v>
      </c>
      <c r="H109" s="173">
        <v>7424</v>
      </c>
      <c r="I109" s="308">
        <v>0.17</v>
      </c>
      <c r="J109" s="267">
        <v>894.45</v>
      </c>
      <c r="K109" s="69">
        <v>896.3</v>
      </c>
      <c r="L109" s="136">
        <f t="shared" si="4"/>
        <v>-1.849999999999909</v>
      </c>
      <c r="M109" s="311">
        <f t="shared" si="5"/>
        <v>-0.20640410576814786</v>
      </c>
      <c r="N109" s="78">
        <f>Margins!B109</f>
        <v>450</v>
      </c>
      <c r="O109" s="25">
        <f t="shared" si="6"/>
        <v>36900</v>
      </c>
      <c r="P109" s="25">
        <f t="shared" si="7"/>
        <v>3150</v>
      </c>
      <c r="R109" s="25"/>
    </row>
    <row r="110" spans="1:18" ht="13.5">
      <c r="A110" s="196" t="s">
        <v>172</v>
      </c>
      <c r="B110" s="173">
        <v>5384</v>
      </c>
      <c r="C110" s="307">
        <v>1.89</v>
      </c>
      <c r="D110" s="173">
        <v>105</v>
      </c>
      <c r="E110" s="307">
        <v>2</v>
      </c>
      <c r="F110" s="173">
        <v>2</v>
      </c>
      <c r="G110" s="307">
        <v>-0.33</v>
      </c>
      <c r="H110" s="173">
        <v>5491</v>
      </c>
      <c r="I110" s="308">
        <v>1.89</v>
      </c>
      <c r="J110" s="267">
        <v>216.9</v>
      </c>
      <c r="K110" s="69">
        <v>207.4</v>
      </c>
      <c r="L110" s="136">
        <f t="shared" si="4"/>
        <v>9.5</v>
      </c>
      <c r="M110" s="311">
        <f t="shared" si="5"/>
        <v>4.580520732883317</v>
      </c>
      <c r="N110" s="78">
        <f>Margins!B110</f>
        <v>1050</v>
      </c>
      <c r="O110" s="25">
        <f t="shared" si="6"/>
        <v>110250</v>
      </c>
      <c r="P110" s="25">
        <f t="shared" si="7"/>
        <v>2100</v>
      </c>
      <c r="R110" s="25"/>
    </row>
    <row r="111" spans="1:16" ht="13.5">
      <c r="A111" s="196" t="s">
        <v>80</v>
      </c>
      <c r="B111" s="173">
        <v>978</v>
      </c>
      <c r="C111" s="307">
        <v>0.74</v>
      </c>
      <c r="D111" s="173">
        <v>2</v>
      </c>
      <c r="E111" s="307">
        <v>-0.33</v>
      </c>
      <c r="F111" s="173">
        <v>0</v>
      </c>
      <c r="G111" s="307">
        <v>0</v>
      </c>
      <c r="H111" s="173">
        <v>980</v>
      </c>
      <c r="I111" s="308">
        <v>0.74</v>
      </c>
      <c r="J111" s="267">
        <v>220.75</v>
      </c>
      <c r="K111" s="69">
        <v>223.1</v>
      </c>
      <c r="L111" s="136">
        <f t="shared" si="4"/>
        <v>-2.3499999999999943</v>
      </c>
      <c r="M111" s="311">
        <f t="shared" si="5"/>
        <v>-1.0533393097265775</v>
      </c>
      <c r="N111" s="78">
        <f>Margins!B111</f>
        <v>1200</v>
      </c>
      <c r="O111" s="25">
        <f t="shared" si="6"/>
        <v>2400</v>
      </c>
      <c r="P111" s="25">
        <f t="shared" si="7"/>
        <v>0</v>
      </c>
    </row>
    <row r="112" spans="1:16" ht="13.5">
      <c r="A112" s="196" t="s">
        <v>276</v>
      </c>
      <c r="B112" s="173">
        <v>1050</v>
      </c>
      <c r="C112" s="307">
        <v>1.13</v>
      </c>
      <c r="D112" s="173">
        <v>3</v>
      </c>
      <c r="E112" s="307">
        <v>0</v>
      </c>
      <c r="F112" s="173">
        <v>0</v>
      </c>
      <c r="G112" s="307">
        <v>0</v>
      </c>
      <c r="H112" s="173">
        <v>1053</v>
      </c>
      <c r="I112" s="308">
        <v>1.14</v>
      </c>
      <c r="J112" s="267">
        <v>417.45</v>
      </c>
      <c r="K112" s="69">
        <v>423.75</v>
      </c>
      <c r="L112" s="136">
        <f t="shared" si="4"/>
        <v>-6.300000000000011</v>
      </c>
      <c r="M112" s="311">
        <f t="shared" si="5"/>
        <v>-1.4867256637168167</v>
      </c>
      <c r="N112" s="78">
        <f>Margins!B112</f>
        <v>700</v>
      </c>
      <c r="O112" s="25">
        <f t="shared" si="6"/>
        <v>2100</v>
      </c>
      <c r="P112" s="25">
        <f t="shared" si="7"/>
        <v>0</v>
      </c>
    </row>
    <row r="113" spans="1:16" ht="13.5">
      <c r="A113" s="196" t="s">
        <v>225</v>
      </c>
      <c r="B113" s="173">
        <v>239</v>
      </c>
      <c r="C113" s="307">
        <v>-0.54</v>
      </c>
      <c r="D113" s="173">
        <v>0</v>
      </c>
      <c r="E113" s="307">
        <v>0</v>
      </c>
      <c r="F113" s="173">
        <v>0</v>
      </c>
      <c r="G113" s="307">
        <v>0</v>
      </c>
      <c r="H113" s="173">
        <v>239</v>
      </c>
      <c r="I113" s="308">
        <v>-0.54</v>
      </c>
      <c r="J113" s="267">
        <v>415.4</v>
      </c>
      <c r="K113" s="69">
        <v>415.2</v>
      </c>
      <c r="L113" s="136">
        <f t="shared" si="4"/>
        <v>0.19999999999998863</v>
      </c>
      <c r="M113" s="311">
        <f t="shared" si="5"/>
        <v>0.04816955684007433</v>
      </c>
      <c r="N113" s="78">
        <f>Margins!B113</f>
        <v>650</v>
      </c>
      <c r="O113" s="25">
        <f t="shared" si="6"/>
        <v>0</v>
      </c>
      <c r="P113" s="25">
        <f t="shared" si="7"/>
        <v>0</v>
      </c>
    </row>
    <row r="114" spans="1:16" ht="13.5">
      <c r="A114" s="196" t="s">
        <v>81</v>
      </c>
      <c r="B114" s="173">
        <v>2228</v>
      </c>
      <c r="C114" s="307">
        <v>1.96</v>
      </c>
      <c r="D114" s="173">
        <v>5</v>
      </c>
      <c r="E114" s="307">
        <v>1.5</v>
      </c>
      <c r="F114" s="173">
        <v>0</v>
      </c>
      <c r="G114" s="307">
        <v>0</v>
      </c>
      <c r="H114" s="173">
        <v>2233</v>
      </c>
      <c r="I114" s="308">
        <v>1.96</v>
      </c>
      <c r="J114" s="267">
        <v>528</v>
      </c>
      <c r="K114" s="69">
        <v>518.55</v>
      </c>
      <c r="L114" s="136">
        <f t="shared" si="4"/>
        <v>9.450000000000045</v>
      </c>
      <c r="M114" s="311">
        <f t="shared" si="5"/>
        <v>1.822389354932031</v>
      </c>
      <c r="N114" s="78">
        <f>Margins!B114</f>
        <v>1200</v>
      </c>
      <c r="O114" s="25">
        <f t="shared" si="6"/>
        <v>6000</v>
      </c>
      <c r="P114" s="25">
        <f t="shared" si="7"/>
        <v>0</v>
      </c>
    </row>
    <row r="115" spans="1:16" ht="13.5">
      <c r="A115" s="196" t="s">
        <v>226</v>
      </c>
      <c r="B115" s="173">
        <v>7031</v>
      </c>
      <c r="C115" s="307">
        <v>-0.08</v>
      </c>
      <c r="D115" s="173">
        <v>277</v>
      </c>
      <c r="E115" s="307">
        <v>-0.12</v>
      </c>
      <c r="F115" s="173">
        <v>95</v>
      </c>
      <c r="G115" s="307">
        <v>0.86</v>
      </c>
      <c r="H115" s="173">
        <v>7403</v>
      </c>
      <c r="I115" s="308">
        <v>-0.07</v>
      </c>
      <c r="J115" s="267">
        <v>215.75</v>
      </c>
      <c r="K115" s="69">
        <v>219.85</v>
      </c>
      <c r="L115" s="136">
        <f t="shared" si="4"/>
        <v>-4.099999999999994</v>
      </c>
      <c r="M115" s="311">
        <f t="shared" si="5"/>
        <v>-1.8649078917443687</v>
      </c>
      <c r="N115" s="78">
        <f>Margins!B115</f>
        <v>2800</v>
      </c>
      <c r="O115" s="25">
        <f t="shared" si="6"/>
        <v>775600</v>
      </c>
      <c r="P115" s="25">
        <f t="shared" si="7"/>
        <v>266000</v>
      </c>
    </row>
    <row r="116" spans="1:16" ht="13.5">
      <c r="A116" s="196" t="s">
        <v>302</v>
      </c>
      <c r="B116" s="173">
        <v>5229</v>
      </c>
      <c r="C116" s="307">
        <v>0.92</v>
      </c>
      <c r="D116" s="173">
        <v>2</v>
      </c>
      <c r="E116" s="307">
        <v>-0.6</v>
      </c>
      <c r="F116" s="173">
        <v>0</v>
      </c>
      <c r="G116" s="307">
        <v>0</v>
      </c>
      <c r="H116" s="173">
        <v>5231</v>
      </c>
      <c r="I116" s="308">
        <v>0.91</v>
      </c>
      <c r="J116" s="267">
        <v>286.7</v>
      </c>
      <c r="K116" s="69">
        <v>273.75</v>
      </c>
      <c r="L116" s="136">
        <f t="shared" si="4"/>
        <v>12.949999999999989</v>
      </c>
      <c r="M116" s="311">
        <f t="shared" si="5"/>
        <v>4.7305936073059325</v>
      </c>
      <c r="N116" s="78">
        <f>Margins!B116</f>
        <v>1100</v>
      </c>
      <c r="O116" s="25">
        <f t="shared" si="6"/>
        <v>2200</v>
      </c>
      <c r="P116" s="25">
        <f t="shared" si="7"/>
        <v>0</v>
      </c>
    </row>
    <row r="117" spans="1:16" ht="13.5">
      <c r="A117" s="196" t="s">
        <v>227</v>
      </c>
      <c r="B117" s="173">
        <v>5352</v>
      </c>
      <c r="C117" s="307">
        <v>-0.52</v>
      </c>
      <c r="D117" s="173">
        <v>1</v>
      </c>
      <c r="E117" s="307">
        <v>-0.96</v>
      </c>
      <c r="F117" s="173">
        <v>0</v>
      </c>
      <c r="G117" s="307">
        <v>-1</v>
      </c>
      <c r="H117" s="173">
        <v>5353</v>
      </c>
      <c r="I117" s="308">
        <v>-0.53</v>
      </c>
      <c r="J117" s="267">
        <v>1056.5</v>
      </c>
      <c r="K117" s="69">
        <v>1063.65</v>
      </c>
      <c r="L117" s="136">
        <f t="shared" si="4"/>
        <v>-7.150000000000091</v>
      </c>
      <c r="M117" s="311">
        <f t="shared" si="5"/>
        <v>-0.6722136040991012</v>
      </c>
      <c r="N117" s="78">
        <f>Margins!B117</f>
        <v>300</v>
      </c>
      <c r="O117" s="25">
        <f t="shared" si="6"/>
        <v>300</v>
      </c>
      <c r="P117" s="25">
        <f t="shared" si="7"/>
        <v>0</v>
      </c>
    </row>
    <row r="118" spans="1:16" ht="13.5">
      <c r="A118" s="196" t="s">
        <v>228</v>
      </c>
      <c r="B118" s="173">
        <v>4269</v>
      </c>
      <c r="C118" s="307">
        <v>-0.31</v>
      </c>
      <c r="D118" s="173">
        <v>133</v>
      </c>
      <c r="E118" s="307">
        <v>-0.54</v>
      </c>
      <c r="F118" s="173">
        <v>15</v>
      </c>
      <c r="G118" s="307">
        <v>-0.42</v>
      </c>
      <c r="H118" s="173">
        <v>4417</v>
      </c>
      <c r="I118" s="308">
        <v>-0.32</v>
      </c>
      <c r="J118" s="267">
        <v>404.55</v>
      </c>
      <c r="K118" s="69">
        <v>414.5</v>
      </c>
      <c r="L118" s="136">
        <f t="shared" si="4"/>
        <v>-9.949999999999989</v>
      </c>
      <c r="M118" s="311">
        <f t="shared" si="5"/>
        <v>-2.400482509047042</v>
      </c>
      <c r="N118" s="78">
        <f>Margins!B118</f>
        <v>800</v>
      </c>
      <c r="O118" s="25">
        <f t="shared" si="6"/>
        <v>106400</v>
      </c>
      <c r="P118" s="25">
        <f t="shared" si="7"/>
        <v>12000</v>
      </c>
    </row>
    <row r="119" spans="1:16" ht="13.5">
      <c r="A119" s="196" t="s">
        <v>235</v>
      </c>
      <c r="B119" s="173">
        <v>19762</v>
      </c>
      <c r="C119" s="307">
        <v>-0.19</v>
      </c>
      <c r="D119" s="173">
        <v>497</v>
      </c>
      <c r="E119" s="307">
        <v>-0.49</v>
      </c>
      <c r="F119" s="173">
        <v>68</v>
      </c>
      <c r="G119" s="307">
        <v>-0.16</v>
      </c>
      <c r="H119" s="173">
        <v>20327</v>
      </c>
      <c r="I119" s="308">
        <v>-0.2</v>
      </c>
      <c r="J119" s="267">
        <v>448.9</v>
      </c>
      <c r="K119" s="69">
        <v>446.7</v>
      </c>
      <c r="L119" s="136">
        <f t="shared" si="4"/>
        <v>2.1999999999999886</v>
      </c>
      <c r="M119" s="311">
        <f t="shared" si="5"/>
        <v>0.49250055965972434</v>
      </c>
      <c r="N119" s="78">
        <f>Margins!B119</f>
        <v>700</v>
      </c>
      <c r="O119" s="25">
        <f t="shared" si="6"/>
        <v>347900</v>
      </c>
      <c r="P119" s="25">
        <f t="shared" si="7"/>
        <v>47600</v>
      </c>
    </row>
    <row r="120" spans="1:16" ht="13.5">
      <c r="A120" s="196" t="s">
        <v>98</v>
      </c>
      <c r="B120" s="173">
        <v>5384</v>
      </c>
      <c r="C120" s="307">
        <v>0.19</v>
      </c>
      <c r="D120" s="173">
        <v>25</v>
      </c>
      <c r="E120" s="307">
        <v>-0.5</v>
      </c>
      <c r="F120" s="173">
        <v>5</v>
      </c>
      <c r="G120" s="307">
        <v>0</v>
      </c>
      <c r="H120" s="173">
        <v>5414</v>
      </c>
      <c r="I120" s="308">
        <v>0.18</v>
      </c>
      <c r="J120" s="267">
        <v>506.85</v>
      </c>
      <c r="K120" s="69">
        <v>514.95</v>
      </c>
      <c r="L120" s="136">
        <f t="shared" si="4"/>
        <v>-8.100000000000023</v>
      </c>
      <c r="M120" s="311">
        <f t="shared" si="5"/>
        <v>-1.5729682493446009</v>
      </c>
      <c r="N120" s="78">
        <f>Margins!B120</f>
        <v>550</v>
      </c>
      <c r="O120" s="25">
        <f t="shared" si="6"/>
        <v>13750</v>
      </c>
      <c r="P120" s="25">
        <f t="shared" si="7"/>
        <v>2750</v>
      </c>
    </row>
    <row r="121" spans="1:16" ht="13.5">
      <c r="A121" s="196" t="s">
        <v>149</v>
      </c>
      <c r="B121" s="173">
        <v>5797</v>
      </c>
      <c r="C121" s="307">
        <v>-0.06</v>
      </c>
      <c r="D121" s="173">
        <v>40</v>
      </c>
      <c r="E121" s="307">
        <v>-0.39</v>
      </c>
      <c r="F121" s="173">
        <v>10</v>
      </c>
      <c r="G121" s="307">
        <v>9</v>
      </c>
      <c r="H121" s="173">
        <v>5847</v>
      </c>
      <c r="I121" s="308">
        <v>-0.06</v>
      </c>
      <c r="J121" s="267">
        <v>624.75</v>
      </c>
      <c r="K121" s="69">
        <v>630.15</v>
      </c>
      <c r="L121" s="136">
        <f t="shared" si="4"/>
        <v>-5.399999999999977</v>
      </c>
      <c r="M121" s="311">
        <f t="shared" si="5"/>
        <v>-0.8569388240894988</v>
      </c>
      <c r="N121" s="78">
        <f>Margins!B121</f>
        <v>550</v>
      </c>
      <c r="O121" s="25">
        <f t="shared" si="6"/>
        <v>22000</v>
      </c>
      <c r="P121" s="25">
        <f t="shared" si="7"/>
        <v>5500</v>
      </c>
    </row>
    <row r="122" spans="1:18" ht="13.5">
      <c r="A122" s="196" t="s">
        <v>203</v>
      </c>
      <c r="B122" s="173">
        <v>26176</v>
      </c>
      <c r="C122" s="307">
        <v>-0.6</v>
      </c>
      <c r="D122" s="173">
        <v>1977</v>
      </c>
      <c r="E122" s="307">
        <v>-0.68</v>
      </c>
      <c r="F122" s="173">
        <v>566</v>
      </c>
      <c r="G122" s="307">
        <v>-0.64</v>
      </c>
      <c r="H122" s="173">
        <v>28719</v>
      </c>
      <c r="I122" s="308">
        <v>-0.6</v>
      </c>
      <c r="J122" s="267">
        <v>1373.85</v>
      </c>
      <c r="K122" s="69">
        <v>1382.75</v>
      </c>
      <c r="L122" s="136">
        <f t="shared" si="4"/>
        <v>-8.900000000000091</v>
      </c>
      <c r="M122" s="311">
        <f t="shared" si="5"/>
        <v>-0.6436449105044362</v>
      </c>
      <c r="N122" s="78">
        <f>Margins!B122</f>
        <v>300</v>
      </c>
      <c r="O122" s="25">
        <f t="shared" si="6"/>
        <v>593100</v>
      </c>
      <c r="P122" s="25">
        <f t="shared" si="7"/>
        <v>169800</v>
      </c>
      <c r="R122" s="25"/>
    </row>
    <row r="123" spans="1:18" ht="13.5">
      <c r="A123" s="196" t="s">
        <v>303</v>
      </c>
      <c r="B123" s="173">
        <v>257</v>
      </c>
      <c r="C123" s="307">
        <v>-0.01</v>
      </c>
      <c r="D123" s="173">
        <v>0</v>
      </c>
      <c r="E123" s="307">
        <v>0</v>
      </c>
      <c r="F123" s="173">
        <v>0</v>
      </c>
      <c r="G123" s="307">
        <v>0</v>
      </c>
      <c r="H123" s="173">
        <v>257</v>
      </c>
      <c r="I123" s="308">
        <v>-0.01</v>
      </c>
      <c r="J123" s="267">
        <v>409.5</v>
      </c>
      <c r="K123" s="69">
        <v>415.6</v>
      </c>
      <c r="L123" s="136">
        <f t="shared" si="4"/>
        <v>-6.100000000000023</v>
      </c>
      <c r="M123" s="311">
        <f t="shared" si="5"/>
        <v>-1.4677574590952893</v>
      </c>
      <c r="N123" s="78">
        <f>Margins!B123</f>
        <v>500</v>
      </c>
      <c r="O123" s="25">
        <f t="shared" si="6"/>
        <v>0</v>
      </c>
      <c r="P123" s="25">
        <f t="shared" si="7"/>
        <v>0</v>
      </c>
      <c r="R123" s="25"/>
    </row>
    <row r="124" spans="1:16" ht="13.5">
      <c r="A124" s="196" t="s">
        <v>217</v>
      </c>
      <c r="B124" s="173">
        <v>5990</v>
      </c>
      <c r="C124" s="307">
        <v>0.28</v>
      </c>
      <c r="D124" s="173">
        <v>315</v>
      </c>
      <c r="E124" s="307">
        <v>-0.3</v>
      </c>
      <c r="F124" s="173">
        <v>93</v>
      </c>
      <c r="G124" s="307">
        <v>-0.16</v>
      </c>
      <c r="H124" s="173">
        <v>6398</v>
      </c>
      <c r="I124" s="308">
        <v>0.22</v>
      </c>
      <c r="J124" s="267">
        <v>66.55</v>
      </c>
      <c r="K124" s="69">
        <v>67.95</v>
      </c>
      <c r="L124" s="136">
        <f t="shared" si="4"/>
        <v>-1.4000000000000057</v>
      </c>
      <c r="M124" s="311">
        <f t="shared" si="5"/>
        <v>-2.0603384841795522</v>
      </c>
      <c r="N124" s="78">
        <f>Margins!B124</f>
        <v>3350</v>
      </c>
      <c r="O124" s="25">
        <f t="shared" si="6"/>
        <v>1055250</v>
      </c>
      <c r="P124" s="25">
        <f t="shared" si="7"/>
        <v>311550</v>
      </c>
    </row>
    <row r="125" spans="1:16" ht="13.5">
      <c r="A125" s="196" t="s">
        <v>236</v>
      </c>
      <c r="B125" s="173">
        <v>6652</v>
      </c>
      <c r="C125" s="307">
        <v>0.28</v>
      </c>
      <c r="D125" s="173">
        <v>473</v>
      </c>
      <c r="E125" s="307">
        <v>-0.2</v>
      </c>
      <c r="F125" s="173">
        <v>84</v>
      </c>
      <c r="G125" s="307">
        <v>-0.4</v>
      </c>
      <c r="H125" s="173">
        <v>7209</v>
      </c>
      <c r="I125" s="308">
        <v>0.22</v>
      </c>
      <c r="J125" s="267">
        <v>98.45</v>
      </c>
      <c r="K125" s="69">
        <v>96.9</v>
      </c>
      <c r="L125" s="136">
        <f t="shared" si="4"/>
        <v>1.5499999999999972</v>
      </c>
      <c r="M125" s="311">
        <f t="shared" si="5"/>
        <v>1.5995872033023706</v>
      </c>
      <c r="N125" s="78">
        <f>Margins!B125</f>
        <v>2700</v>
      </c>
      <c r="O125" s="25">
        <f t="shared" si="6"/>
        <v>1277100</v>
      </c>
      <c r="P125" s="25">
        <f t="shared" si="7"/>
        <v>226800</v>
      </c>
    </row>
    <row r="126" spans="1:16" ht="13.5">
      <c r="A126" s="196" t="s">
        <v>204</v>
      </c>
      <c r="B126" s="173">
        <v>13398</v>
      </c>
      <c r="C126" s="307">
        <v>-0.5</v>
      </c>
      <c r="D126" s="173">
        <v>1393</v>
      </c>
      <c r="E126" s="307">
        <v>-0.22</v>
      </c>
      <c r="F126" s="173">
        <v>301</v>
      </c>
      <c r="G126" s="307">
        <v>-0.4</v>
      </c>
      <c r="H126" s="173">
        <v>15092</v>
      </c>
      <c r="I126" s="308">
        <v>-0.49</v>
      </c>
      <c r="J126" s="267">
        <v>472.3</v>
      </c>
      <c r="K126" s="69">
        <v>489.1</v>
      </c>
      <c r="L126" s="136">
        <f t="shared" si="4"/>
        <v>-16.80000000000001</v>
      </c>
      <c r="M126" s="311">
        <f t="shared" si="5"/>
        <v>-3.434880392557761</v>
      </c>
      <c r="N126" s="78">
        <f>Margins!B126</f>
        <v>600</v>
      </c>
      <c r="O126" s="25">
        <f t="shared" si="6"/>
        <v>835800</v>
      </c>
      <c r="P126" s="25">
        <f t="shared" si="7"/>
        <v>180600</v>
      </c>
    </row>
    <row r="127" spans="1:16" ht="13.5">
      <c r="A127" s="196" t="s">
        <v>205</v>
      </c>
      <c r="B127" s="173">
        <v>7765</v>
      </c>
      <c r="C127" s="307">
        <v>-0.19</v>
      </c>
      <c r="D127" s="173">
        <v>400</v>
      </c>
      <c r="E127" s="307">
        <v>-0.28</v>
      </c>
      <c r="F127" s="173">
        <v>119</v>
      </c>
      <c r="G127" s="307">
        <v>-0.62</v>
      </c>
      <c r="H127" s="173">
        <v>8284</v>
      </c>
      <c r="I127" s="308">
        <v>-0.21</v>
      </c>
      <c r="J127" s="267">
        <v>1224.55</v>
      </c>
      <c r="K127" s="69">
        <v>1220.3</v>
      </c>
      <c r="L127" s="136">
        <f t="shared" si="4"/>
        <v>4.25</v>
      </c>
      <c r="M127" s="311">
        <f t="shared" si="5"/>
        <v>0.34827501434073593</v>
      </c>
      <c r="N127" s="78">
        <f>Margins!B127</f>
        <v>500</v>
      </c>
      <c r="O127" s="25">
        <f t="shared" si="6"/>
        <v>200000</v>
      </c>
      <c r="P127" s="25">
        <f t="shared" si="7"/>
        <v>59500</v>
      </c>
    </row>
    <row r="128" spans="1:16" ht="13.5">
      <c r="A128" s="196" t="s">
        <v>37</v>
      </c>
      <c r="B128" s="173">
        <v>542</v>
      </c>
      <c r="C128" s="307">
        <v>-0.61</v>
      </c>
      <c r="D128" s="173">
        <v>29</v>
      </c>
      <c r="E128" s="307">
        <v>-0.42</v>
      </c>
      <c r="F128" s="173">
        <v>0</v>
      </c>
      <c r="G128" s="307">
        <v>-1</v>
      </c>
      <c r="H128" s="173">
        <v>571</v>
      </c>
      <c r="I128" s="308">
        <v>-0.61</v>
      </c>
      <c r="J128" s="267">
        <v>176.25</v>
      </c>
      <c r="K128" s="69">
        <v>180.05</v>
      </c>
      <c r="L128" s="136">
        <f t="shared" si="4"/>
        <v>-3.8000000000000114</v>
      </c>
      <c r="M128" s="311">
        <f t="shared" si="5"/>
        <v>-2.1105248542071706</v>
      </c>
      <c r="N128" s="78">
        <f>Margins!B128</f>
        <v>1600</v>
      </c>
      <c r="O128" s="25">
        <f t="shared" si="6"/>
        <v>46400</v>
      </c>
      <c r="P128" s="25">
        <f t="shared" si="7"/>
        <v>0</v>
      </c>
    </row>
    <row r="129" spans="1:16" ht="13.5">
      <c r="A129" s="196" t="s">
        <v>304</v>
      </c>
      <c r="B129" s="173">
        <v>1629</v>
      </c>
      <c r="C129" s="307">
        <v>0.38</v>
      </c>
      <c r="D129" s="173">
        <v>0</v>
      </c>
      <c r="E129" s="307">
        <v>0</v>
      </c>
      <c r="F129" s="173">
        <v>0</v>
      </c>
      <c r="G129" s="307">
        <v>0</v>
      </c>
      <c r="H129" s="173">
        <v>1629</v>
      </c>
      <c r="I129" s="308">
        <v>0.38</v>
      </c>
      <c r="J129" s="267">
        <v>1678.75</v>
      </c>
      <c r="K129" s="69">
        <v>1641.6</v>
      </c>
      <c r="L129" s="136">
        <f t="shared" si="4"/>
        <v>37.15000000000009</v>
      </c>
      <c r="M129" s="311">
        <f t="shared" si="5"/>
        <v>2.2630360623781733</v>
      </c>
      <c r="N129" s="78">
        <f>Margins!B129</f>
        <v>150</v>
      </c>
      <c r="O129" s="25">
        <f t="shared" si="6"/>
        <v>0</v>
      </c>
      <c r="P129" s="25">
        <f t="shared" si="7"/>
        <v>0</v>
      </c>
    </row>
    <row r="130" spans="1:17" ht="15" customHeight="1">
      <c r="A130" s="196" t="s">
        <v>229</v>
      </c>
      <c r="B130" s="173">
        <v>6910</v>
      </c>
      <c r="C130" s="307">
        <v>-0.38</v>
      </c>
      <c r="D130" s="173">
        <v>143</v>
      </c>
      <c r="E130" s="307">
        <v>-0.38</v>
      </c>
      <c r="F130" s="173">
        <v>1</v>
      </c>
      <c r="G130" s="307">
        <v>-0.92</v>
      </c>
      <c r="H130" s="173">
        <v>7054</v>
      </c>
      <c r="I130" s="308">
        <v>-0.38</v>
      </c>
      <c r="J130" s="267">
        <v>1154.95</v>
      </c>
      <c r="K130" s="69">
        <v>1180.45</v>
      </c>
      <c r="L130" s="136">
        <f t="shared" si="4"/>
        <v>-25.5</v>
      </c>
      <c r="M130" s="311">
        <f t="shared" si="5"/>
        <v>-2.16019314668135</v>
      </c>
      <c r="N130" s="78">
        <f>Margins!B130</f>
        <v>375</v>
      </c>
      <c r="O130" s="25">
        <f t="shared" si="6"/>
        <v>53625</v>
      </c>
      <c r="P130" s="25">
        <f t="shared" si="7"/>
        <v>375</v>
      </c>
      <c r="Q130" s="69"/>
    </row>
    <row r="131" spans="1:17" ht="15" customHeight="1">
      <c r="A131" s="196" t="s">
        <v>279</v>
      </c>
      <c r="B131" s="173">
        <v>991</v>
      </c>
      <c r="C131" s="307">
        <v>0.54</v>
      </c>
      <c r="D131" s="173">
        <v>5</v>
      </c>
      <c r="E131" s="307">
        <v>0</v>
      </c>
      <c r="F131" s="173">
        <v>0</v>
      </c>
      <c r="G131" s="307">
        <v>-1</v>
      </c>
      <c r="H131" s="173">
        <v>996</v>
      </c>
      <c r="I131" s="308">
        <v>0.54</v>
      </c>
      <c r="J131" s="267">
        <v>1070.95</v>
      </c>
      <c r="K131" s="69">
        <v>1040.35</v>
      </c>
      <c r="L131" s="136">
        <f t="shared" si="4"/>
        <v>30.600000000000136</v>
      </c>
      <c r="M131" s="311">
        <f t="shared" si="5"/>
        <v>2.9413178257317383</v>
      </c>
      <c r="N131" s="78">
        <f>Margins!B131</f>
        <v>350</v>
      </c>
      <c r="O131" s="25">
        <f t="shared" si="6"/>
        <v>1750</v>
      </c>
      <c r="P131" s="25">
        <f t="shared" si="7"/>
        <v>0</v>
      </c>
      <c r="Q131" s="69"/>
    </row>
    <row r="132" spans="1:17" ht="15" customHeight="1">
      <c r="A132" s="196" t="s">
        <v>180</v>
      </c>
      <c r="B132" s="173">
        <v>447</v>
      </c>
      <c r="C132" s="307">
        <v>-0.07</v>
      </c>
      <c r="D132" s="173">
        <v>10</v>
      </c>
      <c r="E132" s="307">
        <v>0</v>
      </c>
      <c r="F132" s="173">
        <v>0</v>
      </c>
      <c r="G132" s="307">
        <v>-1</v>
      </c>
      <c r="H132" s="173">
        <v>457</v>
      </c>
      <c r="I132" s="308">
        <v>-0.08</v>
      </c>
      <c r="J132" s="267">
        <v>190.9</v>
      </c>
      <c r="K132" s="69">
        <v>190.45</v>
      </c>
      <c r="L132" s="136">
        <f t="shared" si="4"/>
        <v>0.45000000000001705</v>
      </c>
      <c r="M132" s="311">
        <f t="shared" si="5"/>
        <v>0.23628248884222475</v>
      </c>
      <c r="N132" s="78">
        <f>Margins!B132</f>
        <v>1500</v>
      </c>
      <c r="O132" s="25">
        <f t="shared" si="6"/>
        <v>15000</v>
      </c>
      <c r="P132" s="25">
        <f t="shared" si="7"/>
        <v>0</v>
      </c>
      <c r="Q132" s="69"/>
    </row>
    <row r="133" spans="1:17" ht="15" customHeight="1">
      <c r="A133" s="196" t="s">
        <v>181</v>
      </c>
      <c r="B133" s="173">
        <v>134</v>
      </c>
      <c r="C133" s="307">
        <v>-0.03</v>
      </c>
      <c r="D133" s="173">
        <v>0</v>
      </c>
      <c r="E133" s="307">
        <v>0</v>
      </c>
      <c r="F133" s="173">
        <v>0</v>
      </c>
      <c r="G133" s="307">
        <v>0</v>
      </c>
      <c r="H133" s="173">
        <v>134</v>
      </c>
      <c r="I133" s="308">
        <v>-0.03</v>
      </c>
      <c r="J133" s="267">
        <v>366.6</v>
      </c>
      <c r="K133" s="69">
        <v>374.25</v>
      </c>
      <c r="L133" s="136">
        <f aca="true" t="shared" si="8" ref="L133:L157">J133-K133</f>
        <v>-7.649999999999977</v>
      </c>
      <c r="M133" s="311">
        <f aca="true" t="shared" si="9" ref="M133:M157">L133/K133*100</f>
        <v>-2.0440881763526995</v>
      </c>
      <c r="N133" s="78">
        <f>Margins!B133</f>
        <v>850</v>
      </c>
      <c r="O133" s="25">
        <f aca="true" t="shared" si="10" ref="O133:O157">D133*N133</f>
        <v>0</v>
      </c>
      <c r="P133" s="25">
        <f aca="true" t="shared" si="11" ref="P133:P157">F133*N133</f>
        <v>0</v>
      </c>
      <c r="Q133" s="69"/>
    </row>
    <row r="134" spans="1:17" ht="15" customHeight="1">
      <c r="A134" s="196" t="s">
        <v>150</v>
      </c>
      <c r="B134" s="173">
        <v>2971</v>
      </c>
      <c r="C134" s="307">
        <v>-0.52</v>
      </c>
      <c r="D134" s="173">
        <v>17</v>
      </c>
      <c r="E134" s="307">
        <v>-0.6</v>
      </c>
      <c r="F134" s="173">
        <v>0</v>
      </c>
      <c r="G134" s="307">
        <v>-1</v>
      </c>
      <c r="H134" s="173">
        <v>2988</v>
      </c>
      <c r="I134" s="308">
        <v>-0.52</v>
      </c>
      <c r="J134" s="267">
        <v>528.15</v>
      </c>
      <c r="K134" s="69">
        <v>531.8</v>
      </c>
      <c r="L134" s="136">
        <f t="shared" si="8"/>
        <v>-3.6499999999999773</v>
      </c>
      <c r="M134" s="311">
        <f t="shared" si="9"/>
        <v>-0.6863482512222598</v>
      </c>
      <c r="N134" s="78">
        <f>Margins!B134</f>
        <v>875</v>
      </c>
      <c r="O134" s="25">
        <f t="shared" si="10"/>
        <v>14875</v>
      </c>
      <c r="P134" s="25">
        <f t="shared" si="11"/>
        <v>0</v>
      </c>
      <c r="Q134" s="69"/>
    </row>
    <row r="135" spans="1:17" ht="15" customHeight="1">
      <c r="A135" s="196" t="s">
        <v>151</v>
      </c>
      <c r="B135" s="173">
        <v>5490</v>
      </c>
      <c r="C135" s="307">
        <v>2.02</v>
      </c>
      <c r="D135" s="173">
        <v>0</v>
      </c>
      <c r="E135" s="307">
        <v>0</v>
      </c>
      <c r="F135" s="173">
        <v>0</v>
      </c>
      <c r="G135" s="307">
        <v>0</v>
      </c>
      <c r="H135" s="173">
        <v>5490</v>
      </c>
      <c r="I135" s="308">
        <v>2.02</v>
      </c>
      <c r="J135" s="267">
        <v>1059.8</v>
      </c>
      <c r="K135" s="69">
        <v>1027.95</v>
      </c>
      <c r="L135" s="136">
        <f t="shared" si="8"/>
        <v>31.84999999999991</v>
      </c>
      <c r="M135" s="311">
        <f t="shared" si="9"/>
        <v>3.098399727613202</v>
      </c>
      <c r="N135" s="78">
        <f>Margins!B135</f>
        <v>450</v>
      </c>
      <c r="O135" s="25">
        <f t="shared" si="10"/>
        <v>0</v>
      </c>
      <c r="P135" s="25">
        <f t="shared" si="11"/>
        <v>0</v>
      </c>
      <c r="Q135" s="69"/>
    </row>
    <row r="136" spans="1:17" ht="15" customHeight="1">
      <c r="A136" s="196" t="s">
        <v>215</v>
      </c>
      <c r="B136" s="173">
        <v>1919</v>
      </c>
      <c r="C136" s="307">
        <v>-0.22</v>
      </c>
      <c r="D136" s="173">
        <v>0</v>
      </c>
      <c r="E136" s="307">
        <v>0</v>
      </c>
      <c r="F136" s="173">
        <v>0</v>
      </c>
      <c r="G136" s="307">
        <v>0</v>
      </c>
      <c r="H136" s="173">
        <v>1919</v>
      </c>
      <c r="I136" s="308">
        <v>-0.22</v>
      </c>
      <c r="J136" s="267">
        <v>1591.05</v>
      </c>
      <c r="K136" s="69">
        <v>1600.95</v>
      </c>
      <c r="L136" s="136">
        <f t="shared" si="8"/>
        <v>-9.900000000000091</v>
      </c>
      <c r="M136" s="311">
        <f t="shared" si="9"/>
        <v>-0.6183828351916106</v>
      </c>
      <c r="N136" s="78">
        <f>Margins!B136</f>
        <v>250</v>
      </c>
      <c r="O136" s="25">
        <f t="shared" si="10"/>
        <v>0</v>
      </c>
      <c r="P136" s="25">
        <f t="shared" si="11"/>
        <v>0</v>
      </c>
      <c r="Q136" s="69"/>
    </row>
    <row r="137" spans="1:17" ht="15" customHeight="1">
      <c r="A137" s="196" t="s">
        <v>230</v>
      </c>
      <c r="B137" s="173">
        <v>7068</v>
      </c>
      <c r="C137" s="307">
        <v>1.02</v>
      </c>
      <c r="D137" s="173">
        <v>4</v>
      </c>
      <c r="E137" s="307">
        <v>0</v>
      </c>
      <c r="F137" s="173">
        <v>1</v>
      </c>
      <c r="G137" s="307">
        <v>0</v>
      </c>
      <c r="H137" s="173">
        <v>7073</v>
      </c>
      <c r="I137" s="308">
        <v>1.02</v>
      </c>
      <c r="J137" s="267">
        <v>1292.85</v>
      </c>
      <c r="K137" s="69">
        <v>1261.5</v>
      </c>
      <c r="L137" s="136">
        <f t="shared" si="8"/>
        <v>31.34999999999991</v>
      </c>
      <c r="M137" s="311">
        <f t="shared" si="9"/>
        <v>2.4851367419738333</v>
      </c>
      <c r="N137" s="78">
        <f>Margins!B137</f>
        <v>200</v>
      </c>
      <c r="O137" s="25">
        <f t="shared" si="10"/>
        <v>800</v>
      </c>
      <c r="P137" s="25">
        <f t="shared" si="11"/>
        <v>200</v>
      </c>
      <c r="Q137" s="69"/>
    </row>
    <row r="138" spans="1:17" ht="15" customHeight="1">
      <c r="A138" s="196" t="s">
        <v>91</v>
      </c>
      <c r="B138" s="173">
        <v>305</v>
      </c>
      <c r="C138" s="307">
        <v>0.1</v>
      </c>
      <c r="D138" s="173">
        <v>15</v>
      </c>
      <c r="E138" s="307">
        <v>0</v>
      </c>
      <c r="F138" s="173">
        <v>1</v>
      </c>
      <c r="G138" s="307">
        <v>0</v>
      </c>
      <c r="H138" s="173">
        <v>321</v>
      </c>
      <c r="I138" s="308">
        <v>0.1</v>
      </c>
      <c r="J138" s="267">
        <v>74.05</v>
      </c>
      <c r="K138" s="69">
        <v>74.35</v>
      </c>
      <c r="L138" s="136">
        <f t="shared" si="8"/>
        <v>-0.29999999999999716</v>
      </c>
      <c r="M138" s="311">
        <f t="shared" si="9"/>
        <v>-0.40349697377269295</v>
      </c>
      <c r="N138" s="78">
        <f>Margins!B138</f>
        <v>7600</v>
      </c>
      <c r="O138" s="25">
        <f t="shared" si="10"/>
        <v>114000</v>
      </c>
      <c r="P138" s="25">
        <f t="shared" si="11"/>
        <v>7600</v>
      </c>
      <c r="Q138" s="69"/>
    </row>
    <row r="139" spans="1:17" ht="15" customHeight="1">
      <c r="A139" s="196" t="s">
        <v>152</v>
      </c>
      <c r="B139" s="173">
        <v>1161</v>
      </c>
      <c r="C139" s="307">
        <v>1.35</v>
      </c>
      <c r="D139" s="173">
        <v>6</v>
      </c>
      <c r="E139" s="307">
        <v>2</v>
      </c>
      <c r="F139" s="173">
        <v>2</v>
      </c>
      <c r="G139" s="307">
        <v>0</v>
      </c>
      <c r="H139" s="173">
        <v>1169</v>
      </c>
      <c r="I139" s="308">
        <v>1.36</v>
      </c>
      <c r="J139" s="267">
        <v>224</v>
      </c>
      <c r="K139" s="69">
        <v>225</v>
      </c>
      <c r="L139" s="136">
        <f t="shared" si="8"/>
        <v>-1</v>
      </c>
      <c r="M139" s="311">
        <f t="shared" si="9"/>
        <v>-0.4444444444444444</v>
      </c>
      <c r="N139" s="78">
        <f>Margins!B139</f>
        <v>1350</v>
      </c>
      <c r="O139" s="25">
        <f t="shared" si="10"/>
        <v>8100</v>
      </c>
      <c r="P139" s="25">
        <f t="shared" si="11"/>
        <v>2700</v>
      </c>
      <c r="Q139" s="69"/>
    </row>
    <row r="140" spans="1:17" ht="15" customHeight="1">
      <c r="A140" s="196" t="s">
        <v>208</v>
      </c>
      <c r="B140" s="173">
        <v>11063</v>
      </c>
      <c r="C140" s="307">
        <v>0.22</v>
      </c>
      <c r="D140" s="173">
        <v>183</v>
      </c>
      <c r="E140" s="307">
        <v>-0.1</v>
      </c>
      <c r="F140" s="173">
        <v>55</v>
      </c>
      <c r="G140" s="307">
        <v>0.53</v>
      </c>
      <c r="H140" s="173">
        <v>11301</v>
      </c>
      <c r="I140" s="308">
        <v>0.22</v>
      </c>
      <c r="J140" s="267">
        <v>963.3</v>
      </c>
      <c r="K140" s="69">
        <v>950.7</v>
      </c>
      <c r="L140" s="136">
        <f t="shared" si="8"/>
        <v>12.599999999999909</v>
      </c>
      <c r="M140" s="311">
        <f t="shared" si="9"/>
        <v>1.3253392237298736</v>
      </c>
      <c r="N140" s="78">
        <f>Margins!B140</f>
        <v>412</v>
      </c>
      <c r="O140" s="25">
        <f t="shared" si="10"/>
        <v>75396</v>
      </c>
      <c r="P140" s="25">
        <f t="shared" si="11"/>
        <v>22660</v>
      </c>
      <c r="Q140" s="69"/>
    </row>
    <row r="141" spans="1:17" ht="15" customHeight="1">
      <c r="A141" s="196" t="s">
        <v>231</v>
      </c>
      <c r="B141" s="173">
        <v>1648</v>
      </c>
      <c r="C141" s="307">
        <v>3.36</v>
      </c>
      <c r="D141" s="173">
        <v>4</v>
      </c>
      <c r="E141" s="307">
        <v>0</v>
      </c>
      <c r="F141" s="173">
        <v>1</v>
      </c>
      <c r="G141" s="307">
        <v>0</v>
      </c>
      <c r="H141" s="173">
        <v>1653</v>
      </c>
      <c r="I141" s="308">
        <v>3.37</v>
      </c>
      <c r="J141" s="267">
        <v>589.45</v>
      </c>
      <c r="K141" s="69">
        <v>579.5</v>
      </c>
      <c r="L141" s="136">
        <f t="shared" si="8"/>
        <v>9.950000000000045</v>
      </c>
      <c r="M141" s="311">
        <f t="shared" si="9"/>
        <v>1.7169974115616988</v>
      </c>
      <c r="N141" s="78">
        <f>Margins!B141</f>
        <v>800</v>
      </c>
      <c r="O141" s="25">
        <f t="shared" si="10"/>
        <v>3200</v>
      </c>
      <c r="P141" s="25">
        <f t="shared" si="11"/>
        <v>800</v>
      </c>
      <c r="Q141" s="69"/>
    </row>
    <row r="142" spans="1:17" ht="15" customHeight="1">
      <c r="A142" s="196" t="s">
        <v>185</v>
      </c>
      <c r="B142" s="173">
        <v>10976</v>
      </c>
      <c r="C142" s="307">
        <v>0.04</v>
      </c>
      <c r="D142" s="173">
        <v>1023</v>
      </c>
      <c r="E142" s="307">
        <v>-0.19</v>
      </c>
      <c r="F142" s="173">
        <v>139</v>
      </c>
      <c r="G142" s="307">
        <v>-0.41</v>
      </c>
      <c r="H142" s="173">
        <v>12138</v>
      </c>
      <c r="I142" s="308">
        <v>0</v>
      </c>
      <c r="J142" s="267">
        <v>471.35</v>
      </c>
      <c r="K142" s="69">
        <v>467.8</v>
      </c>
      <c r="L142" s="136">
        <f t="shared" si="8"/>
        <v>3.5500000000000114</v>
      </c>
      <c r="M142" s="311">
        <f t="shared" si="9"/>
        <v>0.7588713125267232</v>
      </c>
      <c r="N142" s="78">
        <f>Margins!B142</f>
        <v>675</v>
      </c>
      <c r="O142" s="25">
        <f t="shared" si="10"/>
        <v>690525</v>
      </c>
      <c r="P142" s="25">
        <f t="shared" si="11"/>
        <v>93825</v>
      </c>
      <c r="Q142" s="69"/>
    </row>
    <row r="143" spans="1:17" ht="15" customHeight="1">
      <c r="A143" s="196" t="s">
        <v>206</v>
      </c>
      <c r="B143" s="173">
        <v>998</v>
      </c>
      <c r="C143" s="307">
        <v>2.03</v>
      </c>
      <c r="D143" s="173">
        <v>14</v>
      </c>
      <c r="E143" s="307">
        <v>6</v>
      </c>
      <c r="F143" s="173">
        <v>0</v>
      </c>
      <c r="G143" s="307">
        <v>0</v>
      </c>
      <c r="H143" s="173">
        <v>1012</v>
      </c>
      <c r="I143" s="308">
        <v>2.06</v>
      </c>
      <c r="J143" s="267">
        <v>729.15</v>
      </c>
      <c r="K143" s="69">
        <v>724.75</v>
      </c>
      <c r="L143" s="136">
        <f t="shared" si="8"/>
        <v>4.399999999999977</v>
      </c>
      <c r="M143" s="311">
        <f t="shared" si="9"/>
        <v>0.6071058985857161</v>
      </c>
      <c r="N143" s="78">
        <f>Margins!B143</f>
        <v>275</v>
      </c>
      <c r="O143" s="25">
        <f t="shared" si="10"/>
        <v>3850</v>
      </c>
      <c r="P143" s="25">
        <f t="shared" si="11"/>
        <v>0</v>
      </c>
      <c r="Q143" s="69"/>
    </row>
    <row r="144" spans="1:17" ht="15" customHeight="1">
      <c r="A144" s="196" t="s">
        <v>118</v>
      </c>
      <c r="B144" s="173">
        <v>9004</v>
      </c>
      <c r="C144" s="307">
        <v>0.67</v>
      </c>
      <c r="D144" s="173">
        <v>218</v>
      </c>
      <c r="E144" s="307">
        <v>-0.08</v>
      </c>
      <c r="F144" s="173">
        <v>35</v>
      </c>
      <c r="G144" s="307">
        <v>2.5</v>
      </c>
      <c r="H144" s="173">
        <v>9257</v>
      </c>
      <c r="I144" s="308">
        <v>0.64</v>
      </c>
      <c r="J144" s="267">
        <v>1313.45</v>
      </c>
      <c r="K144" s="69">
        <v>1298.15</v>
      </c>
      <c r="L144" s="136">
        <f t="shared" si="8"/>
        <v>15.299999999999955</v>
      </c>
      <c r="M144" s="311">
        <f t="shared" si="9"/>
        <v>1.178600315834068</v>
      </c>
      <c r="N144" s="78">
        <f>Margins!B144</f>
        <v>250</v>
      </c>
      <c r="O144" s="25">
        <f t="shared" si="10"/>
        <v>54500</v>
      </c>
      <c r="P144" s="25">
        <f t="shared" si="11"/>
        <v>8750</v>
      </c>
      <c r="Q144" s="69"/>
    </row>
    <row r="145" spans="1:17" ht="15" customHeight="1">
      <c r="A145" s="196" t="s">
        <v>232</v>
      </c>
      <c r="B145" s="173">
        <v>9130</v>
      </c>
      <c r="C145" s="307">
        <v>-0.18</v>
      </c>
      <c r="D145" s="173">
        <v>13</v>
      </c>
      <c r="E145" s="307">
        <v>-0.46</v>
      </c>
      <c r="F145" s="173">
        <v>0</v>
      </c>
      <c r="G145" s="307">
        <v>0</v>
      </c>
      <c r="H145" s="173">
        <v>9143</v>
      </c>
      <c r="I145" s="308">
        <v>-0.18</v>
      </c>
      <c r="J145" s="267">
        <v>937.2</v>
      </c>
      <c r="K145" s="69">
        <v>936.05</v>
      </c>
      <c r="L145" s="136">
        <f t="shared" si="8"/>
        <v>1.150000000000091</v>
      </c>
      <c r="M145" s="311">
        <f t="shared" si="9"/>
        <v>0.12285668500615254</v>
      </c>
      <c r="N145" s="78">
        <f>Margins!B145</f>
        <v>411</v>
      </c>
      <c r="O145" s="25">
        <f t="shared" si="10"/>
        <v>5343</v>
      </c>
      <c r="P145" s="25">
        <f t="shared" si="11"/>
        <v>0</v>
      </c>
      <c r="Q145" s="69"/>
    </row>
    <row r="146" spans="1:17" ht="15" customHeight="1">
      <c r="A146" s="196" t="s">
        <v>305</v>
      </c>
      <c r="B146" s="173">
        <v>404</v>
      </c>
      <c r="C146" s="307">
        <v>0.88</v>
      </c>
      <c r="D146" s="173">
        <v>4</v>
      </c>
      <c r="E146" s="307">
        <v>1</v>
      </c>
      <c r="F146" s="173">
        <v>0</v>
      </c>
      <c r="G146" s="307">
        <v>0</v>
      </c>
      <c r="H146" s="173">
        <v>408</v>
      </c>
      <c r="I146" s="308">
        <v>0.88</v>
      </c>
      <c r="J146" s="267">
        <v>52.6</v>
      </c>
      <c r="K146" s="69">
        <v>52.45</v>
      </c>
      <c r="L146" s="136">
        <f t="shared" si="8"/>
        <v>0.14999999999999858</v>
      </c>
      <c r="M146" s="311">
        <f t="shared" si="9"/>
        <v>0.285986653956146</v>
      </c>
      <c r="N146" s="78">
        <f>Margins!B146</f>
        <v>3850</v>
      </c>
      <c r="O146" s="25">
        <f t="shared" si="10"/>
        <v>15400</v>
      </c>
      <c r="P146" s="25">
        <f t="shared" si="11"/>
        <v>0</v>
      </c>
      <c r="Q146" s="69"/>
    </row>
    <row r="147" spans="1:17" ht="15" customHeight="1">
      <c r="A147" s="196" t="s">
        <v>306</v>
      </c>
      <c r="B147" s="173">
        <v>810</v>
      </c>
      <c r="C147" s="307">
        <v>-0.42</v>
      </c>
      <c r="D147" s="173">
        <v>86</v>
      </c>
      <c r="E147" s="307">
        <v>-0.58</v>
      </c>
      <c r="F147" s="173">
        <v>4</v>
      </c>
      <c r="G147" s="307">
        <v>-0.82</v>
      </c>
      <c r="H147" s="173">
        <v>900</v>
      </c>
      <c r="I147" s="308">
        <v>-0.44</v>
      </c>
      <c r="J147" s="267">
        <v>21.6</v>
      </c>
      <c r="K147" s="69">
        <v>22.05</v>
      </c>
      <c r="L147" s="136">
        <f t="shared" si="8"/>
        <v>-0.4499999999999993</v>
      </c>
      <c r="M147" s="311">
        <f t="shared" si="9"/>
        <v>-2.040816326530609</v>
      </c>
      <c r="N147" s="78">
        <f>Margins!B147</f>
        <v>10450</v>
      </c>
      <c r="O147" s="25">
        <f t="shared" si="10"/>
        <v>898700</v>
      </c>
      <c r="P147" s="25">
        <f t="shared" si="11"/>
        <v>41800</v>
      </c>
      <c r="Q147" s="69"/>
    </row>
    <row r="148" spans="1:17" ht="15" customHeight="1">
      <c r="A148" s="196" t="s">
        <v>173</v>
      </c>
      <c r="B148" s="173">
        <v>835</v>
      </c>
      <c r="C148" s="307">
        <v>0.06</v>
      </c>
      <c r="D148" s="173">
        <v>38</v>
      </c>
      <c r="E148" s="307">
        <v>0.58</v>
      </c>
      <c r="F148" s="173">
        <v>1</v>
      </c>
      <c r="G148" s="307">
        <v>0</v>
      </c>
      <c r="H148" s="173">
        <v>874</v>
      </c>
      <c r="I148" s="308">
        <v>0.08</v>
      </c>
      <c r="J148" s="267">
        <v>79.6</v>
      </c>
      <c r="K148" s="69">
        <v>79.15</v>
      </c>
      <c r="L148" s="136">
        <f t="shared" si="8"/>
        <v>0.44999999999998863</v>
      </c>
      <c r="M148" s="311">
        <f t="shared" si="9"/>
        <v>0.568540745420074</v>
      </c>
      <c r="N148" s="78">
        <f>Margins!B148</f>
        <v>2950</v>
      </c>
      <c r="O148" s="25">
        <f t="shared" si="10"/>
        <v>112100</v>
      </c>
      <c r="P148" s="25">
        <f t="shared" si="11"/>
        <v>2950</v>
      </c>
      <c r="Q148" s="69"/>
    </row>
    <row r="149" spans="1:17" ht="15" customHeight="1">
      <c r="A149" s="196" t="s">
        <v>307</v>
      </c>
      <c r="B149" s="173">
        <v>691</v>
      </c>
      <c r="C149" s="307">
        <v>-0.06</v>
      </c>
      <c r="D149" s="173">
        <v>0</v>
      </c>
      <c r="E149" s="307">
        <v>0</v>
      </c>
      <c r="F149" s="173">
        <v>0</v>
      </c>
      <c r="G149" s="307">
        <v>0</v>
      </c>
      <c r="H149" s="173">
        <v>691</v>
      </c>
      <c r="I149" s="308">
        <v>-0.06</v>
      </c>
      <c r="J149" s="267">
        <v>1117.7</v>
      </c>
      <c r="K149" s="69">
        <v>1135.15</v>
      </c>
      <c r="L149" s="136">
        <f t="shared" si="8"/>
        <v>-17.450000000000045</v>
      </c>
      <c r="M149" s="311">
        <f t="shared" si="9"/>
        <v>-1.5372417742148654</v>
      </c>
      <c r="N149" s="78">
        <f>Margins!B149</f>
        <v>200</v>
      </c>
      <c r="O149" s="25">
        <f t="shared" si="10"/>
        <v>0</v>
      </c>
      <c r="P149" s="25">
        <f t="shared" si="11"/>
        <v>0</v>
      </c>
      <c r="Q149" s="69"/>
    </row>
    <row r="150" spans="1:17" ht="15" customHeight="1">
      <c r="A150" s="196" t="s">
        <v>82</v>
      </c>
      <c r="B150" s="173">
        <v>167</v>
      </c>
      <c r="C150" s="307">
        <v>0.17</v>
      </c>
      <c r="D150" s="173">
        <v>1</v>
      </c>
      <c r="E150" s="307">
        <v>0</v>
      </c>
      <c r="F150" s="173">
        <v>4</v>
      </c>
      <c r="G150" s="307">
        <v>0</v>
      </c>
      <c r="H150" s="173">
        <v>172</v>
      </c>
      <c r="I150" s="308">
        <v>0.2</v>
      </c>
      <c r="J150" s="267">
        <v>117.9</v>
      </c>
      <c r="K150" s="69">
        <v>118.45</v>
      </c>
      <c r="L150" s="136">
        <f t="shared" si="8"/>
        <v>-0.5499999999999972</v>
      </c>
      <c r="M150" s="311">
        <f t="shared" si="9"/>
        <v>-0.4643309413254514</v>
      </c>
      <c r="N150" s="78">
        <f>Margins!B150</f>
        <v>4200</v>
      </c>
      <c r="O150" s="25">
        <f t="shared" si="10"/>
        <v>4200</v>
      </c>
      <c r="P150" s="25">
        <f t="shared" si="11"/>
        <v>16800</v>
      </c>
      <c r="Q150" s="69"/>
    </row>
    <row r="151" spans="1:17" ht="15" customHeight="1">
      <c r="A151" s="196" t="s">
        <v>153</v>
      </c>
      <c r="B151" s="173">
        <v>675</v>
      </c>
      <c r="C151" s="307">
        <v>0.17</v>
      </c>
      <c r="D151" s="173">
        <v>0</v>
      </c>
      <c r="E151" s="307">
        <v>0</v>
      </c>
      <c r="F151" s="173">
        <v>0</v>
      </c>
      <c r="G151" s="307">
        <v>0</v>
      </c>
      <c r="H151" s="173">
        <v>675</v>
      </c>
      <c r="I151" s="308">
        <v>0.17</v>
      </c>
      <c r="J151" s="267">
        <v>546.35</v>
      </c>
      <c r="K151" s="69">
        <v>535.25</v>
      </c>
      <c r="L151" s="136">
        <f t="shared" si="8"/>
        <v>11.100000000000023</v>
      </c>
      <c r="M151" s="311">
        <f t="shared" si="9"/>
        <v>2.073797290985525</v>
      </c>
      <c r="N151" s="78">
        <f>Margins!B151</f>
        <v>900</v>
      </c>
      <c r="O151" s="25">
        <f t="shared" si="10"/>
        <v>0</v>
      </c>
      <c r="P151" s="25">
        <f t="shared" si="11"/>
        <v>0</v>
      </c>
      <c r="Q151" s="69"/>
    </row>
    <row r="152" spans="1:17" ht="15" customHeight="1">
      <c r="A152" s="196" t="s">
        <v>154</v>
      </c>
      <c r="B152" s="173">
        <v>291</v>
      </c>
      <c r="C152" s="307">
        <v>0.35</v>
      </c>
      <c r="D152" s="173">
        <v>4</v>
      </c>
      <c r="E152" s="307">
        <v>3</v>
      </c>
      <c r="F152" s="173">
        <v>1</v>
      </c>
      <c r="G152" s="307">
        <v>0</v>
      </c>
      <c r="H152" s="173">
        <v>296</v>
      </c>
      <c r="I152" s="308">
        <v>0.36</v>
      </c>
      <c r="J152" s="267">
        <v>48.65</v>
      </c>
      <c r="K152" s="69">
        <v>48.95</v>
      </c>
      <c r="L152" s="136">
        <f t="shared" si="8"/>
        <v>-0.30000000000000426</v>
      </c>
      <c r="M152" s="311">
        <f t="shared" si="9"/>
        <v>-0.6128702757916328</v>
      </c>
      <c r="N152" s="78">
        <f>Margins!B152</f>
        <v>6900</v>
      </c>
      <c r="O152" s="25">
        <f t="shared" si="10"/>
        <v>27600</v>
      </c>
      <c r="P152" s="25">
        <f t="shared" si="11"/>
        <v>6900</v>
      </c>
      <c r="Q152" s="69"/>
    </row>
    <row r="153" spans="1:17" ht="15" customHeight="1">
      <c r="A153" s="196" t="s">
        <v>308</v>
      </c>
      <c r="B153" s="173">
        <v>334</v>
      </c>
      <c r="C153" s="307">
        <v>-0.25</v>
      </c>
      <c r="D153" s="173">
        <v>0</v>
      </c>
      <c r="E153" s="307">
        <v>-1</v>
      </c>
      <c r="F153" s="173">
        <v>0</v>
      </c>
      <c r="G153" s="307">
        <v>0</v>
      </c>
      <c r="H153" s="173">
        <v>334</v>
      </c>
      <c r="I153" s="308">
        <v>-0.28</v>
      </c>
      <c r="J153" s="267">
        <v>110.45</v>
      </c>
      <c r="K153" s="69">
        <v>111.45</v>
      </c>
      <c r="L153" s="136">
        <f t="shared" si="8"/>
        <v>-1</v>
      </c>
      <c r="M153" s="311">
        <f t="shared" si="9"/>
        <v>-0.8972633467922835</v>
      </c>
      <c r="N153" s="78">
        <f>Margins!B153</f>
        <v>1800</v>
      </c>
      <c r="O153" s="25">
        <f t="shared" si="10"/>
        <v>0</v>
      </c>
      <c r="P153" s="25">
        <f t="shared" si="11"/>
        <v>0</v>
      </c>
      <c r="Q153" s="69"/>
    </row>
    <row r="154" spans="1:17" ht="15" customHeight="1">
      <c r="A154" s="196" t="s">
        <v>155</v>
      </c>
      <c r="B154" s="173">
        <v>12863</v>
      </c>
      <c r="C154" s="307">
        <v>0.62</v>
      </c>
      <c r="D154" s="173">
        <v>77</v>
      </c>
      <c r="E154" s="307">
        <v>-0.11</v>
      </c>
      <c r="F154" s="173">
        <v>12</v>
      </c>
      <c r="G154" s="307">
        <v>-0.43</v>
      </c>
      <c r="H154" s="173">
        <v>12952</v>
      </c>
      <c r="I154" s="308">
        <v>0.61</v>
      </c>
      <c r="J154" s="267">
        <v>489.25</v>
      </c>
      <c r="K154" s="69">
        <v>477</v>
      </c>
      <c r="L154" s="136">
        <f t="shared" si="8"/>
        <v>12.25</v>
      </c>
      <c r="M154" s="311">
        <f t="shared" si="9"/>
        <v>2.5681341719077566</v>
      </c>
      <c r="N154" s="78">
        <f>Margins!B154</f>
        <v>525</v>
      </c>
      <c r="O154" s="25">
        <f t="shared" si="10"/>
        <v>40425</v>
      </c>
      <c r="P154" s="25">
        <f t="shared" si="11"/>
        <v>6300</v>
      </c>
      <c r="Q154" s="69"/>
    </row>
    <row r="155" spans="1:17" ht="15" customHeight="1">
      <c r="A155" s="196" t="s">
        <v>38</v>
      </c>
      <c r="B155" s="173">
        <v>4570</v>
      </c>
      <c r="C155" s="307">
        <v>0.16</v>
      </c>
      <c r="D155" s="173">
        <v>10</v>
      </c>
      <c r="E155" s="307">
        <v>-0.7</v>
      </c>
      <c r="F155" s="173">
        <v>1</v>
      </c>
      <c r="G155" s="307">
        <v>-0.86</v>
      </c>
      <c r="H155" s="173">
        <v>4581</v>
      </c>
      <c r="I155" s="308">
        <v>0.15</v>
      </c>
      <c r="J155" s="267">
        <v>621.75</v>
      </c>
      <c r="K155" s="69">
        <v>620.65</v>
      </c>
      <c r="L155" s="136">
        <f t="shared" si="8"/>
        <v>1.1000000000000227</v>
      </c>
      <c r="M155" s="311">
        <f t="shared" si="9"/>
        <v>0.1772335454765202</v>
      </c>
      <c r="N155" s="78">
        <f>Margins!B155</f>
        <v>600</v>
      </c>
      <c r="O155" s="25">
        <f t="shared" si="10"/>
        <v>6000</v>
      </c>
      <c r="P155" s="25">
        <f t="shared" si="11"/>
        <v>600</v>
      </c>
      <c r="Q155" s="69"/>
    </row>
    <row r="156" spans="1:17" ht="15" customHeight="1">
      <c r="A156" s="196" t="s">
        <v>156</v>
      </c>
      <c r="B156" s="173">
        <v>828</v>
      </c>
      <c r="C156" s="307">
        <v>0.25</v>
      </c>
      <c r="D156" s="173">
        <v>1</v>
      </c>
      <c r="E156" s="307">
        <v>0</v>
      </c>
      <c r="F156" s="173">
        <v>0</v>
      </c>
      <c r="G156" s="307">
        <v>0</v>
      </c>
      <c r="H156" s="173">
        <v>829</v>
      </c>
      <c r="I156" s="308">
        <v>0.25</v>
      </c>
      <c r="J156" s="267">
        <v>364.35</v>
      </c>
      <c r="K156" s="69">
        <v>366.15</v>
      </c>
      <c r="L156" s="136">
        <f t="shared" si="8"/>
        <v>-1.7999999999999545</v>
      </c>
      <c r="M156" s="311">
        <f t="shared" si="9"/>
        <v>-0.4916018025399303</v>
      </c>
      <c r="N156" s="78">
        <f>Margins!B156</f>
        <v>600</v>
      </c>
      <c r="O156" s="25">
        <f t="shared" si="10"/>
        <v>600</v>
      </c>
      <c r="P156" s="25">
        <f t="shared" si="11"/>
        <v>0</v>
      </c>
      <c r="Q156" s="69"/>
    </row>
    <row r="157" spans="1:17" ht="15" customHeight="1" thickBot="1">
      <c r="A157" s="329" t="s">
        <v>211</v>
      </c>
      <c r="B157" s="173">
        <v>8340</v>
      </c>
      <c r="C157" s="307">
        <v>1.56</v>
      </c>
      <c r="D157" s="173">
        <v>261</v>
      </c>
      <c r="E157" s="307">
        <v>1.58</v>
      </c>
      <c r="F157" s="173">
        <v>29</v>
      </c>
      <c r="G157" s="307">
        <v>8.67</v>
      </c>
      <c r="H157" s="173">
        <v>8630</v>
      </c>
      <c r="I157" s="308">
        <v>1.56</v>
      </c>
      <c r="J157" s="267">
        <v>302.1</v>
      </c>
      <c r="K157" s="69">
        <v>294.95</v>
      </c>
      <c r="L157" s="136">
        <f t="shared" si="8"/>
        <v>7.150000000000034</v>
      </c>
      <c r="M157" s="311">
        <f t="shared" si="9"/>
        <v>2.4241396846923324</v>
      </c>
      <c r="N157" s="78">
        <f>Margins!B157</f>
        <v>700</v>
      </c>
      <c r="O157" s="25">
        <f t="shared" si="10"/>
        <v>182700</v>
      </c>
      <c r="P157" s="25">
        <f t="shared" si="11"/>
        <v>20300</v>
      </c>
      <c r="Q157" s="69"/>
    </row>
    <row r="158" spans="2:17" ht="13.5" customHeight="1" hidden="1">
      <c r="B158" s="314">
        <f>SUM(B4:B157)</f>
        <v>798126</v>
      </c>
      <c r="C158" s="315"/>
      <c r="D158" s="314">
        <f>SUM(D4:D157)</f>
        <v>49580</v>
      </c>
      <c r="E158" s="315"/>
      <c r="F158" s="314">
        <f>SUM(F4:F157)</f>
        <v>45628</v>
      </c>
      <c r="G158" s="315"/>
      <c r="H158" s="173">
        <f>SUM(H4:H157)</f>
        <v>893334</v>
      </c>
      <c r="I158" s="315"/>
      <c r="J158" s="316"/>
      <c r="K158" s="69"/>
      <c r="L158" s="136"/>
      <c r="M158" s="137"/>
      <c r="N158" s="69"/>
      <c r="O158" s="25">
        <f>SUM(O4:O157)</f>
        <v>49845691</v>
      </c>
      <c r="P158" s="25">
        <f>SUM(P4:P157)</f>
        <v>14427863</v>
      </c>
      <c r="Q158" s="69"/>
    </row>
    <row r="159" spans="11:17" ht="14.25" customHeight="1">
      <c r="K159" s="69"/>
      <c r="L159" s="136"/>
      <c r="M159" s="137"/>
      <c r="N159" s="69"/>
      <c r="O159" s="69"/>
      <c r="P159" s="50">
        <f>P158/O158</f>
        <v>0.2894505565185163</v>
      </c>
      <c r="Q159" s="69"/>
    </row>
    <row r="160" spans="11:13" ht="12.75" customHeight="1">
      <c r="K160" s="69"/>
      <c r="L160" s="136"/>
      <c r="M160"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51" sqref="D251"/>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6"/>
      <c r="L1" s="156"/>
      <c r="M1" s="113"/>
      <c r="N1" s="62"/>
      <c r="O1" s="2"/>
      <c r="P1" s="108"/>
      <c r="Q1" s="109"/>
      <c r="R1" s="69"/>
      <c r="S1" s="104"/>
      <c r="T1" s="104"/>
      <c r="U1" s="104"/>
      <c r="V1" s="104"/>
      <c r="W1" s="104"/>
      <c r="X1" s="104"/>
      <c r="Y1" s="104"/>
      <c r="Z1" s="104"/>
      <c r="AA1" s="104"/>
      <c r="AB1" s="74"/>
    </row>
    <row r="2" spans="1:28" s="58" customFormat="1" ht="16.5" customHeight="1" thickBot="1">
      <c r="A2" s="135"/>
      <c r="B2" s="413" t="s">
        <v>59</v>
      </c>
      <c r="C2" s="414"/>
      <c r="D2" s="414"/>
      <c r="E2" s="415"/>
      <c r="F2" s="403" t="s">
        <v>186</v>
      </c>
      <c r="G2" s="404"/>
      <c r="H2" s="405"/>
      <c r="I2" s="403" t="s">
        <v>187</v>
      </c>
      <c r="J2" s="404"/>
      <c r="K2" s="405"/>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300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13848200</v>
      </c>
      <c r="C6" s="192">
        <f>'Open Int.'!F6</f>
        <v>417200</v>
      </c>
      <c r="D6" s="193">
        <f>'Open Int.'!H6</f>
        <v>23152600</v>
      </c>
      <c r="E6" s="335">
        <f>'Open Int.'!I6</f>
        <v>131900</v>
      </c>
      <c r="F6" s="194">
        <f>IF('Open Int.'!E6=0,0,'Open Int.'!H6/'Open Int.'!E6)</f>
        <v>1.6718851547493536</v>
      </c>
      <c r="G6" s="156">
        <v>1.7139974685429231</v>
      </c>
      <c r="H6" s="171">
        <f t="shared" si="0"/>
        <v>-0.024569647602437458</v>
      </c>
      <c r="I6" s="188">
        <f>IF(Volume!D6=0,0,Volume!F6/Volume!D6)</f>
        <v>1.3832843617368593</v>
      </c>
      <c r="J6" s="179">
        <v>1.3550604524180967</v>
      </c>
      <c r="K6" s="171">
        <f t="shared" si="1"/>
        <v>0.020828524121117426</v>
      </c>
      <c r="L6" s="60"/>
      <c r="M6" s="6"/>
      <c r="N6" s="59"/>
      <c r="O6" s="3"/>
      <c r="P6" s="3"/>
      <c r="Q6" s="3"/>
      <c r="R6" s="3"/>
      <c r="S6" s="3"/>
      <c r="T6" s="3"/>
      <c r="U6" s="61"/>
      <c r="V6" s="3"/>
      <c r="W6" s="3"/>
      <c r="X6" s="3"/>
      <c r="Y6" s="3"/>
      <c r="Z6" s="3"/>
      <c r="AA6" s="2"/>
      <c r="AB6" s="78"/>
      <c r="AC6" s="77"/>
    </row>
    <row r="7" spans="1:27" s="7" customFormat="1" ht="15">
      <c r="A7" s="180" t="s">
        <v>283</v>
      </c>
      <c r="B7" s="191">
        <f>'Open Int.'!E7</f>
        <v>11200</v>
      </c>
      <c r="C7" s="192">
        <f>'Open Int.'!F7</f>
        <v>1200</v>
      </c>
      <c r="D7" s="193">
        <f>'Open Int.'!H7</f>
        <v>2400</v>
      </c>
      <c r="E7" s="335">
        <f>'Open Int.'!I7</f>
        <v>0</v>
      </c>
      <c r="F7" s="194">
        <f>IF('Open Int.'!E7=0,0,'Open Int.'!H7/'Open Int.'!E7)</f>
        <v>0.21428571428571427</v>
      </c>
      <c r="G7" s="156">
        <v>0.24</v>
      </c>
      <c r="H7" s="171">
        <f t="shared" si="0"/>
        <v>-0.10714285714285716</v>
      </c>
      <c r="I7" s="188">
        <f>IF(Volume!D7=0,0,Volume!F7/Volume!D7)</f>
        <v>0.2857142857142857</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2500</v>
      </c>
      <c r="C8" s="192">
        <f>'Open Int.'!F8</f>
        <v>0</v>
      </c>
      <c r="D8" s="193">
        <f>'Open Int.'!H8</f>
        <v>100</v>
      </c>
      <c r="E8" s="335">
        <f>'Open Int.'!I8</f>
        <v>0</v>
      </c>
      <c r="F8" s="194">
        <f>IF('Open Int.'!E8=0,0,'Open Int.'!H8/'Open Int.'!E8)</f>
        <v>0.04</v>
      </c>
      <c r="G8" s="156">
        <v>0.04</v>
      </c>
      <c r="H8" s="171">
        <f t="shared" si="0"/>
        <v>0</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96750</v>
      </c>
      <c r="C9" s="192">
        <f>'Open Int.'!F9</f>
        <v>6000</v>
      </c>
      <c r="D9" s="193">
        <f>'Open Int.'!H9</f>
        <v>15750</v>
      </c>
      <c r="E9" s="335">
        <f>'Open Int.'!I9</f>
        <v>-1125</v>
      </c>
      <c r="F9" s="194">
        <f>IF('Open Int.'!E9=0,0,'Open Int.'!H9/'Open Int.'!E9)</f>
        <v>0.16279069767441862</v>
      </c>
      <c r="G9" s="156">
        <v>0.1859504132231405</v>
      </c>
      <c r="H9" s="171">
        <f t="shared" si="0"/>
        <v>-0.12454780361757095</v>
      </c>
      <c r="I9" s="188">
        <f>IF(Volume!D9=0,0,Volume!F9/Volume!D9)</f>
        <v>0.08333333333333333</v>
      </c>
      <c r="J9" s="179">
        <v>0.1917808219178082</v>
      </c>
      <c r="K9" s="171">
        <f t="shared" si="1"/>
        <v>-0.5654761904761905</v>
      </c>
      <c r="L9" s="60"/>
      <c r="M9" s="6"/>
      <c r="N9" s="59"/>
      <c r="O9" s="3"/>
      <c r="P9" s="3"/>
      <c r="Q9" s="3"/>
      <c r="R9" s="3"/>
      <c r="S9" s="3"/>
      <c r="T9" s="3"/>
      <c r="U9" s="61"/>
      <c r="V9" s="3"/>
      <c r="W9" s="3"/>
      <c r="X9" s="3"/>
      <c r="Y9" s="3"/>
      <c r="Z9" s="3"/>
      <c r="AA9" s="2"/>
      <c r="AB9" s="78"/>
      <c r="AC9" s="77"/>
    </row>
    <row r="10" spans="1:27" s="7" customFormat="1" ht="15">
      <c r="A10" s="180" t="s">
        <v>135</v>
      </c>
      <c r="B10" s="191">
        <f>'Open Int.'!E10</f>
        <v>328300</v>
      </c>
      <c r="C10" s="192">
        <f>'Open Int.'!F10</f>
        <v>14700</v>
      </c>
      <c r="D10" s="193">
        <f>'Open Int.'!H10</f>
        <v>24500</v>
      </c>
      <c r="E10" s="335">
        <f>'Open Int.'!I10</f>
        <v>0</v>
      </c>
      <c r="F10" s="194">
        <f>IF('Open Int.'!E10=0,0,'Open Int.'!H10/'Open Int.'!E10)</f>
        <v>0.07462686567164178</v>
      </c>
      <c r="G10" s="156">
        <v>0.078125</v>
      </c>
      <c r="H10" s="171">
        <f t="shared" si="0"/>
        <v>-0.04477611940298516</v>
      </c>
      <c r="I10" s="188">
        <f>IF(Volume!D10=0,0,Volume!F10/Volume!D10)</f>
        <v>0</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556100</v>
      </c>
      <c r="C11" s="192">
        <f>'Open Int.'!F11</f>
        <v>-6700</v>
      </c>
      <c r="D11" s="193">
        <f>'Open Int.'!H11</f>
        <v>26800</v>
      </c>
      <c r="E11" s="335">
        <f>'Open Int.'!I11</f>
        <v>6700</v>
      </c>
      <c r="F11" s="194">
        <f>IF('Open Int.'!E11=0,0,'Open Int.'!H11/'Open Int.'!E11)</f>
        <v>0.04819277108433735</v>
      </c>
      <c r="G11" s="156">
        <v>0.03571428571428571</v>
      </c>
      <c r="H11" s="171">
        <f t="shared" si="0"/>
        <v>0.3493975903614459</v>
      </c>
      <c r="I11" s="188">
        <f>IF(Volume!D11=0,0,Volume!F11/Volume!D11)</f>
        <v>0.25</v>
      </c>
      <c r="J11" s="179">
        <v>0</v>
      </c>
      <c r="K11" s="171">
        <f t="shared" si="1"/>
        <v>0</v>
      </c>
      <c r="L11" s="60"/>
      <c r="M11" s="6"/>
      <c r="N11" s="59"/>
      <c r="O11" s="3"/>
      <c r="P11" s="3"/>
      <c r="Q11" s="3"/>
      <c r="R11" s="3"/>
      <c r="S11" s="3"/>
      <c r="T11" s="3"/>
      <c r="U11" s="61"/>
      <c r="V11" s="3"/>
      <c r="W11" s="3"/>
      <c r="X11" s="3"/>
      <c r="Y11" s="3"/>
      <c r="Z11" s="3"/>
      <c r="AA11" s="2"/>
    </row>
    <row r="12" spans="1:29" s="58" customFormat="1" ht="15">
      <c r="A12" s="180" t="s">
        <v>284</v>
      </c>
      <c r="B12" s="191">
        <f>'Open Int.'!E12</f>
        <v>600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331200</v>
      </c>
      <c r="C13" s="192">
        <f>'Open Int.'!F13</f>
        <v>-4600</v>
      </c>
      <c r="D13" s="193">
        <f>'Open Int.'!H13</f>
        <v>0</v>
      </c>
      <c r="E13" s="335">
        <f>'Open Int.'!I13</f>
        <v>0</v>
      </c>
      <c r="F13" s="194">
        <f>IF('Open Int.'!E13=0,0,'Open Int.'!H13/'Open Int.'!E13)</f>
        <v>0</v>
      </c>
      <c r="G13" s="156">
        <v>0</v>
      </c>
      <c r="H13" s="171">
        <f t="shared" si="0"/>
        <v>0</v>
      </c>
      <c r="I13" s="188">
        <f>IF(Volume!D13=0,0,Volume!F13/Volume!D13)</f>
        <v>0</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3182000</v>
      </c>
      <c r="C14" s="192">
        <f>'Open Int.'!F14</f>
        <v>116100</v>
      </c>
      <c r="D14" s="193">
        <f>'Open Int.'!H14</f>
        <v>382700</v>
      </c>
      <c r="E14" s="335">
        <f>'Open Int.'!I14</f>
        <v>-8600</v>
      </c>
      <c r="F14" s="194">
        <f>IF('Open Int.'!E14=0,0,'Open Int.'!H14/'Open Int.'!E14)</f>
        <v>0.12027027027027028</v>
      </c>
      <c r="G14" s="156">
        <v>0.1276297335203366</v>
      </c>
      <c r="H14" s="171">
        <f t="shared" si="0"/>
        <v>-0.057662607662607585</v>
      </c>
      <c r="I14" s="188">
        <f>IF(Volume!D14=0,0,Volume!F14/Volume!D14)</f>
        <v>0.08823529411764706</v>
      </c>
      <c r="J14" s="179">
        <v>0.12135922330097088</v>
      </c>
      <c r="K14" s="171">
        <f t="shared" si="1"/>
        <v>-0.2729411764705882</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10801050</v>
      </c>
      <c r="C15" s="192">
        <f>'Open Int.'!F15</f>
        <v>-315150</v>
      </c>
      <c r="D15" s="193">
        <f>'Open Int.'!H15</f>
        <v>2320650</v>
      </c>
      <c r="E15" s="335">
        <f>'Open Int.'!I15</f>
        <v>76400</v>
      </c>
      <c r="F15" s="194">
        <f>IF('Open Int.'!E15=0,0,'Open Int.'!H15/'Open Int.'!E15)</f>
        <v>0.21485411140583555</v>
      </c>
      <c r="G15" s="156">
        <v>0.20189003436426117</v>
      </c>
      <c r="H15" s="171">
        <f t="shared" si="0"/>
        <v>0.06421355606975562</v>
      </c>
      <c r="I15" s="188">
        <f>IF(Volume!D15=0,0,Volume!F15/Volume!D15)</f>
        <v>0.09090909090909091</v>
      </c>
      <c r="J15" s="179">
        <v>0.18269230769230768</v>
      </c>
      <c r="K15" s="171">
        <f t="shared" si="1"/>
        <v>-0.5023923444976076</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350</v>
      </c>
      <c r="C16" s="192">
        <f>'Open Int.'!F16</f>
        <v>0</v>
      </c>
      <c r="D16" s="193">
        <f>'Open Int.'!H16</f>
        <v>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20200</v>
      </c>
      <c r="C17" s="192">
        <f>'Open Int.'!F17</f>
        <v>-600</v>
      </c>
      <c r="D17" s="193">
        <f>'Open Int.'!H17</f>
        <v>900</v>
      </c>
      <c r="E17" s="335">
        <f>'Open Int.'!I17</f>
        <v>0</v>
      </c>
      <c r="F17" s="194">
        <f>IF('Open Int.'!E17=0,0,'Open Int.'!H17/'Open Int.'!E17)</f>
        <v>0.04455445544554455</v>
      </c>
      <c r="G17" s="156">
        <v>0.04326923076923077</v>
      </c>
      <c r="H17" s="171">
        <f t="shared" si="0"/>
        <v>0.02970297029702968</v>
      </c>
      <c r="I17" s="188">
        <f>IF(Volume!D17=0,0,Volume!F17/Volume!D17)</f>
        <v>0</v>
      </c>
      <c r="J17" s="179">
        <v>0</v>
      </c>
      <c r="K17" s="171">
        <f t="shared" si="1"/>
        <v>0</v>
      </c>
      <c r="L17" s="60"/>
      <c r="M17" s="6"/>
      <c r="N17" s="59"/>
      <c r="O17" s="3"/>
      <c r="P17" s="3"/>
      <c r="Q17" s="3"/>
      <c r="R17" s="3"/>
      <c r="S17" s="3"/>
      <c r="T17" s="3"/>
      <c r="U17" s="61"/>
      <c r="V17" s="3"/>
      <c r="W17" s="3"/>
      <c r="X17" s="3"/>
      <c r="Y17" s="3"/>
      <c r="Z17" s="3"/>
      <c r="AA17" s="2"/>
    </row>
    <row r="18" spans="1:29" s="58" customFormat="1" ht="15">
      <c r="A18" s="180" t="s">
        <v>285</v>
      </c>
      <c r="B18" s="191">
        <f>'Open Int.'!E18</f>
        <v>457900</v>
      </c>
      <c r="C18" s="192">
        <f>'Open Int.'!F18</f>
        <v>50350</v>
      </c>
      <c r="D18" s="193">
        <f>'Open Int.'!H18</f>
        <v>11400</v>
      </c>
      <c r="E18" s="335">
        <f>'Open Int.'!I18</f>
        <v>-950</v>
      </c>
      <c r="F18" s="194">
        <f>IF('Open Int.'!E18=0,0,'Open Int.'!H18/'Open Int.'!E18)</f>
        <v>0.024896265560165973</v>
      </c>
      <c r="G18" s="156">
        <v>0.030303030303030304</v>
      </c>
      <c r="H18" s="171">
        <f t="shared" si="0"/>
        <v>-0.1784232365145229</v>
      </c>
      <c r="I18" s="188">
        <f>IF(Volume!D18=0,0,Volume!F18/Volume!D18)</f>
        <v>0</v>
      </c>
      <c r="J18" s="179">
        <v>0.022222222222222223</v>
      </c>
      <c r="K18" s="171">
        <f t="shared" si="1"/>
        <v>-1</v>
      </c>
      <c r="L18" s="60"/>
      <c r="M18" s="6"/>
      <c r="N18" s="59"/>
      <c r="O18" s="3"/>
      <c r="P18" s="3"/>
      <c r="Q18" s="3"/>
      <c r="R18" s="3"/>
      <c r="S18" s="3"/>
      <c r="T18" s="3"/>
      <c r="U18" s="61"/>
      <c r="V18" s="3"/>
      <c r="W18" s="3"/>
      <c r="X18" s="3"/>
      <c r="Y18" s="3"/>
      <c r="Z18" s="3"/>
      <c r="AA18" s="2"/>
      <c r="AB18" s="78"/>
      <c r="AC18" s="77"/>
    </row>
    <row r="19" spans="1:27" s="7" customFormat="1" ht="15">
      <c r="A19" s="180" t="s">
        <v>286</v>
      </c>
      <c r="B19" s="191">
        <f>'Open Int.'!E19</f>
        <v>1495200</v>
      </c>
      <c r="C19" s="192">
        <f>'Open Int.'!F19</f>
        <v>12000</v>
      </c>
      <c r="D19" s="193">
        <f>'Open Int.'!H19</f>
        <v>144000</v>
      </c>
      <c r="E19" s="335">
        <f>'Open Int.'!I19</f>
        <v>45600</v>
      </c>
      <c r="F19" s="194">
        <f>IF('Open Int.'!E19=0,0,'Open Int.'!H19/'Open Int.'!E19)</f>
        <v>0.09630818619582665</v>
      </c>
      <c r="G19" s="156">
        <v>0.06634304207119741</v>
      </c>
      <c r="H19" s="171">
        <f t="shared" si="0"/>
        <v>0.45166973339075284</v>
      </c>
      <c r="I19" s="188">
        <f>IF(Volume!D19=0,0,Volume!F19/Volume!D19)</f>
        <v>0.19791666666666666</v>
      </c>
      <c r="J19" s="179">
        <v>0.017241379310344827</v>
      </c>
      <c r="K19" s="171">
        <f t="shared" si="1"/>
        <v>10.479166666666666</v>
      </c>
      <c r="L19" s="60"/>
      <c r="M19" s="6"/>
      <c r="N19" s="59"/>
      <c r="O19" s="3"/>
      <c r="P19" s="3"/>
      <c r="Q19" s="3"/>
      <c r="R19" s="3"/>
      <c r="S19" s="3"/>
      <c r="T19" s="3"/>
      <c r="U19" s="61"/>
      <c r="V19" s="3"/>
      <c r="W19" s="3"/>
      <c r="X19" s="3"/>
      <c r="Y19" s="3"/>
      <c r="Z19" s="3"/>
      <c r="AA19" s="2"/>
    </row>
    <row r="20" spans="1:27" s="7" customFormat="1" ht="15">
      <c r="A20" s="180" t="s">
        <v>76</v>
      </c>
      <c r="B20" s="191">
        <f>'Open Int.'!E20</f>
        <v>131600</v>
      </c>
      <c r="C20" s="192">
        <f>'Open Int.'!F20</f>
        <v>2800</v>
      </c>
      <c r="D20" s="193">
        <f>'Open Int.'!H20</f>
        <v>5600</v>
      </c>
      <c r="E20" s="335">
        <f>'Open Int.'!I20</f>
        <v>0</v>
      </c>
      <c r="F20" s="194">
        <f>IF('Open Int.'!E20=0,0,'Open Int.'!H20/'Open Int.'!E20)</f>
        <v>0.0425531914893617</v>
      </c>
      <c r="G20" s="156">
        <v>0.043478260869565216</v>
      </c>
      <c r="H20" s="171">
        <f t="shared" si="0"/>
        <v>-0.021276595744680847</v>
      </c>
      <c r="I20" s="188">
        <f>IF(Volume!D20=0,0,Volume!F20/Volume!D20)</f>
        <v>0</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866400</v>
      </c>
      <c r="C21" s="192">
        <f>'Open Int.'!F21</f>
        <v>15200</v>
      </c>
      <c r="D21" s="193">
        <f>'Open Int.'!H21</f>
        <v>266000</v>
      </c>
      <c r="E21" s="335">
        <f>'Open Int.'!I21</f>
        <v>11400</v>
      </c>
      <c r="F21" s="194">
        <f>IF('Open Int.'!E21=0,0,'Open Int.'!H21/'Open Int.'!E21)</f>
        <v>0.30701754385964913</v>
      </c>
      <c r="G21" s="156">
        <v>0.29910714285714285</v>
      </c>
      <c r="H21" s="171">
        <f t="shared" si="0"/>
        <v>0.026446713799423996</v>
      </c>
      <c r="I21" s="188">
        <f>IF(Volume!D21=0,0,Volume!F21/Volume!D21)</f>
        <v>0.20833333333333334</v>
      </c>
      <c r="J21" s="179">
        <v>0.1</v>
      </c>
      <c r="K21" s="171">
        <f t="shared" si="1"/>
        <v>1.0833333333333333</v>
      </c>
      <c r="L21" s="60"/>
      <c r="M21" s="6"/>
      <c r="N21" s="59"/>
      <c r="O21" s="3"/>
      <c r="P21" s="3"/>
      <c r="Q21" s="3"/>
      <c r="R21" s="3"/>
      <c r="S21" s="3"/>
      <c r="T21" s="3"/>
      <c r="U21" s="61"/>
      <c r="V21" s="3"/>
      <c r="W21" s="3"/>
      <c r="X21" s="3"/>
      <c r="Y21" s="3"/>
      <c r="Z21" s="3"/>
      <c r="AA21" s="2"/>
      <c r="AB21" s="78"/>
      <c r="AC21" s="77"/>
    </row>
    <row r="22" spans="1:29" s="58" customFormat="1" ht="15">
      <c r="A22" s="180" t="s">
        <v>287</v>
      </c>
      <c r="B22" s="191">
        <f>'Open Int.'!E22</f>
        <v>9450</v>
      </c>
      <c r="C22" s="192">
        <f>'Open Int.'!F22</f>
        <v>0</v>
      </c>
      <c r="D22" s="193">
        <f>'Open Int.'!H22</f>
        <v>1050</v>
      </c>
      <c r="E22" s="335">
        <f>'Open Int.'!I22</f>
        <v>0</v>
      </c>
      <c r="F22" s="194">
        <f>IF('Open Int.'!E22=0,0,'Open Int.'!H22/'Open Int.'!E22)</f>
        <v>0.1111111111111111</v>
      </c>
      <c r="G22" s="156">
        <v>0.1111111111111111</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1375</v>
      </c>
      <c r="C23" s="192">
        <f>'Open Int.'!F23</f>
        <v>0</v>
      </c>
      <c r="D23" s="193">
        <f>'Open Int.'!H23</f>
        <v>550</v>
      </c>
      <c r="E23" s="335">
        <f>'Open Int.'!I23</f>
        <v>0</v>
      </c>
      <c r="F23" s="194">
        <f>IF('Open Int.'!E23=0,0,'Open Int.'!H23/'Open Int.'!E23)</f>
        <v>0.4</v>
      </c>
      <c r="G23" s="156">
        <v>0.4</v>
      </c>
      <c r="H23" s="171">
        <f t="shared" si="0"/>
        <v>0</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288</v>
      </c>
      <c r="B24" s="191">
        <f>'Open Int.'!E24</f>
        <v>1000</v>
      </c>
      <c r="C24" s="192">
        <f>'Open Int.'!F24</f>
        <v>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23000</v>
      </c>
      <c r="C25" s="192">
        <f>'Open Int.'!F25</f>
        <v>2000</v>
      </c>
      <c r="D25" s="193">
        <f>'Open Int.'!H25</f>
        <v>3000</v>
      </c>
      <c r="E25" s="335">
        <f>'Open Int.'!I25</f>
        <v>0</v>
      </c>
      <c r="F25" s="194">
        <f>IF('Open Int.'!E25=0,0,'Open Int.'!H25/'Open Int.'!E25)</f>
        <v>0.13043478260869565</v>
      </c>
      <c r="G25" s="156">
        <v>0.14285714285714285</v>
      </c>
      <c r="H25" s="171">
        <f t="shared" si="0"/>
        <v>-0.0869565217391304</v>
      </c>
      <c r="I25" s="188">
        <f>IF(Volume!D25=0,0,Volume!F25/Volume!D25)</f>
        <v>0</v>
      </c>
      <c r="J25" s="179">
        <v>0</v>
      </c>
      <c r="K25" s="171">
        <f t="shared" si="1"/>
        <v>0</v>
      </c>
      <c r="L25" s="60"/>
      <c r="M25" s="6"/>
      <c r="N25" s="59"/>
      <c r="O25" s="3"/>
      <c r="P25" s="3"/>
      <c r="Q25" s="3"/>
      <c r="R25" s="3"/>
      <c r="S25" s="3"/>
      <c r="T25" s="3"/>
      <c r="U25" s="61"/>
      <c r="V25" s="3"/>
      <c r="W25" s="3"/>
      <c r="X25" s="3"/>
      <c r="Y25" s="3"/>
      <c r="Z25" s="3"/>
      <c r="AA25" s="2"/>
    </row>
    <row r="26" spans="1:27" s="7" customFormat="1" ht="15">
      <c r="A26" s="180" t="s">
        <v>233</v>
      </c>
      <c r="B26" s="191">
        <f>'Open Int.'!E26</f>
        <v>136000</v>
      </c>
      <c r="C26" s="192">
        <f>'Open Int.'!F26</f>
        <v>-4000</v>
      </c>
      <c r="D26" s="193">
        <f>'Open Int.'!H26</f>
        <v>31000</v>
      </c>
      <c r="E26" s="335">
        <f>'Open Int.'!I26</f>
        <v>2000</v>
      </c>
      <c r="F26" s="194">
        <f>IF('Open Int.'!E26=0,0,'Open Int.'!H26/'Open Int.'!E26)</f>
        <v>0.22794117647058823</v>
      </c>
      <c r="G26" s="156">
        <v>0.20714285714285716</v>
      </c>
      <c r="H26" s="171">
        <f t="shared" si="0"/>
        <v>0.10040567951318449</v>
      </c>
      <c r="I26" s="188">
        <f>IF(Volume!D26=0,0,Volume!F26/Volume!D26)</f>
        <v>0.058823529411764705</v>
      </c>
      <c r="J26" s="179">
        <v>0.022988505747126436</v>
      </c>
      <c r="K26" s="171">
        <f t="shared" si="1"/>
        <v>1.5588235294117647</v>
      </c>
      <c r="L26" s="60"/>
      <c r="M26" s="6"/>
      <c r="N26" s="59"/>
      <c r="O26" s="3"/>
      <c r="P26" s="3"/>
      <c r="Q26" s="3"/>
      <c r="R26" s="3"/>
      <c r="S26" s="3"/>
      <c r="T26" s="3"/>
      <c r="U26" s="61"/>
      <c r="V26" s="3"/>
      <c r="W26" s="3"/>
      <c r="X26" s="3"/>
      <c r="Y26" s="3"/>
      <c r="Z26" s="3"/>
      <c r="AA26" s="2"/>
    </row>
    <row r="27" spans="1:27" s="7" customFormat="1" ht="15">
      <c r="A27" s="180" t="s">
        <v>1</v>
      </c>
      <c r="B27" s="191">
        <f>'Open Int.'!E27</f>
        <v>29100</v>
      </c>
      <c r="C27" s="192">
        <f>'Open Int.'!F27</f>
        <v>-600</v>
      </c>
      <c r="D27" s="193">
        <f>'Open Int.'!H27</f>
        <v>3900</v>
      </c>
      <c r="E27" s="335">
        <f>'Open Int.'!I27</f>
        <v>0</v>
      </c>
      <c r="F27" s="194">
        <f>IF('Open Int.'!E27=0,0,'Open Int.'!H27/'Open Int.'!E27)</f>
        <v>0.13402061855670103</v>
      </c>
      <c r="G27" s="156">
        <v>0.13131313131313133</v>
      </c>
      <c r="H27" s="171">
        <f t="shared" si="0"/>
        <v>0.020618556701030796</v>
      </c>
      <c r="I27" s="188">
        <f>IF(Volume!D27=0,0,Volume!F27/Volume!D27)</f>
        <v>0.02564102564102564</v>
      </c>
      <c r="J27" s="179">
        <v>0</v>
      </c>
      <c r="K27" s="171">
        <f t="shared" si="1"/>
        <v>0</v>
      </c>
      <c r="L27" s="60"/>
      <c r="M27" s="6"/>
      <c r="N27" s="59"/>
      <c r="O27" s="3"/>
      <c r="P27" s="3"/>
      <c r="Q27" s="3"/>
      <c r="R27" s="3"/>
      <c r="S27" s="3"/>
      <c r="T27" s="3"/>
      <c r="U27" s="61"/>
      <c r="V27" s="3"/>
      <c r="W27" s="3"/>
      <c r="X27" s="3"/>
      <c r="Y27" s="3"/>
      <c r="Z27" s="3"/>
      <c r="AA27" s="2"/>
    </row>
    <row r="28" spans="1:27" s="7" customFormat="1" ht="15">
      <c r="A28" s="180" t="s">
        <v>158</v>
      </c>
      <c r="B28" s="191">
        <f>'Open Int.'!E28</f>
        <v>245100</v>
      </c>
      <c r="C28" s="192">
        <f>'Open Int.'!F28</f>
        <v>-3800</v>
      </c>
      <c r="D28" s="193">
        <f>'Open Int.'!H28</f>
        <v>148200</v>
      </c>
      <c r="E28" s="335">
        <f>'Open Int.'!I28</f>
        <v>58900</v>
      </c>
      <c r="F28" s="194">
        <f>IF('Open Int.'!E28=0,0,'Open Int.'!H28/'Open Int.'!E28)</f>
        <v>0.6046511627906976</v>
      </c>
      <c r="G28" s="156">
        <v>0.35877862595419846</v>
      </c>
      <c r="H28" s="171">
        <f t="shared" si="0"/>
        <v>0.6853043047996041</v>
      </c>
      <c r="I28" s="188">
        <f>IF(Volume!D28=0,0,Volume!F28/Volume!D28)</f>
        <v>0.6458333333333334</v>
      </c>
      <c r="J28" s="179">
        <v>0.5625</v>
      </c>
      <c r="K28" s="171">
        <f t="shared" si="1"/>
        <v>0.14814814814814822</v>
      </c>
      <c r="L28" s="60"/>
      <c r="M28" s="6"/>
      <c r="N28" s="59"/>
      <c r="O28" s="3"/>
      <c r="P28" s="3"/>
      <c r="Q28" s="3"/>
      <c r="R28" s="3"/>
      <c r="S28" s="3"/>
      <c r="T28" s="3"/>
      <c r="U28" s="61"/>
      <c r="V28" s="3"/>
      <c r="W28" s="3"/>
      <c r="X28" s="3"/>
      <c r="Y28" s="3"/>
      <c r="Z28" s="3"/>
      <c r="AA28" s="2"/>
    </row>
    <row r="29" spans="1:27" s="7" customFormat="1" ht="15">
      <c r="A29" s="180" t="s">
        <v>289</v>
      </c>
      <c r="B29" s="191">
        <f>'Open Int.'!E29</f>
        <v>4800</v>
      </c>
      <c r="C29" s="192">
        <f>'Open Int.'!F29</f>
        <v>0</v>
      </c>
      <c r="D29" s="193">
        <f>'Open Int.'!H29</f>
        <v>600</v>
      </c>
      <c r="E29" s="335">
        <f>'Open Int.'!I29</f>
        <v>600</v>
      </c>
      <c r="F29" s="194">
        <f>IF('Open Int.'!E29=0,0,'Open Int.'!H29/'Open Int.'!E29)</f>
        <v>0.125</v>
      </c>
      <c r="G29" s="156">
        <v>0</v>
      </c>
      <c r="H29" s="171">
        <f t="shared" si="0"/>
        <v>0</v>
      </c>
      <c r="I29" s="188">
        <f>IF(Volume!D29=0,0,Volume!F29/Volume!D29)</f>
        <v>2</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216000</v>
      </c>
      <c r="C30" s="192">
        <f>'Open Int.'!F30</f>
        <v>-4500</v>
      </c>
      <c r="D30" s="193">
        <f>'Open Int.'!H30</f>
        <v>76500</v>
      </c>
      <c r="E30" s="335">
        <f>'Open Int.'!I30</f>
        <v>0</v>
      </c>
      <c r="F30" s="194">
        <f>IF('Open Int.'!E30=0,0,'Open Int.'!H30/'Open Int.'!E30)</f>
        <v>0.3541666666666667</v>
      </c>
      <c r="G30" s="156">
        <v>0.3469387755102041</v>
      </c>
      <c r="H30" s="171">
        <f t="shared" si="0"/>
        <v>0.020833333333333398</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103400</v>
      </c>
      <c r="C31" s="192">
        <f>'Open Int.'!F31</f>
        <v>4400</v>
      </c>
      <c r="D31" s="193">
        <f>'Open Int.'!H31</f>
        <v>7700</v>
      </c>
      <c r="E31" s="335">
        <f>'Open Int.'!I31</f>
        <v>0</v>
      </c>
      <c r="F31" s="194">
        <f>IF('Open Int.'!E31=0,0,'Open Int.'!H31/'Open Int.'!E31)</f>
        <v>0.07446808510638298</v>
      </c>
      <c r="G31" s="156">
        <v>0.07777777777777778</v>
      </c>
      <c r="H31" s="171">
        <f t="shared" si="0"/>
        <v>-0.042553191489361764</v>
      </c>
      <c r="I31" s="188">
        <f>IF(Volume!D31=0,0,Volume!F31/Volume!D31)</f>
        <v>0.07692307692307693</v>
      </c>
      <c r="J31" s="179">
        <v>0.058823529411764705</v>
      </c>
      <c r="K31" s="171">
        <f t="shared" si="1"/>
        <v>0.30769230769230776</v>
      </c>
      <c r="L31" s="60"/>
      <c r="M31" s="6"/>
      <c r="N31" s="59"/>
      <c r="O31" s="3"/>
      <c r="P31" s="3"/>
      <c r="Q31" s="3"/>
      <c r="R31" s="3"/>
      <c r="S31" s="3"/>
      <c r="T31" s="3"/>
      <c r="U31" s="61"/>
      <c r="V31" s="3"/>
      <c r="W31" s="3"/>
      <c r="X31" s="3"/>
      <c r="Y31" s="3"/>
      <c r="Z31" s="3"/>
      <c r="AA31" s="2"/>
    </row>
    <row r="32" spans="1:27" s="7" customFormat="1" ht="15">
      <c r="A32" s="180" t="s">
        <v>398</v>
      </c>
      <c r="B32" s="191">
        <f>'Open Int.'!E32</f>
        <v>1256250</v>
      </c>
      <c r="C32" s="192">
        <f>'Open Int.'!F32</f>
        <v>8750</v>
      </c>
      <c r="D32" s="193">
        <f>'Open Int.'!H32</f>
        <v>381250</v>
      </c>
      <c r="E32" s="335">
        <f>'Open Int.'!I32</f>
        <v>1250</v>
      </c>
      <c r="F32" s="194">
        <f>IF('Open Int.'!E32=0,0,'Open Int.'!H32/'Open Int.'!E32)</f>
        <v>0.3034825870646766</v>
      </c>
      <c r="G32" s="156">
        <v>0.3046092184368738</v>
      </c>
      <c r="H32" s="171">
        <f t="shared" si="0"/>
        <v>-0.0036986122021472256</v>
      </c>
      <c r="I32" s="188">
        <f>IF(Volume!D32=0,0,Volume!F32/Volume!D32)</f>
        <v>0.08900523560209424</v>
      </c>
      <c r="J32" s="179">
        <v>0.12921348314606743</v>
      </c>
      <c r="K32" s="171">
        <f t="shared" si="1"/>
        <v>-0.31117687229683594</v>
      </c>
      <c r="L32" s="60"/>
      <c r="M32" s="6"/>
      <c r="N32" s="59"/>
      <c r="O32" s="3"/>
      <c r="P32" s="3"/>
      <c r="Q32" s="3"/>
      <c r="R32" s="3"/>
      <c r="S32" s="3"/>
      <c r="T32" s="3"/>
      <c r="U32" s="61"/>
      <c r="V32" s="3"/>
      <c r="W32" s="3"/>
      <c r="X32" s="3"/>
      <c r="Y32" s="3"/>
      <c r="Z32" s="3"/>
      <c r="AA32" s="2"/>
    </row>
    <row r="33" spans="1:27" s="7" customFormat="1" ht="15">
      <c r="A33" s="180" t="s">
        <v>78</v>
      </c>
      <c r="B33" s="191">
        <f>'Open Int.'!E33</f>
        <v>28800</v>
      </c>
      <c r="C33" s="192">
        <f>'Open Int.'!F33</f>
        <v>1600</v>
      </c>
      <c r="D33" s="193">
        <f>'Open Int.'!H33</f>
        <v>48000</v>
      </c>
      <c r="E33" s="335">
        <f>'Open Int.'!I33</f>
        <v>48000</v>
      </c>
      <c r="F33" s="194">
        <f>IF('Open Int.'!E33=0,0,'Open Int.'!H33/'Open Int.'!E33)</f>
        <v>1.6666666666666667</v>
      </c>
      <c r="G33" s="156">
        <v>0</v>
      </c>
      <c r="H33" s="171">
        <f t="shared" si="0"/>
        <v>0</v>
      </c>
      <c r="I33" s="188">
        <f>IF(Volume!D33=0,0,Volume!F33/Volume!D33)</f>
        <v>15</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445400</v>
      </c>
      <c r="C34" s="192">
        <f>'Open Int.'!F34</f>
        <v>18700</v>
      </c>
      <c r="D34" s="193">
        <f>'Open Int.'!H34</f>
        <v>119000</v>
      </c>
      <c r="E34" s="335">
        <f>'Open Int.'!I34</f>
        <v>-3400</v>
      </c>
      <c r="F34" s="194">
        <f>IF('Open Int.'!E34=0,0,'Open Int.'!H34/'Open Int.'!E34)</f>
        <v>0.26717557251908397</v>
      </c>
      <c r="G34" s="156">
        <v>0.2868525896414343</v>
      </c>
      <c r="H34" s="171">
        <f t="shared" si="0"/>
        <v>-0.068596268023749</v>
      </c>
      <c r="I34" s="188">
        <f>IF(Volume!D34=0,0,Volume!F34/Volume!D34)</f>
        <v>0.125</v>
      </c>
      <c r="J34" s="179">
        <v>0.09022556390977443</v>
      </c>
      <c r="K34" s="171">
        <f t="shared" si="1"/>
        <v>0.38541666666666674</v>
      </c>
      <c r="L34" s="60"/>
      <c r="M34" s="6"/>
      <c r="N34" s="59"/>
      <c r="O34" s="3"/>
      <c r="P34" s="3"/>
      <c r="Q34" s="3"/>
      <c r="R34" s="3"/>
      <c r="S34" s="3"/>
      <c r="T34" s="3"/>
      <c r="U34" s="61"/>
      <c r="V34" s="3"/>
      <c r="W34" s="3"/>
      <c r="X34" s="3"/>
      <c r="Y34" s="3"/>
      <c r="Z34" s="3"/>
      <c r="AA34" s="2"/>
    </row>
    <row r="35" spans="1:27" s="7" customFormat="1" ht="15">
      <c r="A35" s="180" t="s">
        <v>160</v>
      </c>
      <c r="B35" s="191">
        <f>'Open Int.'!E35</f>
        <v>16500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1635300</v>
      </c>
      <c r="C36" s="192">
        <f>'Open Int.'!F36</f>
        <v>55200</v>
      </c>
      <c r="D36" s="193">
        <f>'Open Int.'!H36</f>
        <v>131100</v>
      </c>
      <c r="E36" s="335">
        <f>'Open Int.'!I36</f>
        <v>0</v>
      </c>
      <c r="F36" s="194">
        <f>IF('Open Int.'!E36=0,0,'Open Int.'!H36/'Open Int.'!E36)</f>
        <v>0.08016877637130802</v>
      </c>
      <c r="G36" s="156">
        <v>0.08296943231441048</v>
      </c>
      <c r="H36" s="171">
        <f t="shared" si="0"/>
        <v>-0.03375527426160329</v>
      </c>
      <c r="I36" s="188">
        <f>IF(Volume!D36=0,0,Volume!F36/Volume!D36)</f>
        <v>0</v>
      </c>
      <c r="J36" s="179">
        <v>0.23529411764705882</v>
      </c>
      <c r="K36" s="171">
        <f t="shared" si="1"/>
        <v>-1</v>
      </c>
      <c r="L36" s="60"/>
      <c r="M36" s="6"/>
      <c r="N36" s="59"/>
      <c r="O36" s="3"/>
      <c r="P36" s="3"/>
      <c r="Q36" s="3"/>
      <c r="R36" s="3"/>
      <c r="S36" s="3"/>
      <c r="T36" s="3"/>
      <c r="U36" s="61"/>
      <c r="V36" s="3"/>
      <c r="W36" s="3"/>
      <c r="X36" s="3"/>
      <c r="Y36" s="3"/>
      <c r="Z36" s="3"/>
      <c r="AA36" s="2"/>
    </row>
    <row r="37" spans="1:27" s="7" customFormat="1" ht="15">
      <c r="A37" s="180" t="s">
        <v>3</v>
      </c>
      <c r="B37" s="191">
        <f>'Open Int.'!E37</f>
        <v>98750</v>
      </c>
      <c r="C37" s="192">
        <f>'Open Int.'!F37</f>
        <v>1250</v>
      </c>
      <c r="D37" s="193">
        <f>'Open Int.'!H37</f>
        <v>6250</v>
      </c>
      <c r="E37" s="335">
        <f>'Open Int.'!I37</f>
        <v>0</v>
      </c>
      <c r="F37" s="194">
        <f>IF('Open Int.'!E37=0,0,'Open Int.'!H37/'Open Int.'!E37)</f>
        <v>0.06329113924050633</v>
      </c>
      <c r="G37" s="156">
        <v>0.0641025641025641</v>
      </c>
      <c r="H37" s="171">
        <f t="shared" si="0"/>
        <v>-0.012658227848101113</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219</v>
      </c>
      <c r="B38" s="191">
        <f>'Open Int.'!E38</f>
        <v>13650</v>
      </c>
      <c r="C38" s="192">
        <f>'Open Int.'!F38</f>
        <v>3150</v>
      </c>
      <c r="D38" s="193">
        <f>'Open Int.'!H38</f>
        <v>525</v>
      </c>
      <c r="E38" s="335">
        <f>'Open Int.'!I38</f>
        <v>0</v>
      </c>
      <c r="F38" s="194">
        <f>IF('Open Int.'!E38=0,0,'Open Int.'!H38/'Open Int.'!E38)</f>
        <v>0.038461538461538464</v>
      </c>
      <c r="G38" s="156">
        <v>0.05</v>
      </c>
      <c r="H38" s="171">
        <f t="shared" si="0"/>
        <v>-0.23076923076923078</v>
      </c>
      <c r="I38" s="188">
        <f>IF(Volume!D38=0,0,Volume!F38/Volume!D38)</f>
        <v>0</v>
      </c>
      <c r="J38" s="179">
        <v>0</v>
      </c>
      <c r="K38" s="171">
        <f t="shared" si="1"/>
        <v>0</v>
      </c>
      <c r="L38" s="60"/>
      <c r="M38" s="6"/>
      <c r="N38" s="59"/>
      <c r="O38" s="3"/>
      <c r="P38" s="3"/>
      <c r="Q38" s="3"/>
      <c r="R38" s="3"/>
      <c r="S38" s="3"/>
      <c r="T38" s="3"/>
      <c r="U38" s="61"/>
      <c r="V38" s="3"/>
      <c r="W38" s="3"/>
      <c r="X38" s="3"/>
      <c r="Y38" s="3"/>
      <c r="Z38" s="3"/>
      <c r="AA38" s="2"/>
    </row>
    <row r="39" spans="1:27" s="7" customFormat="1" ht="15">
      <c r="A39" s="180" t="s">
        <v>162</v>
      </c>
      <c r="B39" s="191">
        <f>'Open Int.'!E39</f>
        <v>1200</v>
      </c>
      <c r="C39" s="192">
        <f>'Open Int.'!F39</f>
        <v>0</v>
      </c>
      <c r="D39" s="193">
        <f>'Open Int.'!H39</f>
        <v>0</v>
      </c>
      <c r="E39" s="335">
        <f>'Open Int.'!I39</f>
        <v>0</v>
      </c>
      <c r="F39" s="194">
        <f>IF('Open Int.'!E39=0,0,'Open Int.'!H39/'Open Int.'!E39)</f>
        <v>0</v>
      </c>
      <c r="G39" s="156">
        <v>0</v>
      </c>
      <c r="H39" s="171">
        <f t="shared" si="0"/>
        <v>0</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290</v>
      </c>
      <c r="B40" s="191">
        <f>'Open Int.'!E40</f>
        <v>4000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183</v>
      </c>
      <c r="B41" s="191">
        <f>'Open Int.'!E41</f>
        <v>26600</v>
      </c>
      <c r="C41" s="192">
        <f>'Open Int.'!F41</f>
        <v>0</v>
      </c>
      <c r="D41" s="193">
        <f>'Open Int.'!H41</f>
        <v>9500</v>
      </c>
      <c r="E41" s="335">
        <f>'Open Int.'!I41</f>
        <v>0</v>
      </c>
      <c r="F41" s="194">
        <f>IF('Open Int.'!E41=0,0,'Open Int.'!H41/'Open Int.'!E41)</f>
        <v>0.35714285714285715</v>
      </c>
      <c r="G41" s="156">
        <v>0.35714285714285715</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220</v>
      </c>
      <c r="B42" s="191">
        <f>'Open Int.'!E42</f>
        <v>441000</v>
      </c>
      <c r="C42" s="192">
        <f>'Open Int.'!F42</f>
        <v>-46800</v>
      </c>
      <c r="D42" s="193">
        <f>'Open Int.'!H42</f>
        <v>19800</v>
      </c>
      <c r="E42" s="335">
        <f>'Open Int.'!I42</f>
        <v>10800</v>
      </c>
      <c r="F42" s="194">
        <f>IF('Open Int.'!E42=0,0,'Open Int.'!H42/'Open Int.'!E42)</f>
        <v>0.044897959183673466</v>
      </c>
      <c r="G42" s="156">
        <v>0.01845018450184502</v>
      </c>
      <c r="H42" s="171">
        <f t="shared" si="0"/>
        <v>1.433469387755102</v>
      </c>
      <c r="I42" s="188">
        <f>IF(Volume!D42=0,0,Volume!F42/Volume!D42)</f>
        <v>0.07216494845360824</v>
      </c>
      <c r="J42" s="179">
        <v>0.0033112582781456954</v>
      </c>
      <c r="K42" s="171">
        <f t="shared" si="1"/>
        <v>20.793814432989688</v>
      </c>
      <c r="L42" s="60"/>
      <c r="M42" s="6"/>
      <c r="N42" s="59"/>
      <c r="O42" s="3"/>
      <c r="P42" s="3"/>
      <c r="Q42" s="3"/>
      <c r="R42" s="3"/>
      <c r="S42" s="3"/>
      <c r="T42" s="3"/>
      <c r="U42" s="61"/>
      <c r="V42" s="3"/>
      <c r="W42" s="3"/>
      <c r="X42" s="3"/>
      <c r="Y42" s="3"/>
      <c r="Z42" s="3"/>
      <c r="AA42" s="2"/>
    </row>
    <row r="43" spans="1:27" s="7" customFormat="1" ht="15">
      <c r="A43" s="180" t="s">
        <v>163</v>
      </c>
      <c r="B43" s="191">
        <f>'Open Int.'!E43</f>
        <v>7000</v>
      </c>
      <c r="C43" s="192">
        <f>'Open Int.'!F43</f>
        <v>-500</v>
      </c>
      <c r="D43" s="193">
        <f>'Open Int.'!H43</f>
        <v>750</v>
      </c>
      <c r="E43" s="335">
        <f>'Open Int.'!I43</f>
        <v>0</v>
      </c>
      <c r="F43" s="194">
        <f>IF('Open Int.'!E43=0,0,'Open Int.'!H43/'Open Int.'!E43)</f>
        <v>0.10714285714285714</v>
      </c>
      <c r="G43" s="156">
        <v>0.1</v>
      </c>
      <c r="H43" s="171">
        <f t="shared" si="0"/>
        <v>0.07142857142857131</v>
      </c>
      <c r="I43" s="188">
        <f>IF(Volume!D43=0,0,Volume!F43/Volume!D43)</f>
        <v>0</v>
      </c>
      <c r="J43" s="179">
        <v>0</v>
      </c>
      <c r="K43" s="171">
        <f t="shared" si="1"/>
        <v>0</v>
      </c>
      <c r="L43" s="60"/>
      <c r="M43" s="6"/>
      <c r="N43" s="59"/>
      <c r="O43" s="3"/>
      <c r="P43" s="3"/>
      <c r="Q43" s="3"/>
      <c r="R43" s="3"/>
      <c r="S43" s="3"/>
      <c r="T43" s="3"/>
      <c r="U43" s="61"/>
      <c r="V43" s="3"/>
      <c r="W43" s="3"/>
      <c r="X43" s="3"/>
      <c r="Y43" s="3"/>
      <c r="Z43" s="3"/>
      <c r="AA43" s="2"/>
    </row>
    <row r="44" spans="1:27" s="7" customFormat="1" ht="15">
      <c r="A44" s="180" t="s">
        <v>194</v>
      </c>
      <c r="B44" s="191">
        <f>'Open Int.'!E44</f>
        <v>72000</v>
      </c>
      <c r="C44" s="192">
        <f>'Open Int.'!F44</f>
        <v>9600</v>
      </c>
      <c r="D44" s="193">
        <f>'Open Int.'!H44</f>
        <v>2400</v>
      </c>
      <c r="E44" s="335">
        <f>'Open Int.'!I44</f>
        <v>0</v>
      </c>
      <c r="F44" s="194">
        <f>IF('Open Int.'!E44=0,0,'Open Int.'!H44/'Open Int.'!E44)</f>
        <v>0.03333333333333333</v>
      </c>
      <c r="G44" s="156">
        <v>0.038461538461538464</v>
      </c>
      <c r="H44" s="171">
        <f t="shared" si="0"/>
        <v>-0.1333333333333334</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221</v>
      </c>
      <c r="B45" s="191">
        <f>'Open Int.'!E45</f>
        <v>177600</v>
      </c>
      <c r="C45" s="192">
        <f>'Open Int.'!F45</f>
        <v>14400</v>
      </c>
      <c r="D45" s="193">
        <f>'Open Int.'!H45</f>
        <v>52800</v>
      </c>
      <c r="E45" s="335">
        <f>'Open Int.'!I45</f>
        <v>52800</v>
      </c>
      <c r="F45" s="194">
        <f>IF('Open Int.'!E45=0,0,'Open Int.'!H45/'Open Int.'!E45)</f>
        <v>0.2972972972972973</v>
      </c>
      <c r="G45" s="156">
        <v>0</v>
      </c>
      <c r="H45" s="171">
        <f t="shared" si="0"/>
        <v>0</v>
      </c>
      <c r="I45" s="188">
        <f>IF(Volume!D45=0,0,Volume!F45/Volume!D45)</f>
        <v>2.1666666666666665</v>
      </c>
      <c r="J45" s="179">
        <v>0</v>
      </c>
      <c r="K45" s="171">
        <f t="shared" si="1"/>
        <v>0</v>
      </c>
      <c r="L45" s="60"/>
      <c r="M45" s="6"/>
      <c r="N45" s="59"/>
      <c r="O45" s="3"/>
      <c r="P45" s="3"/>
      <c r="Q45" s="3"/>
      <c r="R45" s="3"/>
      <c r="S45" s="3"/>
      <c r="T45" s="3"/>
      <c r="U45" s="61"/>
      <c r="V45" s="3"/>
      <c r="W45" s="3"/>
      <c r="X45" s="3"/>
      <c r="Y45" s="3"/>
      <c r="Z45" s="3"/>
      <c r="AA45" s="2"/>
    </row>
    <row r="46" spans="1:27" s="7" customFormat="1" ht="15">
      <c r="A46" s="180" t="s">
        <v>164</v>
      </c>
      <c r="B46" s="191">
        <f>'Open Int.'!E46</f>
        <v>1994450</v>
      </c>
      <c r="C46" s="192">
        <f>'Open Int.'!F46</f>
        <v>22600</v>
      </c>
      <c r="D46" s="193">
        <f>'Open Int.'!H46</f>
        <v>16950</v>
      </c>
      <c r="E46" s="335">
        <f>'Open Int.'!I46</f>
        <v>0</v>
      </c>
      <c r="F46" s="194">
        <f>IF('Open Int.'!E46=0,0,'Open Int.'!H46/'Open Int.'!E46)</f>
        <v>0.0084985835694051</v>
      </c>
      <c r="G46" s="156">
        <v>0.008595988538681949</v>
      </c>
      <c r="H46" s="171">
        <f t="shared" si="0"/>
        <v>-0.011331444759206721</v>
      </c>
      <c r="I46" s="188">
        <f>IF(Volume!D46=0,0,Volume!F46/Volume!D46)</f>
        <v>0</v>
      </c>
      <c r="J46" s="179">
        <v>0.03125</v>
      </c>
      <c r="K46" s="171">
        <f t="shared" si="1"/>
        <v>-1</v>
      </c>
      <c r="L46" s="60"/>
      <c r="M46" s="6"/>
      <c r="N46" s="59"/>
      <c r="O46" s="3"/>
      <c r="P46" s="3"/>
      <c r="Q46" s="3"/>
      <c r="R46" s="3"/>
      <c r="S46" s="3"/>
      <c r="T46" s="3"/>
      <c r="U46" s="61"/>
      <c r="V46" s="3"/>
      <c r="W46" s="3"/>
      <c r="X46" s="3"/>
      <c r="Y46" s="3"/>
      <c r="Z46" s="3"/>
      <c r="AA46" s="2"/>
    </row>
    <row r="47" spans="1:27" s="7" customFormat="1" ht="15">
      <c r="A47" s="180" t="s">
        <v>165</v>
      </c>
      <c r="B47" s="191">
        <f>'Open Int.'!E47</f>
        <v>5200</v>
      </c>
      <c r="C47" s="192">
        <f>'Open Int.'!F47</f>
        <v>0</v>
      </c>
      <c r="D47" s="193">
        <f>'Open Int.'!H47</f>
        <v>50700</v>
      </c>
      <c r="E47" s="335">
        <f>'Open Int.'!I47</f>
        <v>49400</v>
      </c>
      <c r="F47" s="194">
        <f>IF('Open Int.'!E47=0,0,'Open Int.'!H47/'Open Int.'!E47)</f>
        <v>9.75</v>
      </c>
      <c r="G47" s="156">
        <v>0.25</v>
      </c>
      <c r="H47" s="171">
        <f t="shared" si="0"/>
        <v>38</v>
      </c>
      <c r="I47" s="188">
        <f>IF(Volume!D47=0,0,Volume!F47/Volume!D47)</f>
        <v>0</v>
      </c>
      <c r="J47" s="179">
        <v>0</v>
      </c>
      <c r="K47" s="171">
        <f t="shared" si="1"/>
        <v>0</v>
      </c>
      <c r="L47" s="60"/>
      <c r="M47" s="6"/>
      <c r="N47" s="59"/>
      <c r="O47" s="3"/>
      <c r="P47" s="3"/>
      <c r="Q47" s="3"/>
      <c r="R47" s="3"/>
      <c r="S47" s="3"/>
      <c r="T47" s="3"/>
      <c r="U47" s="61"/>
      <c r="V47" s="3"/>
      <c r="W47" s="3"/>
      <c r="X47" s="3"/>
      <c r="Y47" s="3"/>
      <c r="Z47" s="3"/>
      <c r="AA47" s="2"/>
    </row>
    <row r="48" spans="1:27" s="7" customFormat="1" ht="15">
      <c r="A48" s="180" t="s">
        <v>89</v>
      </c>
      <c r="B48" s="191">
        <f>'Open Int.'!E48</f>
        <v>229500</v>
      </c>
      <c r="C48" s="192">
        <f>'Open Int.'!F48</f>
        <v>-4500</v>
      </c>
      <c r="D48" s="193">
        <f>'Open Int.'!H48</f>
        <v>31500</v>
      </c>
      <c r="E48" s="335">
        <f>'Open Int.'!I48</f>
        <v>-1500</v>
      </c>
      <c r="F48" s="194">
        <f>IF('Open Int.'!E48=0,0,'Open Int.'!H48/'Open Int.'!E48)</f>
        <v>0.13725490196078433</v>
      </c>
      <c r="G48" s="156">
        <v>0.14102564102564102</v>
      </c>
      <c r="H48" s="171">
        <f t="shared" si="0"/>
        <v>-0.02673796791443841</v>
      </c>
      <c r="I48" s="188">
        <f>IF(Volume!D48=0,0,Volume!F48/Volume!D48)</f>
        <v>0.2727272727272727</v>
      </c>
      <c r="J48" s="179">
        <v>0.125</v>
      </c>
      <c r="K48" s="171">
        <f t="shared" si="1"/>
        <v>1.1818181818181817</v>
      </c>
      <c r="L48" s="60"/>
      <c r="M48" s="6"/>
      <c r="N48" s="59"/>
      <c r="O48" s="3"/>
      <c r="P48" s="3"/>
      <c r="Q48" s="3"/>
      <c r="R48" s="3"/>
      <c r="S48" s="3"/>
      <c r="T48" s="3"/>
      <c r="U48" s="61"/>
      <c r="V48" s="3"/>
      <c r="W48" s="3"/>
      <c r="X48" s="3"/>
      <c r="Y48" s="3"/>
      <c r="Z48" s="3"/>
      <c r="AA48" s="2"/>
    </row>
    <row r="49" spans="1:27" s="7" customFormat="1" ht="15">
      <c r="A49" s="180" t="s">
        <v>291</v>
      </c>
      <c r="B49" s="191">
        <f>'Open Int.'!E49</f>
        <v>70000</v>
      </c>
      <c r="C49" s="192">
        <f>'Open Int.'!F49</f>
        <v>17000</v>
      </c>
      <c r="D49" s="193">
        <f>'Open Int.'!H49</f>
        <v>1000</v>
      </c>
      <c r="E49" s="335">
        <f>'Open Int.'!I49</f>
        <v>0</v>
      </c>
      <c r="F49" s="194">
        <f>IF('Open Int.'!E49=0,0,'Open Int.'!H49/'Open Int.'!E49)</f>
        <v>0.014285714285714285</v>
      </c>
      <c r="G49" s="156">
        <v>0.018867924528301886</v>
      </c>
      <c r="H49" s="171">
        <f t="shared" si="0"/>
        <v>-0.24285714285714285</v>
      </c>
      <c r="I49" s="188">
        <f>IF(Volume!D49=0,0,Volume!F49/Volume!D49)</f>
        <v>0</v>
      </c>
      <c r="J49" s="179">
        <v>0</v>
      </c>
      <c r="K49" s="171">
        <f t="shared" si="1"/>
        <v>0</v>
      </c>
      <c r="L49" s="60"/>
      <c r="M49" s="6"/>
      <c r="N49" s="59"/>
      <c r="O49" s="3"/>
      <c r="P49" s="3"/>
      <c r="Q49" s="3"/>
      <c r="R49" s="3"/>
      <c r="S49" s="3"/>
      <c r="T49" s="3"/>
      <c r="U49" s="61"/>
      <c r="V49" s="3"/>
      <c r="W49" s="3"/>
      <c r="X49" s="3"/>
      <c r="Y49" s="3"/>
      <c r="Z49" s="3"/>
      <c r="AA49" s="2"/>
    </row>
    <row r="50" spans="1:27" s="7" customFormat="1" ht="15">
      <c r="A50" s="180" t="s">
        <v>273</v>
      </c>
      <c r="B50" s="191">
        <f>'Open Int.'!E50</f>
        <v>176400</v>
      </c>
      <c r="C50" s="192">
        <f>'Open Int.'!F50</f>
        <v>11400</v>
      </c>
      <c r="D50" s="193">
        <f>'Open Int.'!H50</f>
        <v>21000</v>
      </c>
      <c r="E50" s="335">
        <f>'Open Int.'!I50</f>
        <v>-600</v>
      </c>
      <c r="F50" s="194">
        <f>IF('Open Int.'!E50=0,0,'Open Int.'!H50/'Open Int.'!E50)</f>
        <v>0.11904761904761904</v>
      </c>
      <c r="G50" s="156">
        <v>0.13090909090909092</v>
      </c>
      <c r="H50" s="171">
        <f t="shared" si="0"/>
        <v>-0.09060846560846574</v>
      </c>
      <c r="I50" s="188">
        <f>IF(Volume!D50=0,0,Volume!F50/Volume!D50)</f>
        <v>0.03125</v>
      </c>
      <c r="J50" s="179">
        <v>0.05660377358490566</v>
      </c>
      <c r="K50" s="171">
        <f t="shared" si="1"/>
        <v>-0.4479166666666667</v>
      </c>
      <c r="L50" s="60"/>
      <c r="M50" s="6"/>
      <c r="N50" s="59"/>
      <c r="O50" s="3"/>
      <c r="P50" s="3"/>
      <c r="Q50" s="3"/>
      <c r="R50" s="3"/>
      <c r="S50" s="3"/>
      <c r="T50" s="3"/>
      <c r="U50" s="61"/>
      <c r="V50" s="3"/>
      <c r="W50" s="3"/>
      <c r="X50" s="3"/>
      <c r="Y50" s="3"/>
      <c r="Z50" s="3"/>
      <c r="AA50" s="2"/>
    </row>
    <row r="51" spans="1:27" s="7" customFormat="1" ht="15">
      <c r="A51" s="180" t="s">
        <v>222</v>
      </c>
      <c r="B51" s="191">
        <f>'Open Int.'!E51</f>
        <v>900</v>
      </c>
      <c r="C51" s="192">
        <f>'Open Int.'!F51</f>
        <v>0</v>
      </c>
      <c r="D51" s="193">
        <f>'Open Int.'!H51</f>
        <v>0</v>
      </c>
      <c r="E51" s="335">
        <f>'Open Int.'!I51</f>
        <v>0</v>
      </c>
      <c r="F51" s="194">
        <f>IF('Open Int.'!E51=0,0,'Open Int.'!H51/'Open Int.'!E51)</f>
        <v>0</v>
      </c>
      <c r="G51" s="156">
        <v>0</v>
      </c>
      <c r="H51" s="171">
        <f t="shared" si="0"/>
        <v>0</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234</v>
      </c>
      <c r="B52" s="191">
        <f>'Open Int.'!E52</f>
        <v>421000</v>
      </c>
      <c r="C52" s="192">
        <f>'Open Int.'!F52</f>
        <v>0</v>
      </c>
      <c r="D52" s="193">
        <f>'Open Int.'!H52</f>
        <v>41000</v>
      </c>
      <c r="E52" s="335">
        <f>'Open Int.'!I52</f>
        <v>4000</v>
      </c>
      <c r="F52" s="194">
        <f>IF('Open Int.'!E52=0,0,'Open Int.'!H52/'Open Int.'!E52)</f>
        <v>0.09738717339667459</v>
      </c>
      <c r="G52" s="156">
        <v>0.08788598574821853</v>
      </c>
      <c r="H52" s="171">
        <f t="shared" si="0"/>
        <v>0.10810810810810816</v>
      </c>
      <c r="I52" s="188">
        <f>IF(Volume!D52=0,0,Volume!F52/Volume!D52)</f>
        <v>0.09836065573770492</v>
      </c>
      <c r="J52" s="179">
        <v>0.058394160583941604</v>
      </c>
      <c r="K52" s="171">
        <f t="shared" si="1"/>
        <v>0.6844262295081968</v>
      </c>
      <c r="L52" s="60"/>
      <c r="M52" s="6"/>
      <c r="N52" s="59"/>
      <c r="O52" s="3"/>
      <c r="P52" s="3"/>
      <c r="Q52" s="3"/>
      <c r="R52" s="3"/>
      <c r="S52" s="3"/>
      <c r="T52" s="3"/>
      <c r="U52" s="61"/>
      <c r="V52" s="3"/>
      <c r="W52" s="3"/>
      <c r="X52" s="3"/>
      <c r="Y52" s="3"/>
      <c r="Z52" s="3"/>
      <c r="AA52" s="2"/>
    </row>
    <row r="53" spans="1:27" s="7" customFormat="1" ht="15">
      <c r="A53" s="180" t="s">
        <v>166</v>
      </c>
      <c r="B53" s="191">
        <f>'Open Int.'!E53</f>
        <v>365800</v>
      </c>
      <c r="C53" s="192">
        <f>'Open Int.'!F53</f>
        <v>20650</v>
      </c>
      <c r="D53" s="193">
        <f>'Open Int.'!H53</f>
        <v>73750</v>
      </c>
      <c r="E53" s="335">
        <f>'Open Int.'!I53</f>
        <v>0</v>
      </c>
      <c r="F53" s="194">
        <f>IF('Open Int.'!E53=0,0,'Open Int.'!H53/'Open Int.'!E53)</f>
        <v>0.20161290322580644</v>
      </c>
      <c r="G53" s="156">
        <v>0.21367521367521367</v>
      </c>
      <c r="H53" s="171">
        <f t="shared" si="0"/>
        <v>-0.05645161290322582</v>
      </c>
      <c r="I53" s="188">
        <f>IF(Volume!D53=0,0,Volume!F53/Volume!D53)</f>
        <v>0</v>
      </c>
      <c r="J53" s="179">
        <v>0.09090909090909091</v>
      </c>
      <c r="K53" s="171">
        <f t="shared" si="1"/>
        <v>-1</v>
      </c>
      <c r="L53" s="60"/>
      <c r="M53" s="6"/>
      <c r="N53" s="59"/>
      <c r="O53" s="3"/>
      <c r="P53" s="3"/>
      <c r="Q53" s="3"/>
      <c r="R53" s="3"/>
      <c r="S53" s="3"/>
      <c r="T53" s="3"/>
      <c r="U53" s="61"/>
      <c r="V53" s="3"/>
      <c r="W53" s="3"/>
      <c r="X53" s="3"/>
      <c r="Y53" s="3"/>
      <c r="Z53" s="3"/>
      <c r="AA53" s="2"/>
    </row>
    <row r="54" spans="1:27" s="7" customFormat="1" ht="15">
      <c r="A54" s="180" t="s">
        <v>223</v>
      </c>
      <c r="B54" s="191">
        <f>'Open Int.'!E54</f>
        <v>875</v>
      </c>
      <c r="C54" s="192">
        <f>'Open Int.'!F54</f>
        <v>0</v>
      </c>
      <c r="D54" s="193">
        <f>'Open Int.'!H54</f>
        <v>0</v>
      </c>
      <c r="E54" s="335">
        <f>'Open Int.'!I54</f>
        <v>0</v>
      </c>
      <c r="F54" s="194">
        <f>IF('Open Int.'!E54=0,0,'Open Int.'!H54/'Open Int.'!E54)</f>
        <v>0</v>
      </c>
      <c r="G54" s="156">
        <v>0</v>
      </c>
      <c r="H54" s="171">
        <f t="shared" si="0"/>
        <v>0</v>
      </c>
      <c r="I54" s="188">
        <f>IF(Volume!D54=0,0,Volume!F54/Volume!D54)</f>
        <v>0</v>
      </c>
      <c r="J54" s="179">
        <v>0</v>
      </c>
      <c r="K54" s="171">
        <f t="shared" si="1"/>
        <v>0</v>
      </c>
      <c r="L54" s="60"/>
      <c r="M54" s="6"/>
      <c r="N54" s="59"/>
      <c r="O54" s="3"/>
      <c r="P54" s="3"/>
      <c r="Q54" s="3"/>
      <c r="R54" s="3"/>
      <c r="S54" s="3"/>
      <c r="T54" s="3"/>
      <c r="U54" s="61"/>
      <c r="V54" s="3"/>
      <c r="W54" s="3"/>
      <c r="X54" s="3"/>
      <c r="Y54" s="3"/>
      <c r="Z54" s="3"/>
      <c r="AA54" s="2"/>
    </row>
    <row r="55" spans="1:27" s="7" customFormat="1" ht="15">
      <c r="A55" s="180" t="s">
        <v>292</v>
      </c>
      <c r="B55" s="191">
        <f>'Open Int.'!E55</f>
        <v>663000</v>
      </c>
      <c r="C55" s="192">
        <f>'Open Int.'!F55</f>
        <v>0</v>
      </c>
      <c r="D55" s="193">
        <f>'Open Int.'!H55</f>
        <v>79500</v>
      </c>
      <c r="E55" s="335">
        <f>'Open Int.'!I55</f>
        <v>10500</v>
      </c>
      <c r="F55" s="194">
        <f>IF('Open Int.'!E55=0,0,'Open Int.'!H55/'Open Int.'!E55)</f>
        <v>0.11990950226244344</v>
      </c>
      <c r="G55" s="156">
        <v>0.10407239819004525</v>
      </c>
      <c r="H55" s="171">
        <f t="shared" si="0"/>
        <v>0.15217391304347824</v>
      </c>
      <c r="I55" s="188">
        <f>IF(Volume!D55=0,0,Volume!F55/Volume!D55)</f>
        <v>0.09333333333333334</v>
      </c>
      <c r="J55" s="179">
        <v>0.25</v>
      </c>
      <c r="K55" s="171">
        <f t="shared" si="1"/>
        <v>-0.6266666666666667</v>
      </c>
      <c r="L55" s="60"/>
      <c r="M55" s="6"/>
      <c r="N55" s="59"/>
      <c r="O55" s="3"/>
      <c r="P55" s="3"/>
      <c r="Q55" s="3"/>
      <c r="R55" s="3"/>
      <c r="S55" s="3"/>
      <c r="T55" s="3"/>
      <c r="U55" s="61"/>
      <c r="V55" s="3"/>
      <c r="W55" s="3"/>
      <c r="X55" s="3"/>
      <c r="Y55" s="3"/>
      <c r="Z55" s="3"/>
      <c r="AA55" s="2"/>
    </row>
    <row r="56" spans="1:27" s="7" customFormat="1" ht="15">
      <c r="A56" s="180" t="s">
        <v>293</v>
      </c>
      <c r="B56" s="191">
        <f>'Open Int.'!E56</f>
        <v>8400</v>
      </c>
      <c r="C56" s="192">
        <f>'Open Int.'!F56</f>
        <v>2800</v>
      </c>
      <c r="D56" s="193">
        <f>'Open Int.'!H56</f>
        <v>44800</v>
      </c>
      <c r="E56" s="335">
        <f>'Open Int.'!I56</f>
        <v>11200</v>
      </c>
      <c r="F56" s="194">
        <f>IF('Open Int.'!E56=0,0,'Open Int.'!H56/'Open Int.'!E56)</f>
        <v>5.333333333333333</v>
      </c>
      <c r="G56" s="156">
        <v>6</v>
      </c>
      <c r="H56" s="171">
        <f t="shared" si="0"/>
        <v>-0.11111111111111116</v>
      </c>
      <c r="I56" s="188">
        <f>IF(Volume!D56=0,0,Volume!F56/Volume!D56)</f>
        <v>2</v>
      </c>
      <c r="J56" s="179">
        <v>0</v>
      </c>
      <c r="K56" s="171">
        <f t="shared" si="1"/>
        <v>0</v>
      </c>
      <c r="L56" s="60"/>
      <c r="M56" s="6"/>
      <c r="N56" s="59"/>
      <c r="O56" s="3"/>
      <c r="P56" s="3"/>
      <c r="Q56" s="3"/>
      <c r="R56" s="3"/>
      <c r="S56" s="3"/>
      <c r="T56" s="3"/>
      <c r="U56" s="61"/>
      <c r="V56" s="3"/>
      <c r="W56" s="3"/>
      <c r="X56" s="3"/>
      <c r="Y56" s="3"/>
      <c r="Z56" s="3"/>
      <c r="AA56" s="2"/>
    </row>
    <row r="57" spans="1:27" s="7" customFormat="1" ht="15">
      <c r="A57" s="180" t="s">
        <v>195</v>
      </c>
      <c r="B57" s="191">
        <f>'Open Int.'!E57</f>
        <v>998008</v>
      </c>
      <c r="C57" s="192">
        <f>'Open Int.'!F57</f>
        <v>107224</v>
      </c>
      <c r="D57" s="193">
        <f>'Open Int.'!H57</f>
        <v>197952</v>
      </c>
      <c r="E57" s="335">
        <f>'Open Int.'!I57</f>
        <v>6186</v>
      </c>
      <c r="F57" s="194">
        <f>IF('Open Int.'!E57=0,0,'Open Int.'!H57/'Open Int.'!E57)</f>
        <v>0.19834710743801653</v>
      </c>
      <c r="G57" s="156">
        <v>0.2152777777777778</v>
      </c>
      <c r="H57" s="171">
        <f t="shared" si="0"/>
        <v>-0.07864569448147163</v>
      </c>
      <c r="I57" s="188">
        <f>IF(Volume!D57=0,0,Volume!F57/Volume!D57)</f>
        <v>0.05263157894736842</v>
      </c>
      <c r="J57" s="179">
        <v>0.06722689075630252</v>
      </c>
      <c r="K57" s="171">
        <f t="shared" si="1"/>
        <v>-0.21710526315789475</v>
      </c>
      <c r="L57" s="60"/>
      <c r="M57" s="6"/>
      <c r="N57" s="59"/>
      <c r="O57" s="3"/>
      <c r="P57" s="3"/>
      <c r="Q57" s="3"/>
      <c r="R57" s="3"/>
      <c r="S57" s="3"/>
      <c r="T57" s="3"/>
      <c r="U57" s="61"/>
      <c r="V57" s="3"/>
      <c r="W57" s="3"/>
      <c r="X57" s="3"/>
      <c r="Y57" s="3"/>
      <c r="Z57" s="3"/>
      <c r="AA57" s="2"/>
    </row>
    <row r="58" spans="1:27" s="7" customFormat="1" ht="15">
      <c r="A58" s="180" t="s">
        <v>294</v>
      </c>
      <c r="B58" s="191">
        <f>'Open Int.'!E58</f>
        <v>442400</v>
      </c>
      <c r="C58" s="192">
        <f>'Open Int.'!F58</f>
        <v>14000</v>
      </c>
      <c r="D58" s="193">
        <f>'Open Int.'!H58</f>
        <v>19600</v>
      </c>
      <c r="E58" s="335">
        <f>'Open Int.'!I58</f>
        <v>0</v>
      </c>
      <c r="F58" s="194">
        <f>IF('Open Int.'!E58=0,0,'Open Int.'!H58/'Open Int.'!E58)</f>
        <v>0.04430379746835443</v>
      </c>
      <c r="G58" s="156">
        <v>0.0457516339869281</v>
      </c>
      <c r="H58" s="171">
        <f t="shared" si="0"/>
        <v>-0.0316455696202531</v>
      </c>
      <c r="I58" s="188">
        <f>IF(Volume!D58=0,0,Volume!F58/Volume!D58)</f>
        <v>0.1</v>
      </c>
      <c r="J58" s="179">
        <v>0.06666666666666667</v>
      </c>
      <c r="K58" s="171">
        <f t="shared" si="1"/>
        <v>0.5000000000000001</v>
      </c>
      <c r="L58" s="60"/>
      <c r="M58" s="6"/>
      <c r="N58" s="59"/>
      <c r="O58" s="3"/>
      <c r="P58" s="3"/>
      <c r="Q58" s="3"/>
      <c r="R58" s="3"/>
      <c r="S58" s="3"/>
      <c r="T58" s="3"/>
      <c r="U58" s="61"/>
      <c r="V58" s="3"/>
      <c r="W58" s="3"/>
      <c r="X58" s="3"/>
      <c r="Y58" s="3"/>
      <c r="Z58" s="3"/>
      <c r="AA58" s="2"/>
    </row>
    <row r="59" spans="1:27" s="7" customFormat="1" ht="15">
      <c r="A59" s="180" t="s">
        <v>197</v>
      </c>
      <c r="B59" s="191">
        <f>'Open Int.'!E59</f>
        <v>7150</v>
      </c>
      <c r="C59" s="192">
        <f>'Open Int.'!F59</f>
        <v>-8450</v>
      </c>
      <c r="D59" s="193">
        <f>'Open Int.'!H59</f>
        <v>0</v>
      </c>
      <c r="E59" s="335">
        <f>'Open Int.'!I59</f>
        <v>0</v>
      </c>
      <c r="F59" s="194">
        <f>IF('Open Int.'!E59=0,0,'Open Int.'!H59/'Open Int.'!E59)</f>
        <v>0</v>
      </c>
      <c r="G59" s="156">
        <v>0</v>
      </c>
      <c r="H59" s="171">
        <f t="shared" si="0"/>
        <v>0</v>
      </c>
      <c r="I59" s="188">
        <f>IF(Volume!D59=0,0,Volume!F59/Volume!D59)</f>
        <v>0</v>
      </c>
      <c r="J59" s="179">
        <v>0</v>
      </c>
      <c r="K59" s="171">
        <f t="shared" si="1"/>
        <v>0</v>
      </c>
      <c r="L59" s="60"/>
      <c r="M59" s="6"/>
      <c r="N59" s="59"/>
      <c r="O59" s="3"/>
      <c r="P59" s="3"/>
      <c r="Q59" s="3"/>
      <c r="R59" s="3"/>
      <c r="S59" s="3"/>
      <c r="T59" s="3"/>
      <c r="U59" s="61"/>
      <c r="V59" s="3"/>
      <c r="W59" s="3"/>
      <c r="X59" s="3"/>
      <c r="Y59" s="3"/>
      <c r="Z59" s="3"/>
      <c r="AA59" s="2"/>
    </row>
    <row r="60" spans="1:27" s="7" customFormat="1" ht="15">
      <c r="A60" s="180" t="s">
        <v>4</v>
      </c>
      <c r="B60" s="191">
        <f>'Open Int.'!E60</f>
        <v>600</v>
      </c>
      <c r="C60" s="192">
        <f>'Open Int.'!F60</f>
        <v>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79</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196</v>
      </c>
      <c r="B62" s="191">
        <f>'Open Int.'!E62</f>
        <v>8800</v>
      </c>
      <c r="C62" s="192">
        <f>'Open Int.'!F62</f>
        <v>0</v>
      </c>
      <c r="D62" s="193">
        <f>'Open Int.'!H62</f>
        <v>400</v>
      </c>
      <c r="E62" s="335">
        <f>'Open Int.'!I62</f>
        <v>0</v>
      </c>
      <c r="F62" s="194">
        <f>IF('Open Int.'!E62=0,0,'Open Int.'!H62/'Open Int.'!E62)</f>
        <v>0.045454545454545456</v>
      </c>
      <c r="G62" s="156">
        <v>0.045454545454545456</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5</v>
      </c>
      <c r="B63" s="191">
        <f>'Open Int.'!E63</f>
        <v>5222030</v>
      </c>
      <c r="C63" s="192">
        <f>'Open Int.'!F63</f>
        <v>111650</v>
      </c>
      <c r="D63" s="193">
        <f>'Open Int.'!H63</f>
        <v>845350</v>
      </c>
      <c r="E63" s="335">
        <f>'Open Int.'!I63</f>
        <v>43065</v>
      </c>
      <c r="F63" s="194">
        <f>IF('Open Int.'!E63=0,0,'Open Int.'!H63/'Open Int.'!E63)</f>
        <v>0.16188149053145998</v>
      </c>
      <c r="G63" s="156">
        <v>0.1569912609238452</v>
      </c>
      <c r="H63" s="171">
        <f t="shared" si="0"/>
        <v>0.031149693166595986</v>
      </c>
      <c r="I63" s="188">
        <f>IF(Volume!D63=0,0,Volume!F63/Volume!D63)</f>
        <v>0.2131578947368421</v>
      </c>
      <c r="J63" s="179">
        <v>0.20132013201320131</v>
      </c>
      <c r="K63" s="171">
        <f t="shared" si="1"/>
        <v>0.05880069025021572</v>
      </c>
      <c r="L63" s="60"/>
      <c r="M63" s="6"/>
      <c r="N63" s="59"/>
      <c r="O63" s="3"/>
      <c r="P63" s="3"/>
      <c r="Q63" s="3"/>
      <c r="R63" s="3"/>
      <c r="S63" s="3"/>
      <c r="T63" s="3"/>
      <c r="U63" s="61"/>
      <c r="V63" s="3"/>
      <c r="W63" s="3"/>
      <c r="X63" s="3"/>
      <c r="Y63" s="3"/>
      <c r="Z63" s="3"/>
      <c r="AA63" s="2"/>
    </row>
    <row r="64" spans="1:27" s="7" customFormat="1" ht="15">
      <c r="A64" s="180" t="s">
        <v>198</v>
      </c>
      <c r="B64" s="191">
        <f>'Open Int.'!E64</f>
        <v>2928000</v>
      </c>
      <c r="C64" s="192">
        <f>'Open Int.'!F64</f>
        <v>-45000</v>
      </c>
      <c r="D64" s="193">
        <f>'Open Int.'!H64</f>
        <v>552000</v>
      </c>
      <c r="E64" s="335">
        <f>'Open Int.'!I64</f>
        <v>-19000</v>
      </c>
      <c r="F64" s="194">
        <f>IF('Open Int.'!E64=0,0,'Open Int.'!H64/'Open Int.'!E64)</f>
        <v>0.1885245901639344</v>
      </c>
      <c r="G64" s="156">
        <v>0.1920618903464514</v>
      </c>
      <c r="H64" s="171">
        <f t="shared" si="0"/>
        <v>-0.018417501650828415</v>
      </c>
      <c r="I64" s="188">
        <f>IF(Volume!D64=0,0,Volume!F64/Volume!D64)</f>
        <v>0.18926553672316385</v>
      </c>
      <c r="J64" s="179">
        <v>0.17105263157894737</v>
      </c>
      <c r="K64" s="171">
        <f t="shared" si="1"/>
        <v>0.1064754454584963</v>
      </c>
      <c r="L64" s="60"/>
      <c r="M64" s="6"/>
      <c r="N64" s="59"/>
      <c r="O64" s="3"/>
      <c r="P64" s="3"/>
      <c r="Q64" s="3"/>
      <c r="R64" s="3"/>
      <c r="S64" s="3"/>
      <c r="T64" s="3"/>
      <c r="U64" s="61"/>
      <c r="V64" s="3"/>
      <c r="W64" s="3"/>
      <c r="X64" s="3"/>
      <c r="Y64" s="3"/>
      <c r="Z64" s="3"/>
      <c r="AA64" s="2"/>
    </row>
    <row r="65" spans="1:27" s="7" customFormat="1" ht="15">
      <c r="A65" s="180" t="s">
        <v>199</v>
      </c>
      <c r="B65" s="191">
        <f>'Open Int.'!E65</f>
        <v>253500</v>
      </c>
      <c r="C65" s="192">
        <f>'Open Int.'!F65</f>
        <v>13000</v>
      </c>
      <c r="D65" s="193">
        <f>'Open Int.'!H65</f>
        <v>33800</v>
      </c>
      <c r="E65" s="335">
        <f>'Open Int.'!I65</f>
        <v>1300</v>
      </c>
      <c r="F65" s="194">
        <f>IF('Open Int.'!E65=0,0,'Open Int.'!H65/'Open Int.'!E65)</f>
        <v>0.13333333333333333</v>
      </c>
      <c r="G65" s="156">
        <v>0.13513513513513514</v>
      </c>
      <c r="H65" s="171">
        <f t="shared" si="0"/>
        <v>-0.013333333333333402</v>
      </c>
      <c r="I65" s="188">
        <f>IF(Volume!D65=0,0,Volume!F65/Volume!D65)</f>
        <v>0.029411764705882353</v>
      </c>
      <c r="J65" s="179">
        <v>0.025</v>
      </c>
      <c r="K65" s="171">
        <f t="shared" si="1"/>
        <v>0.17647058823529405</v>
      </c>
      <c r="L65" s="60"/>
      <c r="M65" s="6"/>
      <c r="N65" s="59"/>
      <c r="O65" s="3"/>
      <c r="P65" s="3"/>
      <c r="Q65" s="3"/>
      <c r="R65" s="3"/>
      <c r="S65" s="3"/>
      <c r="T65" s="3"/>
      <c r="U65" s="61"/>
      <c r="V65" s="3"/>
      <c r="W65" s="3"/>
      <c r="X65" s="3"/>
      <c r="Y65" s="3"/>
      <c r="Z65" s="3"/>
      <c r="AA65" s="2"/>
    </row>
    <row r="66" spans="1:27" s="7" customFormat="1" ht="15">
      <c r="A66" s="180" t="s">
        <v>295</v>
      </c>
      <c r="B66" s="191">
        <f>'Open Int.'!E66</f>
        <v>2700</v>
      </c>
      <c r="C66" s="192">
        <f>'Open Int.'!F66</f>
        <v>0</v>
      </c>
      <c r="D66" s="193">
        <f>'Open Int.'!H66</f>
        <v>0</v>
      </c>
      <c r="E66" s="335">
        <f>'Open Int.'!I66</f>
        <v>0</v>
      </c>
      <c r="F66" s="194">
        <f>IF('Open Int.'!E66=0,0,'Open Int.'!H66/'Open Int.'!E66)</f>
        <v>0</v>
      </c>
      <c r="G66" s="156">
        <v>0</v>
      </c>
      <c r="H66" s="171">
        <f t="shared" si="0"/>
        <v>0</v>
      </c>
      <c r="I66" s="188">
        <f>IF(Volume!D66=0,0,Volume!F66/Volume!D66)</f>
        <v>0</v>
      </c>
      <c r="J66" s="179">
        <v>0</v>
      </c>
      <c r="K66" s="171">
        <f t="shared" si="1"/>
        <v>0</v>
      </c>
      <c r="L66" s="60"/>
      <c r="M66" s="6"/>
      <c r="N66" s="59"/>
      <c r="O66" s="3"/>
      <c r="P66" s="3"/>
      <c r="Q66" s="3"/>
      <c r="R66" s="3"/>
      <c r="S66" s="3"/>
      <c r="T66" s="3"/>
      <c r="U66" s="61"/>
      <c r="V66" s="3"/>
      <c r="W66" s="3"/>
      <c r="X66" s="3"/>
      <c r="Y66" s="3"/>
      <c r="Z66" s="3"/>
      <c r="AA66" s="2"/>
    </row>
    <row r="67" spans="1:27" s="7" customFormat="1" ht="15">
      <c r="A67" s="180" t="s">
        <v>43</v>
      </c>
      <c r="B67" s="191">
        <f>'Open Int.'!E67</f>
        <v>9600</v>
      </c>
      <c r="C67" s="192">
        <f>'Open Int.'!F67</f>
        <v>0</v>
      </c>
      <c r="D67" s="193">
        <f>'Open Int.'!H67</f>
        <v>10800</v>
      </c>
      <c r="E67" s="335">
        <f>'Open Int.'!I67</f>
        <v>0</v>
      </c>
      <c r="F67" s="194">
        <f>IF('Open Int.'!E67=0,0,'Open Int.'!H67/'Open Int.'!E67)</f>
        <v>1.125</v>
      </c>
      <c r="G67" s="156">
        <v>1.125</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200</v>
      </c>
      <c r="B68" s="191">
        <f>'Open Int.'!E68</f>
        <v>338100</v>
      </c>
      <c r="C68" s="192">
        <f>'Open Int.'!F68</f>
        <v>700</v>
      </c>
      <c r="D68" s="193">
        <f>'Open Int.'!H68</f>
        <v>171500</v>
      </c>
      <c r="E68" s="335">
        <f>'Open Int.'!I68</f>
        <v>0</v>
      </c>
      <c r="F68" s="194">
        <f>IF('Open Int.'!E68=0,0,'Open Int.'!H68/'Open Int.'!E68)</f>
        <v>0.5072463768115942</v>
      </c>
      <c r="G68" s="156">
        <v>0.508298755186722</v>
      </c>
      <c r="H68" s="171">
        <f t="shared" si="0"/>
        <v>-0.0020703933747410795</v>
      </c>
      <c r="I68" s="188">
        <f>IF(Volume!D68=0,0,Volume!F68/Volume!D68)</f>
        <v>0.056962025316455694</v>
      </c>
      <c r="J68" s="179">
        <v>0.14930555555555555</v>
      </c>
      <c r="K68" s="171">
        <f t="shared" si="1"/>
        <v>-0.6184869002060642</v>
      </c>
      <c r="L68" s="60"/>
      <c r="M68" s="6"/>
      <c r="N68" s="59"/>
      <c r="O68" s="3"/>
      <c r="P68" s="3"/>
      <c r="Q68" s="3"/>
      <c r="R68" s="3"/>
      <c r="S68" s="3"/>
      <c r="T68" s="3"/>
      <c r="U68" s="61"/>
      <c r="V68" s="3"/>
      <c r="W68" s="3"/>
      <c r="X68" s="3"/>
      <c r="Y68" s="3"/>
      <c r="Z68" s="3"/>
      <c r="AA68" s="2"/>
    </row>
    <row r="69" spans="1:27" s="7" customFormat="1" ht="15">
      <c r="A69" s="180" t="s">
        <v>141</v>
      </c>
      <c r="B69" s="191">
        <f>'Open Int.'!E69</f>
        <v>8203200</v>
      </c>
      <c r="C69" s="192">
        <f>'Open Int.'!F69</f>
        <v>643200</v>
      </c>
      <c r="D69" s="193">
        <f>'Open Int.'!H69</f>
        <v>2606400</v>
      </c>
      <c r="E69" s="335">
        <f>'Open Int.'!I69</f>
        <v>254400</v>
      </c>
      <c r="F69" s="194">
        <f>IF('Open Int.'!E69=0,0,'Open Int.'!H69/'Open Int.'!E69)</f>
        <v>0.3177296664716208</v>
      </c>
      <c r="G69" s="156">
        <v>0.3111111111111111</v>
      </c>
      <c r="H69" s="171">
        <f aca="true" t="shared" si="2" ref="H69:H132">IF(G69=0,0,(F69-G69)/G69)</f>
        <v>0.021273927944495476</v>
      </c>
      <c r="I69" s="188">
        <f>IF(Volume!D69=0,0,Volume!F69/Volume!D69)</f>
        <v>0.15070527097253156</v>
      </c>
      <c r="J69" s="179">
        <v>0.14285714285714285</v>
      </c>
      <c r="K69" s="171">
        <f aca="true" t="shared" si="3" ref="K69:K132">IF(J69=0,0,(I69-J69)/J69)</f>
        <v>0.05493689680772096</v>
      </c>
      <c r="L69" s="60"/>
      <c r="M69" s="6"/>
      <c r="N69" s="59"/>
      <c r="O69" s="3"/>
      <c r="P69" s="3"/>
      <c r="Q69" s="3"/>
      <c r="R69" s="3"/>
      <c r="S69" s="3"/>
      <c r="T69" s="3"/>
      <c r="U69" s="61"/>
      <c r="V69" s="3"/>
      <c r="W69" s="3"/>
      <c r="X69" s="3"/>
      <c r="Y69" s="3"/>
      <c r="Z69" s="3"/>
      <c r="AA69" s="2"/>
    </row>
    <row r="70" spans="1:27" s="7" customFormat="1" ht="15">
      <c r="A70" s="180" t="s">
        <v>184</v>
      </c>
      <c r="B70" s="191">
        <f>'Open Int.'!E70</f>
        <v>3292200</v>
      </c>
      <c r="C70" s="192">
        <f>'Open Int.'!F70</f>
        <v>-129800</v>
      </c>
      <c r="D70" s="193">
        <f>'Open Int.'!H70</f>
        <v>1085600</v>
      </c>
      <c r="E70" s="335">
        <f>'Open Int.'!I70</f>
        <v>159300</v>
      </c>
      <c r="F70" s="194">
        <f>IF('Open Int.'!E70=0,0,'Open Int.'!H70/'Open Int.'!E70)</f>
        <v>0.32974910394265233</v>
      </c>
      <c r="G70" s="156">
        <v>0.2706896551724138</v>
      </c>
      <c r="H70" s="171">
        <f t="shared" si="2"/>
        <v>0.21818140310024436</v>
      </c>
      <c r="I70" s="188">
        <f>IF(Volume!D70=0,0,Volume!F70/Volume!D70)</f>
        <v>0.24423963133640553</v>
      </c>
      <c r="J70" s="179">
        <v>0.17058823529411765</v>
      </c>
      <c r="K70" s="171">
        <f t="shared" si="3"/>
        <v>0.4317495630065151</v>
      </c>
      <c r="L70" s="60"/>
      <c r="M70" s="6"/>
      <c r="N70" s="59"/>
      <c r="O70" s="3"/>
      <c r="P70" s="3"/>
      <c r="Q70" s="3"/>
      <c r="R70" s="3"/>
      <c r="S70" s="3"/>
      <c r="T70" s="3"/>
      <c r="U70" s="61"/>
      <c r="V70" s="3"/>
      <c r="W70" s="3"/>
      <c r="X70" s="3"/>
      <c r="Y70" s="3"/>
      <c r="Z70" s="3"/>
      <c r="AA70" s="2"/>
    </row>
    <row r="71" spans="1:27" s="7" customFormat="1" ht="15">
      <c r="A71" s="180" t="s">
        <v>175</v>
      </c>
      <c r="B71" s="191">
        <f>'Open Int.'!E71</f>
        <v>26082000</v>
      </c>
      <c r="C71" s="192">
        <f>'Open Int.'!F71</f>
        <v>3906000</v>
      </c>
      <c r="D71" s="193">
        <f>'Open Int.'!H71</f>
        <v>16474500</v>
      </c>
      <c r="E71" s="335">
        <f>'Open Int.'!I71</f>
        <v>1102500</v>
      </c>
      <c r="F71" s="194">
        <f>IF('Open Int.'!E71=0,0,'Open Int.'!H71/'Open Int.'!E71)</f>
        <v>0.6316425120772947</v>
      </c>
      <c r="G71" s="156">
        <v>0.6931818181818182</v>
      </c>
      <c r="H71" s="171">
        <f t="shared" si="2"/>
        <v>-0.08877801536390277</v>
      </c>
      <c r="I71" s="188">
        <f>IF(Volume!D71=0,0,Volume!F71/Volume!D71)</f>
        <v>0.3423076923076923</v>
      </c>
      <c r="J71" s="179">
        <v>0.21753246753246752</v>
      </c>
      <c r="K71" s="171">
        <f t="shared" si="3"/>
        <v>0.573593570608496</v>
      </c>
      <c r="L71" s="60"/>
      <c r="M71" s="6"/>
      <c r="N71" s="59"/>
      <c r="O71" s="3"/>
      <c r="P71" s="3"/>
      <c r="Q71" s="3"/>
      <c r="R71" s="3"/>
      <c r="S71" s="3"/>
      <c r="T71" s="3"/>
      <c r="U71" s="61"/>
      <c r="V71" s="3"/>
      <c r="W71" s="3"/>
      <c r="X71" s="3"/>
      <c r="Y71" s="3"/>
      <c r="Z71" s="3"/>
      <c r="AA71" s="2"/>
    </row>
    <row r="72" spans="1:27" s="7" customFormat="1" ht="15">
      <c r="A72" s="180" t="s">
        <v>142</v>
      </c>
      <c r="B72" s="191">
        <f>'Open Int.'!E72</f>
        <v>276500</v>
      </c>
      <c r="C72" s="192">
        <f>'Open Int.'!F72</f>
        <v>1750</v>
      </c>
      <c r="D72" s="193">
        <f>'Open Int.'!H72</f>
        <v>19250</v>
      </c>
      <c r="E72" s="335">
        <f>'Open Int.'!I72</f>
        <v>1750</v>
      </c>
      <c r="F72" s="194">
        <f>IF('Open Int.'!E72=0,0,'Open Int.'!H72/'Open Int.'!E72)</f>
        <v>0.06962025316455696</v>
      </c>
      <c r="G72" s="156">
        <v>0.06369426751592357</v>
      </c>
      <c r="H72" s="171">
        <f t="shared" si="2"/>
        <v>0.09303797468354424</v>
      </c>
      <c r="I72" s="188">
        <f>IF(Volume!D72=0,0,Volume!F72/Volume!D72)</f>
        <v>0.25</v>
      </c>
      <c r="J72" s="179">
        <v>0.08333333333333333</v>
      </c>
      <c r="K72" s="171">
        <f t="shared" si="3"/>
        <v>2.0000000000000004</v>
      </c>
      <c r="L72" s="60"/>
      <c r="M72" s="6"/>
      <c r="N72" s="59"/>
      <c r="O72" s="3"/>
      <c r="P72" s="3"/>
      <c r="Q72" s="3"/>
      <c r="R72" s="3"/>
      <c r="S72" s="3"/>
      <c r="T72" s="3"/>
      <c r="U72" s="61"/>
      <c r="V72" s="3"/>
      <c r="W72" s="3"/>
      <c r="X72" s="3"/>
      <c r="Y72" s="3"/>
      <c r="Z72" s="3"/>
      <c r="AA72" s="2"/>
    </row>
    <row r="73" spans="1:27" s="7" customFormat="1" ht="15">
      <c r="A73" s="180" t="s">
        <v>176</v>
      </c>
      <c r="B73" s="191">
        <f>'Open Int.'!E73</f>
        <v>2441800</v>
      </c>
      <c r="C73" s="192">
        <f>'Open Int.'!F73</f>
        <v>59450</v>
      </c>
      <c r="D73" s="193">
        <f>'Open Int.'!H73</f>
        <v>501700</v>
      </c>
      <c r="E73" s="335">
        <f>'Open Int.'!I73</f>
        <v>11600</v>
      </c>
      <c r="F73" s="194">
        <f>IF('Open Int.'!E73=0,0,'Open Int.'!H73/'Open Int.'!E73)</f>
        <v>0.20546318289786222</v>
      </c>
      <c r="G73" s="156">
        <v>0.2057212416311625</v>
      </c>
      <c r="H73" s="171">
        <f t="shared" si="2"/>
        <v>-0.001254409759799916</v>
      </c>
      <c r="I73" s="188">
        <f>IF(Volume!D73=0,0,Volume!F73/Volume!D73)</f>
        <v>0.10695742471443406</v>
      </c>
      <c r="J73" s="179">
        <v>0.12437185929648241</v>
      </c>
      <c r="K73" s="171">
        <f t="shared" si="3"/>
        <v>-0.14001909017485337</v>
      </c>
      <c r="L73" s="60"/>
      <c r="M73" s="6"/>
      <c r="N73" s="59"/>
      <c r="O73" s="3"/>
      <c r="P73" s="3"/>
      <c r="Q73" s="3"/>
      <c r="R73" s="3"/>
      <c r="S73" s="3"/>
      <c r="T73" s="3"/>
      <c r="U73" s="61"/>
      <c r="V73" s="3"/>
      <c r="W73" s="3"/>
      <c r="X73" s="3"/>
      <c r="Y73" s="3"/>
      <c r="Z73" s="3"/>
      <c r="AA73" s="2"/>
    </row>
    <row r="74" spans="1:27" s="7" customFormat="1" ht="15">
      <c r="A74" s="180" t="s">
        <v>167</v>
      </c>
      <c r="B74" s="191">
        <f>'Open Int.'!E74</f>
        <v>1917300</v>
      </c>
      <c r="C74" s="192">
        <f>'Open Int.'!F74</f>
        <v>23100</v>
      </c>
      <c r="D74" s="193">
        <f>'Open Int.'!H74</f>
        <v>431200</v>
      </c>
      <c r="E74" s="335">
        <f>'Open Int.'!I74</f>
        <v>0</v>
      </c>
      <c r="F74" s="194">
        <f>IF('Open Int.'!E74=0,0,'Open Int.'!H74/'Open Int.'!E74)</f>
        <v>0.2248995983935743</v>
      </c>
      <c r="G74" s="156">
        <v>0.22764227642276422</v>
      </c>
      <c r="H74" s="171">
        <f t="shared" si="2"/>
        <v>-0.01204819277108432</v>
      </c>
      <c r="I74" s="188">
        <f>IF(Volume!D74=0,0,Volume!F74/Volume!D74)</f>
        <v>0</v>
      </c>
      <c r="J74" s="179">
        <v>0</v>
      </c>
      <c r="K74" s="171">
        <f t="shared" si="3"/>
        <v>0</v>
      </c>
      <c r="L74" s="60"/>
      <c r="M74" s="6"/>
      <c r="N74" s="59"/>
      <c r="O74" s="3"/>
      <c r="P74" s="3"/>
      <c r="Q74" s="3"/>
      <c r="R74" s="3"/>
      <c r="S74" s="3"/>
      <c r="T74" s="3"/>
      <c r="U74" s="61"/>
      <c r="V74" s="3"/>
      <c r="W74" s="3"/>
      <c r="X74" s="3"/>
      <c r="Y74" s="3"/>
      <c r="Z74" s="3"/>
      <c r="AA74" s="2"/>
    </row>
    <row r="75" spans="1:27" s="7" customFormat="1" ht="15">
      <c r="A75" s="180" t="s">
        <v>201</v>
      </c>
      <c r="B75" s="191">
        <f>'Open Int.'!E75</f>
        <v>1444200</v>
      </c>
      <c r="C75" s="192">
        <f>'Open Int.'!F75</f>
        <v>-58400</v>
      </c>
      <c r="D75" s="193">
        <f>'Open Int.'!H75</f>
        <v>250000</v>
      </c>
      <c r="E75" s="335">
        <f>'Open Int.'!I75</f>
        <v>6000</v>
      </c>
      <c r="F75" s="194">
        <f>IF('Open Int.'!E75=0,0,'Open Int.'!H75/'Open Int.'!E75)</f>
        <v>0.17310621797534967</v>
      </c>
      <c r="G75" s="156">
        <v>0.16238519898842008</v>
      </c>
      <c r="H75" s="171">
        <f t="shared" si="2"/>
        <v>0.06602214397442789</v>
      </c>
      <c r="I75" s="188">
        <f>IF(Volume!D75=0,0,Volume!F75/Volume!D75)</f>
        <v>0.18436578171091444</v>
      </c>
      <c r="J75" s="179">
        <v>0.21130551816958276</v>
      </c>
      <c r="K75" s="171">
        <f t="shared" si="3"/>
        <v>-0.1274918738139526</v>
      </c>
      <c r="L75" s="60"/>
      <c r="M75" s="6"/>
      <c r="N75" s="59"/>
      <c r="O75" s="3"/>
      <c r="P75" s="3"/>
      <c r="Q75" s="3"/>
      <c r="R75" s="3"/>
      <c r="S75" s="3"/>
      <c r="T75" s="3"/>
      <c r="U75" s="61"/>
      <c r="V75" s="3"/>
      <c r="W75" s="3"/>
      <c r="X75" s="3"/>
      <c r="Y75" s="3"/>
      <c r="Z75" s="3"/>
      <c r="AA75" s="2"/>
    </row>
    <row r="76" spans="1:27" s="7" customFormat="1" ht="15">
      <c r="A76" s="180" t="s">
        <v>143</v>
      </c>
      <c r="B76" s="191">
        <f>'Open Int.'!E76</f>
        <v>85550</v>
      </c>
      <c r="C76" s="192">
        <f>'Open Int.'!F76</f>
        <v>11800</v>
      </c>
      <c r="D76" s="193">
        <f>'Open Int.'!H76</f>
        <v>82600</v>
      </c>
      <c r="E76" s="335">
        <f>'Open Int.'!I76</f>
        <v>29500</v>
      </c>
      <c r="F76" s="194">
        <f>IF('Open Int.'!E76=0,0,'Open Int.'!H76/'Open Int.'!E76)</f>
        <v>0.9655172413793104</v>
      </c>
      <c r="G76" s="156">
        <v>0.72</v>
      </c>
      <c r="H76" s="171">
        <f t="shared" si="2"/>
        <v>0.3409961685823756</v>
      </c>
      <c r="I76" s="188">
        <f>IF(Volume!D76=0,0,Volume!F76/Volume!D76)</f>
        <v>2.5</v>
      </c>
      <c r="J76" s="179">
        <v>0</v>
      </c>
      <c r="K76" s="171">
        <f t="shared" si="3"/>
        <v>0</v>
      </c>
      <c r="L76" s="60"/>
      <c r="M76" s="6"/>
      <c r="N76" s="59"/>
      <c r="O76" s="3"/>
      <c r="P76" s="3"/>
      <c r="Q76" s="3"/>
      <c r="R76" s="3"/>
      <c r="S76" s="3"/>
      <c r="T76" s="3"/>
      <c r="U76" s="61"/>
      <c r="V76" s="3"/>
      <c r="W76" s="3"/>
      <c r="X76" s="3"/>
      <c r="Y76" s="3"/>
      <c r="Z76" s="3"/>
      <c r="AA76" s="2"/>
    </row>
    <row r="77" spans="1:27" s="7" customFormat="1" ht="15">
      <c r="A77" s="180" t="s">
        <v>90</v>
      </c>
      <c r="B77" s="191">
        <f>'Open Int.'!E77</f>
        <v>6000</v>
      </c>
      <c r="C77" s="192">
        <f>'Open Int.'!F77</f>
        <v>0</v>
      </c>
      <c r="D77" s="193">
        <f>'Open Int.'!H77</f>
        <v>0</v>
      </c>
      <c r="E77" s="335">
        <f>'Open Int.'!I77</f>
        <v>0</v>
      </c>
      <c r="F77" s="194">
        <f>IF('Open Int.'!E77=0,0,'Open Int.'!H77/'Open Int.'!E77)</f>
        <v>0</v>
      </c>
      <c r="G77" s="156">
        <v>0</v>
      </c>
      <c r="H77" s="171">
        <f t="shared" si="2"/>
        <v>0</v>
      </c>
      <c r="I77" s="188">
        <f>IF(Volume!D77=0,0,Volume!F77/Volume!D77)</f>
        <v>0</v>
      </c>
      <c r="J77" s="179">
        <v>0</v>
      </c>
      <c r="K77" s="171">
        <f t="shared" si="3"/>
        <v>0</v>
      </c>
      <c r="L77" s="60"/>
      <c r="M77" s="6"/>
      <c r="N77" s="59"/>
      <c r="O77" s="3"/>
      <c r="P77" s="3"/>
      <c r="Q77" s="3"/>
      <c r="R77" s="3"/>
      <c r="S77" s="3"/>
      <c r="T77" s="3"/>
      <c r="U77" s="61"/>
      <c r="V77" s="3"/>
      <c r="W77" s="3"/>
      <c r="X77" s="3"/>
      <c r="Y77" s="3"/>
      <c r="Z77" s="3"/>
      <c r="AA77" s="2"/>
    </row>
    <row r="78" spans="1:27" s="7" customFormat="1" ht="15">
      <c r="A78" s="180" t="s">
        <v>35</v>
      </c>
      <c r="B78" s="191">
        <f>'Open Int.'!E78</f>
        <v>625900</v>
      </c>
      <c r="C78" s="192">
        <f>'Open Int.'!F78</f>
        <v>-15400</v>
      </c>
      <c r="D78" s="193">
        <f>'Open Int.'!H78</f>
        <v>41800</v>
      </c>
      <c r="E78" s="335">
        <f>'Open Int.'!I78</f>
        <v>1100</v>
      </c>
      <c r="F78" s="194">
        <f>IF('Open Int.'!E78=0,0,'Open Int.'!H78/'Open Int.'!E78)</f>
        <v>0.06678383128295255</v>
      </c>
      <c r="G78" s="156">
        <v>0.0634648370497427</v>
      </c>
      <c r="H78" s="171">
        <f t="shared" si="2"/>
        <v>0.052296584809765956</v>
      </c>
      <c r="I78" s="188">
        <f>IF(Volume!D78=0,0,Volume!F78/Volume!D78)</f>
        <v>0.02702702702702703</v>
      </c>
      <c r="J78" s="179">
        <v>0.05785123966942149</v>
      </c>
      <c r="K78" s="171">
        <f t="shared" si="3"/>
        <v>-0.5328185328185328</v>
      </c>
      <c r="L78" s="60"/>
      <c r="M78" s="6"/>
      <c r="N78" s="59"/>
      <c r="O78" s="3"/>
      <c r="P78" s="3"/>
      <c r="Q78" s="3"/>
      <c r="R78" s="3"/>
      <c r="S78" s="3"/>
      <c r="T78" s="3"/>
      <c r="U78" s="61"/>
      <c r="V78" s="3"/>
      <c r="W78" s="3"/>
      <c r="X78" s="3"/>
      <c r="Y78" s="3"/>
      <c r="Z78" s="3"/>
      <c r="AA78" s="2"/>
    </row>
    <row r="79" spans="1:27" s="7" customFormat="1" ht="15">
      <c r="A79" s="180" t="s">
        <v>6</v>
      </c>
      <c r="B79" s="191">
        <f>'Open Int.'!E79</f>
        <v>2855250</v>
      </c>
      <c r="C79" s="192">
        <f>'Open Int.'!F79</f>
        <v>-281250</v>
      </c>
      <c r="D79" s="193">
        <f>'Open Int.'!H79</f>
        <v>716625</v>
      </c>
      <c r="E79" s="335">
        <f>'Open Int.'!I79</f>
        <v>-19125</v>
      </c>
      <c r="F79" s="194">
        <f>IF('Open Int.'!E79=0,0,'Open Int.'!H79/'Open Int.'!E79)</f>
        <v>0.25098502758077224</v>
      </c>
      <c r="G79" s="156">
        <v>0.23457675753228122</v>
      </c>
      <c r="H79" s="171">
        <f t="shared" si="2"/>
        <v>0.06994840503852134</v>
      </c>
      <c r="I79" s="188">
        <f>IF(Volume!D79=0,0,Volume!F79/Volume!D79)</f>
        <v>0.06330128205128205</v>
      </c>
      <c r="J79" s="179">
        <v>0.13810741687979539</v>
      </c>
      <c r="K79" s="171">
        <f t="shared" si="3"/>
        <v>-0.5416518281101614</v>
      </c>
      <c r="L79" s="60"/>
      <c r="M79" s="6"/>
      <c r="N79" s="59"/>
      <c r="O79" s="3"/>
      <c r="P79" s="3"/>
      <c r="Q79" s="3"/>
      <c r="R79" s="3"/>
      <c r="S79" s="3"/>
      <c r="T79" s="3"/>
      <c r="U79" s="61"/>
      <c r="V79" s="3"/>
      <c r="W79" s="3"/>
      <c r="X79" s="3"/>
      <c r="Y79" s="3"/>
      <c r="Z79" s="3"/>
      <c r="AA79" s="2"/>
    </row>
    <row r="80" spans="1:27" s="7" customFormat="1" ht="15">
      <c r="A80" s="180" t="s">
        <v>177</v>
      </c>
      <c r="B80" s="191">
        <f>'Open Int.'!E80</f>
        <v>882000</v>
      </c>
      <c r="C80" s="192">
        <f>'Open Int.'!F80</f>
        <v>-33000</v>
      </c>
      <c r="D80" s="193">
        <f>'Open Int.'!H80</f>
        <v>82000</v>
      </c>
      <c r="E80" s="335">
        <f>'Open Int.'!I80</f>
        <v>3000</v>
      </c>
      <c r="F80" s="194">
        <f>IF('Open Int.'!E80=0,0,'Open Int.'!H80/'Open Int.'!E80)</f>
        <v>0.09297052154195011</v>
      </c>
      <c r="G80" s="156">
        <v>0.08633879781420765</v>
      </c>
      <c r="H80" s="171">
        <f t="shared" si="2"/>
        <v>0.0768104710238525</v>
      </c>
      <c r="I80" s="188">
        <f>IF(Volume!D80=0,0,Volume!F80/Volume!D80)</f>
        <v>0.052109181141439205</v>
      </c>
      <c r="J80" s="179">
        <v>0.06585365853658537</v>
      </c>
      <c r="K80" s="171">
        <f t="shared" si="3"/>
        <v>-0.2087124345188862</v>
      </c>
      <c r="L80" s="60"/>
      <c r="M80" s="6"/>
      <c r="N80" s="59"/>
      <c r="O80" s="3"/>
      <c r="P80" s="3"/>
      <c r="Q80" s="3"/>
      <c r="R80" s="3"/>
      <c r="S80" s="3"/>
      <c r="T80" s="3"/>
      <c r="U80" s="61"/>
      <c r="V80" s="3"/>
      <c r="W80" s="3"/>
      <c r="X80" s="3"/>
      <c r="Y80" s="3"/>
      <c r="Z80" s="3"/>
      <c r="AA80" s="2"/>
    </row>
    <row r="81" spans="1:27" s="7" customFormat="1" ht="15">
      <c r="A81" s="180" t="s">
        <v>168</v>
      </c>
      <c r="B81" s="191">
        <f>'Open Int.'!E81</f>
        <v>0</v>
      </c>
      <c r="C81" s="192">
        <f>'Open Int.'!F81</f>
        <v>0</v>
      </c>
      <c r="D81" s="193">
        <f>'Open Int.'!H81</f>
        <v>0</v>
      </c>
      <c r="E81" s="335">
        <f>'Open Int.'!I81</f>
        <v>0</v>
      </c>
      <c r="F81" s="194">
        <f>IF('Open Int.'!E81=0,0,'Open Int.'!H81/'Open Int.'!E81)</f>
        <v>0</v>
      </c>
      <c r="G81" s="156">
        <v>0</v>
      </c>
      <c r="H81" s="171">
        <f t="shared" si="2"/>
        <v>0</v>
      </c>
      <c r="I81" s="188">
        <f>IF(Volume!D81=0,0,Volume!F81/Volume!D81)</f>
        <v>0</v>
      </c>
      <c r="J81" s="179">
        <v>0</v>
      </c>
      <c r="K81" s="171">
        <f t="shared" si="3"/>
        <v>0</v>
      </c>
      <c r="L81" s="60"/>
      <c r="M81" s="6"/>
      <c r="N81" s="59"/>
      <c r="O81" s="3"/>
      <c r="P81" s="3"/>
      <c r="Q81" s="3"/>
      <c r="R81" s="3"/>
      <c r="S81" s="3"/>
      <c r="T81" s="3"/>
      <c r="U81" s="61"/>
      <c r="V81" s="3"/>
      <c r="W81" s="3"/>
      <c r="X81" s="3"/>
      <c r="Y81" s="3"/>
      <c r="Z81" s="3"/>
      <c r="AA81" s="2"/>
    </row>
    <row r="82" spans="1:27" s="7" customFormat="1" ht="15">
      <c r="A82" s="180" t="s">
        <v>132</v>
      </c>
      <c r="B82" s="191">
        <f>'Open Int.'!E82</f>
        <v>38400</v>
      </c>
      <c r="C82" s="192">
        <f>'Open Int.'!F82</f>
        <v>9200</v>
      </c>
      <c r="D82" s="193">
        <f>'Open Int.'!H82</f>
        <v>5200</v>
      </c>
      <c r="E82" s="335">
        <f>'Open Int.'!I82</f>
        <v>0</v>
      </c>
      <c r="F82" s="194">
        <f>IF('Open Int.'!E82=0,0,'Open Int.'!H82/'Open Int.'!E82)</f>
        <v>0.13541666666666666</v>
      </c>
      <c r="G82" s="156">
        <v>0.1780821917808219</v>
      </c>
      <c r="H82" s="171">
        <f t="shared" si="2"/>
        <v>-0.23958333333333334</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144</v>
      </c>
      <c r="B83" s="191">
        <f>'Open Int.'!E83</f>
        <v>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296</v>
      </c>
      <c r="B84" s="191">
        <f>'Open Int.'!E84</f>
        <v>20400</v>
      </c>
      <c r="C84" s="192">
        <f>'Open Int.'!F84</f>
        <v>0</v>
      </c>
      <c r="D84" s="193">
        <f>'Open Int.'!H84</f>
        <v>3300</v>
      </c>
      <c r="E84" s="335">
        <f>'Open Int.'!I84</f>
        <v>0</v>
      </c>
      <c r="F84" s="194">
        <f>IF('Open Int.'!E84=0,0,'Open Int.'!H84/'Open Int.'!E84)</f>
        <v>0.16176470588235295</v>
      </c>
      <c r="G84" s="156">
        <v>0.16176470588235295</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133</v>
      </c>
      <c r="B85" s="191">
        <f>'Open Int.'!E85</f>
        <v>5712500</v>
      </c>
      <c r="C85" s="192">
        <f>'Open Int.'!F85</f>
        <v>175000</v>
      </c>
      <c r="D85" s="193">
        <f>'Open Int.'!H85</f>
        <v>925000</v>
      </c>
      <c r="E85" s="335">
        <f>'Open Int.'!I85</f>
        <v>62500</v>
      </c>
      <c r="F85" s="194">
        <f>IF('Open Int.'!E85=0,0,'Open Int.'!H85/'Open Int.'!E85)</f>
        <v>0.16192560175054704</v>
      </c>
      <c r="G85" s="156">
        <v>0.15575620767494355</v>
      </c>
      <c r="H85" s="171">
        <f t="shared" si="2"/>
        <v>0.03960929819554125</v>
      </c>
      <c r="I85" s="188">
        <f>IF(Volume!D85=0,0,Volume!F85/Volume!D85)</f>
        <v>0.09195402298850575</v>
      </c>
      <c r="J85" s="179">
        <v>0.04573804573804574</v>
      </c>
      <c r="K85" s="171">
        <f t="shared" si="3"/>
        <v>1.0104493207941483</v>
      </c>
      <c r="L85" s="60"/>
      <c r="M85" s="6"/>
      <c r="N85" s="59"/>
      <c r="O85" s="3"/>
      <c r="P85" s="3"/>
      <c r="Q85" s="3"/>
      <c r="R85" s="3"/>
      <c r="S85" s="3"/>
      <c r="T85" s="3"/>
      <c r="U85" s="61"/>
      <c r="V85" s="3"/>
      <c r="W85" s="3"/>
      <c r="X85" s="3"/>
      <c r="Y85" s="3"/>
      <c r="Z85" s="3"/>
      <c r="AA85" s="2"/>
    </row>
    <row r="86" spans="1:27" s="7" customFormat="1" ht="15">
      <c r="A86" s="180" t="s">
        <v>169</v>
      </c>
      <c r="B86" s="191">
        <f>'Open Int.'!E86</f>
        <v>80000</v>
      </c>
      <c r="C86" s="192">
        <f>'Open Int.'!F86</f>
        <v>4000</v>
      </c>
      <c r="D86" s="193">
        <f>'Open Int.'!H86</f>
        <v>80000</v>
      </c>
      <c r="E86" s="335">
        <f>'Open Int.'!I86</f>
        <v>24000</v>
      </c>
      <c r="F86" s="194">
        <f>IF('Open Int.'!E86=0,0,'Open Int.'!H86/'Open Int.'!E86)</f>
        <v>1</v>
      </c>
      <c r="G86" s="156">
        <v>0.7368421052631579</v>
      </c>
      <c r="H86" s="171">
        <f t="shared" si="2"/>
        <v>0.3571428571428572</v>
      </c>
      <c r="I86" s="188">
        <f>IF(Volume!D86=0,0,Volume!F86/Volume!D86)</f>
        <v>6</v>
      </c>
      <c r="J86" s="179">
        <v>0</v>
      </c>
      <c r="K86" s="171">
        <f t="shared" si="3"/>
        <v>0</v>
      </c>
      <c r="L86" s="60"/>
      <c r="M86" s="6"/>
      <c r="N86" s="59"/>
      <c r="O86" s="3"/>
      <c r="P86" s="3"/>
      <c r="Q86" s="3"/>
      <c r="R86" s="3"/>
      <c r="S86" s="3"/>
      <c r="T86" s="3"/>
      <c r="U86" s="61"/>
      <c r="V86" s="3"/>
      <c r="W86" s="3"/>
      <c r="X86" s="3"/>
      <c r="Y86" s="3"/>
      <c r="Z86" s="3"/>
      <c r="AA86" s="2"/>
    </row>
    <row r="87" spans="1:27" s="7" customFormat="1" ht="15">
      <c r="A87" s="180" t="s">
        <v>297</v>
      </c>
      <c r="B87" s="191">
        <f>'Open Int.'!E87</f>
        <v>44550</v>
      </c>
      <c r="C87" s="192">
        <f>'Open Int.'!F87</f>
        <v>0</v>
      </c>
      <c r="D87" s="193">
        <f>'Open Int.'!H87</f>
        <v>0</v>
      </c>
      <c r="E87" s="335">
        <f>'Open Int.'!I87</f>
        <v>0</v>
      </c>
      <c r="F87" s="194">
        <f>IF('Open Int.'!E87=0,0,'Open Int.'!H87/'Open Int.'!E87)</f>
        <v>0</v>
      </c>
      <c r="G87" s="156">
        <v>0</v>
      </c>
      <c r="H87" s="171">
        <f t="shared" si="2"/>
        <v>0</v>
      </c>
      <c r="I87" s="188">
        <f>IF(Volume!D87=0,0,Volume!F87/Volume!D87)</f>
        <v>0</v>
      </c>
      <c r="J87" s="179">
        <v>0</v>
      </c>
      <c r="K87" s="171">
        <f t="shared" si="3"/>
        <v>0</v>
      </c>
      <c r="L87" s="60"/>
      <c r="M87" s="6"/>
      <c r="N87" s="59"/>
      <c r="O87" s="3"/>
      <c r="P87" s="3"/>
      <c r="Q87" s="3"/>
      <c r="R87" s="3"/>
      <c r="S87" s="3"/>
      <c r="T87" s="3"/>
      <c r="U87" s="61"/>
      <c r="V87" s="3"/>
      <c r="W87" s="3"/>
      <c r="X87" s="3"/>
      <c r="Y87" s="3"/>
      <c r="Z87" s="3"/>
      <c r="AA87" s="2"/>
    </row>
    <row r="88" spans="1:27" s="7" customFormat="1" ht="15">
      <c r="A88" s="180" t="s">
        <v>298</v>
      </c>
      <c r="B88" s="191">
        <f>'Open Int.'!E88</f>
        <v>13750</v>
      </c>
      <c r="C88" s="192">
        <f>'Open Int.'!F88</f>
        <v>3850</v>
      </c>
      <c r="D88" s="193">
        <f>'Open Int.'!H88</f>
        <v>1100</v>
      </c>
      <c r="E88" s="335">
        <f>'Open Int.'!I88</f>
        <v>1100</v>
      </c>
      <c r="F88" s="194">
        <f>IF('Open Int.'!E88=0,0,'Open Int.'!H88/'Open Int.'!E88)</f>
        <v>0.08</v>
      </c>
      <c r="G88" s="156">
        <v>0</v>
      </c>
      <c r="H88" s="171">
        <f t="shared" si="2"/>
        <v>0</v>
      </c>
      <c r="I88" s="188">
        <f>IF(Volume!D88=0,0,Volume!F88/Volume!D88)</f>
        <v>0.25</v>
      </c>
      <c r="J88" s="179">
        <v>0</v>
      </c>
      <c r="K88" s="171">
        <f t="shared" si="3"/>
        <v>0</v>
      </c>
      <c r="L88" s="60"/>
      <c r="M88" s="6"/>
      <c r="N88" s="59"/>
      <c r="O88" s="3"/>
      <c r="P88" s="3"/>
      <c r="Q88" s="3"/>
      <c r="R88" s="3"/>
      <c r="S88" s="3"/>
      <c r="T88" s="3"/>
      <c r="U88" s="61"/>
      <c r="V88" s="3"/>
      <c r="W88" s="3"/>
      <c r="X88" s="3"/>
      <c r="Y88" s="3"/>
      <c r="Z88" s="3"/>
      <c r="AA88" s="2"/>
    </row>
    <row r="89" spans="1:27" s="7" customFormat="1" ht="15">
      <c r="A89" s="180" t="s">
        <v>178</v>
      </c>
      <c r="B89" s="191">
        <f>'Open Int.'!E89</f>
        <v>117500</v>
      </c>
      <c r="C89" s="192">
        <f>'Open Int.'!F89</f>
        <v>2500</v>
      </c>
      <c r="D89" s="193">
        <f>'Open Int.'!H89</f>
        <v>7500</v>
      </c>
      <c r="E89" s="335">
        <f>'Open Int.'!I89</f>
        <v>0</v>
      </c>
      <c r="F89" s="194">
        <f>IF('Open Int.'!E89=0,0,'Open Int.'!H89/'Open Int.'!E89)</f>
        <v>0.06382978723404255</v>
      </c>
      <c r="G89" s="156">
        <v>0.06521739130434782</v>
      </c>
      <c r="H89" s="171">
        <f t="shared" si="2"/>
        <v>-0.021276595744680903</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9" s="58" customFormat="1" ht="15">
      <c r="A90" s="180" t="s">
        <v>145</v>
      </c>
      <c r="B90" s="191">
        <f>'Open Int.'!E90</f>
        <v>117300</v>
      </c>
      <c r="C90" s="192">
        <f>'Open Int.'!F90</f>
        <v>8500</v>
      </c>
      <c r="D90" s="193">
        <f>'Open Int.'!H90</f>
        <v>18700</v>
      </c>
      <c r="E90" s="335">
        <f>'Open Int.'!I90</f>
        <v>0</v>
      </c>
      <c r="F90" s="194">
        <f>IF('Open Int.'!E90=0,0,'Open Int.'!H90/'Open Int.'!E90)</f>
        <v>0.15942028985507245</v>
      </c>
      <c r="G90" s="156">
        <v>0.171875</v>
      </c>
      <c r="H90" s="171">
        <f t="shared" si="2"/>
        <v>-0.07246376811594211</v>
      </c>
      <c r="I90" s="188">
        <f>IF(Volume!D90=0,0,Volume!F90/Volume!D90)</f>
        <v>0</v>
      </c>
      <c r="J90" s="179">
        <v>3</v>
      </c>
      <c r="K90" s="171">
        <f t="shared" si="3"/>
        <v>-1</v>
      </c>
      <c r="L90" s="60"/>
      <c r="M90" s="6"/>
      <c r="N90" s="59"/>
      <c r="O90" s="3"/>
      <c r="P90" s="3"/>
      <c r="Q90" s="3"/>
      <c r="R90" s="3"/>
      <c r="S90" s="3"/>
      <c r="T90" s="3"/>
      <c r="U90" s="61"/>
      <c r="V90" s="3"/>
      <c r="W90" s="3"/>
      <c r="X90" s="3"/>
      <c r="Y90" s="3"/>
      <c r="Z90" s="3"/>
      <c r="AA90" s="2"/>
      <c r="AB90" s="78"/>
      <c r="AC90" s="77"/>
    </row>
    <row r="91" spans="1:27" s="7" customFormat="1" ht="15">
      <c r="A91" s="180" t="s">
        <v>274</v>
      </c>
      <c r="B91" s="191">
        <f>'Open Int.'!E91</f>
        <v>299200</v>
      </c>
      <c r="C91" s="192">
        <f>'Open Int.'!F91</f>
        <v>10200</v>
      </c>
      <c r="D91" s="193">
        <f>'Open Int.'!H91</f>
        <v>12750</v>
      </c>
      <c r="E91" s="335">
        <f>'Open Int.'!I91</f>
        <v>0</v>
      </c>
      <c r="F91" s="194">
        <f>IF('Open Int.'!E91=0,0,'Open Int.'!H91/'Open Int.'!E91)</f>
        <v>0.04261363636363636</v>
      </c>
      <c r="G91" s="156">
        <v>0.04411764705882353</v>
      </c>
      <c r="H91" s="171">
        <f t="shared" si="2"/>
        <v>-0.03409090909090923</v>
      </c>
      <c r="I91" s="188">
        <f>IF(Volume!D91=0,0,Volume!F91/Volume!D91)</f>
        <v>0</v>
      </c>
      <c r="J91" s="179">
        <v>0</v>
      </c>
      <c r="K91" s="171">
        <f t="shared" si="3"/>
        <v>0</v>
      </c>
      <c r="L91" s="60"/>
      <c r="M91" s="6"/>
      <c r="N91" s="59"/>
      <c r="O91" s="3"/>
      <c r="P91" s="3"/>
      <c r="Q91" s="3"/>
      <c r="R91" s="3"/>
      <c r="S91" s="3"/>
      <c r="T91" s="3"/>
      <c r="U91" s="61"/>
      <c r="V91" s="3"/>
      <c r="W91" s="3"/>
      <c r="X91" s="3"/>
      <c r="Y91" s="3"/>
      <c r="Z91" s="3"/>
      <c r="AA91" s="2"/>
    </row>
    <row r="92" spans="1:27" s="7" customFormat="1" ht="15">
      <c r="A92" s="180" t="s">
        <v>210</v>
      </c>
      <c r="B92" s="191">
        <f>'Open Int.'!E92</f>
        <v>36800</v>
      </c>
      <c r="C92" s="192">
        <f>'Open Int.'!F92</f>
        <v>-3800</v>
      </c>
      <c r="D92" s="193">
        <f>'Open Int.'!H92</f>
        <v>10000</v>
      </c>
      <c r="E92" s="335">
        <f>'Open Int.'!I92</f>
        <v>-400</v>
      </c>
      <c r="F92" s="194">
        <f>IF('Open Int.'!E92=0,0,'Open Int.'!H92/'Open Int.'!E92)</f>
        <v>0.2717391304347826</v>
      </c>
      <c r="G92" s="156">
        <v>0.2561576354679803</v>
      </c>
      <c r="H92" s="171">
        <f t="shared" si="2"/>
        <v>0.06082775919732428</v>
      </c>
      <c r="I92" s="188">
        <f>IF(Volume!D92=0,0,Volume!F92/Volume!D92)</f>
        <v>0.16666666666666666</v>
      </c>
      <c r="J92" s="179">
        <v>0.24242424242424243</v>
      </c>
      <c r="K92" s="171">
        <f t="shared" si="3"/>
        <v>-0.31250000000000006</v>
      </c>
      <c r="L92" s="60"/>
      <c r="M92" s="6"/>
      <c r="N92" s="59"/>
      <c r="O92" s="3"/>
      <c r="P92" s="3"/>
      <c r="Q92" s="3"/>
      <c r="R92" s="3"/>
      <c r="S92" s="3"/>
      <c r="T92" s="3"/>
      <c r="U92" s="61"/>
      <c r="V92" s="3"/>
      <c r="W92" s="3"/>
      <c r="X92" s="3"/>
      <c r="Y92" s="3"/>
      <c r="Z92" s="3"/>
      <c r="AA92" s="2"/>
    </row>
    <row r="93" spans="1:27" s="7" customFormat="1" ht="15">
      <c r="A93" s="180" t="s">
        <v>299</v>
      </c>
      <c r="B93" s="191">
        <f>'Open Int.'!E93</f>
        <v>350</v>
      </c>
      <c r="C93" s="192">
        <f>'Open Int.'!F93</f>
        <v>0</v>
      </c>
      <c r="D93" s="193">
        <f>'Open Int.'!H93</f>
        <v>0</v>
      </c>
      <c r="E93" s="335">
        <f>'Open Int.'!I93</f>
        <v>0</v>
      </c>
      <c r="F93" s="194">
        <f>IF('Open Int.'!E93=0,0,'Open Int.'!H93/'Open Int.'!E93)</f>
        <v>0</v>
      </c>
      <c r="G93" s="156">
        <v>0</v>
      </c>
      <c r="H93" s="171">
        <f t="shared" si="2"/>
        <v>0</v>
      </c>
      <c r="I93" s="188">
        <f>IF(Volume!D93=0,0,Volume!F93/Volume!D93)</f>
        <v>0</v>
      </c>
      <c r="J93" s="179">
        <v>0</v>
      </c>
      <c r="K93" s="171">
        <f t="shared" si="3"/>
        <v>0</v>
      </c>
      <c r="L93" s="60"/>
      <c r="M93" s="6"/>
      <c r="N93" s="59"/>
      <c r="O93" s="3"/>
      <c r="P93" s="3"/>
      <c r="Q93" s="3"/>
      <c r="R93" s="3"/>
      <c r="S93" s="3"/>
      <c r="T93" s="3"/>
      <c r="U93" s="61"/>
      <c r="V93" s="3"/>
      <c r="W93" s="3"/>
      <c r="X93" s="3"/>
      <c r="Y93" s="3"/>
      <c r="Z93" s="3"/>
      <c r="AA93" s="2"/>
    </row>
    <row r="94" spans="1:27" s="7" customFormat="1" ht="15">
      <c r="A94" s="180" t="s">
        <v>7</v>
      </c>
      <c r="B94" s="191">
        <f>'Open Int.'!E94</f>
        <v>137800</v>
      </c>
      <c r="C94" s="192">
        <f>'Open Int.'!F94</f>
        <v>3900</v>
      </c>
      <c r="D94" s="193">
        <f>'Open Int.'!H94</f>
        <v>43550</v>
      </c>
      <c r="E94" s="335">
        <f>'Open Int.'!I94</f>
        <v>1950</v>
      </c>
      <c r="F94" s="194">
        <f>IF('Open Int.'!E94=0,0,'Open Int.'!H94/'Open Int.'!E94)</f>
        <v>0.3160377358490566</v>
      </c>
      <c r="G94" s="156">
        <v>0.3106796116504854</v>
      </c>
      <c r="H94" s="171">
        <f t="shared" si="2"/>
        <v>0.017246462264150983</v>
      </c>
      <c r="I94" s="188">
        <f>IF(Volume!D94=0,0,Volume!F94/Volume!D94)</f>
        <v>0.3333333333333333</v>
      </c>
      <c r="J94" s="179">
        <v>0.24390243902439024</v>
      </c>
      <c r="K94" s="171">
        <f t="shared" si="3"/>
        <v>0.36666666666666664</v>
      </c>
      <c r="L94" s="60"/>
      <c r="M94" s="6"/>
      <c r="N94" s="59"/>
      <c r="O94" s="3"/>
      <c r="P94" s="3"/>
      <c r="Q94" s="3"/>
      <c r="R94" s="3"/>
      <c r="S94" s="3"/>
      <c r="T94" s="3"/>
      <c r="U94" s="61"/>
      <c r="V94" s="3"/>
      <c r="W94" s="3"/>
      <c r="X94" s="3"/>
      <c r="Y94" s="3"/>
      <c r="Z94" s="3"/>
      <c r="AA94" s="2"/>
    </row>
    <row r="95" spans="1:27" s="7" customFormat="1" ht="15">
      <c r="A95" s="180" t="s">
        <v>170</v>
      </c>
      <c r="B95" s="191">
        <f>'Open Int.'!E95</f>
        <v>0</v>
      </c>
      <c r="C95" s="192">
        <f>'Open Int.'!F95</f>
        <v>0</v>
      </c>
      <c r="D95" s="193">
        <f>'Open Int.'!H95</f>
        <v>0</v>
      </c>
      <c r="E95" s="335">
        <f>'Open Int.'!I95</f>
        <v>0</v>
      </c>
      <c r="F95" s="194">
        <f>IF('Open Int.'!E95=0,0,'Open Int.'!H95/'Open Int.'!E95)</f>
        <v>0</v>
      </c>
      <c r="G95" s="156">
        <v>0</v>
      </c>
      <c r="H95" s="171">
        <f t="shared" si="2"/>
        <v>0</v>
      </c>
      <c r="I95" s="188">
        <f>IF(Volume!D95=0,0,Volume!F95/Volume!D95)</f>
        <v>0</v>
      </c>
      <c r="J95" s="179">
        <v>0</v>
      </c>
      <c r="K95" s="171">
        <f t="shared" si="3"/>
        <v>0</v>
      </c>
      <c r="L95" s="60"/>
      <c r="M95" s="6"/>
      <c r="N95" s="59"/>
      <c r="O95" s="3"/>
      <c r="P95" s="3"/>
      <c r="Q95" s="3"/>
      <c r="R95" s="3"/>
      <c r="S95" s="3"/>
      <c r="T95" s="3"/>
      <c r="U95" s="61"/>
      <c r="V95" s="3"/>
      <c r="W95" s="3"/>
      <c r="X95" s="3"/>
      <c r="Y95" s="3"/>
      <c r="Z95" s="3"/>
      <c r="AA95" s="2"/>
    </row>
    <row r="96" spans="1:29" s="58" customFormat="1" ht="15">
      <c r="A96" s="180" t="s">
        <v>224</v>
      </c>
      <c r="B96" s="191">
        <f>'Open Int.'!E96</f>
        <v>172400</v>
      </c>
      <c r="C96" s="192">
        <f>'Open Int.'!F96</f>
        <v>-15600</v>
      </c>
      <c r="D96" s="193">
        <f>'Open Int.'!H96</f>
        <v>36000</v>
      </c>
      <c r="E96" s="335">
        <f>'Open Int.'!I96</f>
        <v>800</v>
      </c>
      <c r="F96" s="194">
        <f>IF('Open Int.'!E96=0,0,'Open Int.'!H96/'Open Int.'!E96)</f>
        <v>0.2088167053364269</v>
      </c>
      <c r="G96" s="156">
        <v>0.18723404255319148</v>
      </c>
      <c r="H96" s="171">
        <f t="shared" si="2"/>
        <v>0.11527103986500738</v>
      </c>
      <c r="I96" s="188">
        <f>IF(Volume!D96=0,0,Volume!F96/Volume!D96)</f>
        <v>0.15649867374005305</v>
      </c>
      <c r="J96" s="179">
        <v>0</v>
      </c>
      <c r="K96" s="171">
        <f t="shared" si="3"/>
        <v>0</v>
      </c>
      <c r="L96" s="60"/>
      <c r="M96" s="6"/>
      <c r="N96" s="59"/>
      <c r="O96" s="3"/>
      <c r="P96" s="3"/>
      <c r="Q96" s="3"/>
      <c r="R96" s="3"/>
      <c r="S96" s="3"/>
      <c r="T96" s="3"/>
      <c r="U96" s="61"/>
      <c r="V96" s="3"/>
      <c r="W96" s="3"/>
      <c r="X96" s="3"/>
      <c r="Y96" s="3"/>
      <c r="Z96" s="3"/>
      <c r="AA96" s="2"/>
      <c r="AB96" s="78"/>
      <c r="AC96" s="77"/>
    </row>
    <row r="97" spans="1:27" s="7" customFormat="1" ht="15">
      <c r="A97" s="180" t="s">
        <v>207</v>
      </c>
      <c r="B97" s="191">
        <f>'Open Int.'!E97</f>
        <v>542500</v>
      </c>
      <c r="C97" s="192">
        <f>'Open Int.'!F97</f>
        <v>1250</v>
      </c>
      <c r="D97" s="193">
        <f>'Open Int.'!H97</f>
        <v>27500</v>
      </c>
      <c r="E97" s="335">
        <f>'Open Int.'!I97</f>
        <v>0</v>
      </c>
      <c r="F97" s="194">
        <f>IF('Open Int.'!E97=0,0,'Open Int.'!H97/'Open Int.'!E97)</f>
        <v>0.05069124423963134</v>
      </c>
      <c r="G97" s="156">
        <v>0.050808314087759814</v>
      </c>
      <c r="H97" s="171">
        <f t="shared" si="2"/>
        <v>-0.0023041474654377047</v>
      </c>
      <c r="I97" s="188">
        <f>IF(Volume!D97=0,0,Volume!F97/Volume!D97)</f>
        <v>0</v>
      </c>
      <c r="J97" s="179">
        <v>0</v>
      </c>
      <c r="K97" s="171">
        <f t="shared" si="3"/>
        <v>0</v>
      </c>
      <c r="L97" s="60"/>
      <c r="M97" s="6"/>
      <c r="N97" s="59"/>
      <c r="O97" s="3"/>
      <c r="P97" s="3"/>
      <c r="Q97" s="3"/>
      <c r="R97" s="3"/>
      <c r="S97" s="3"/>
      <c r="T97" s="3"/>
      <c r="U97" s="61"/>
      <c r="V97" s="3"/>
      <c r="W97" s="3"/>
      <c r="X97" s="3"/>
      <c r="Y97" s="3"/>
      <c r="Z97" s="3"/>
      <c r="AA97" s="2"/>
    </row>
    <row r="98" spans="1:27" s="7" customFormat="1" ht="15">
      <c r="A98" s="180" t="s">
        <v>300</v>
      </c>
      <c r="B98" s="191">
        <f>'Open Int.'!E98</f>
        <v>7750</v>
      </c>
      <c r="C98" s="192">
        <f>'Open Int.'!F98</f>
        <v>1000</v>
      </c>
      <c r="D98" s="193">
        <f>'Open Int.'!H98</f>
        <v>0</v>
      </c>
      <c r="E98" s="335">
        <f>'Open Int.'!I98</f>
        <v>0</v>
      </c>
      <c r="F98" s="194">
        <f>IF('Open Int.'!E98=0,0,'Open Int.'!H98/'Open Int.'!E98)</f>
        <v>0</v>
      </c>
      <c r="G98" s="156">
        <v>0</v>
      </c>
      <c r="H98" s="171">
        <f t="shared" si="2"/>
        <v>0</v>
      </c>
      <c r="I98" s="188">
        <f>IF(Volume!D98=0,0,Volume!F98/Volume!D98)</f>
        <v>0</v>
      </c>
      <c r="J98" s="179">
        <v>0</v>
      </c>
      <c r="K98" s="171">
        <f t="shared" si="3"/>
        <v>0</v>
      </c>
      <c r="L98" s="60"/>
      <c r="M98" s="6"/>
      <c r="N98" s="59"/>
      <c r="O98" s="3"/>
      <c r="P98" s="3"/>
      <c r="Q98" s="3"/>
      <c r="R98" s="3"/>
      <c r="S98" s="3"/>
      <c r="T98" s="3"/>
      <c r="U98" s="61"/>
      <c r="V98" s="3"/>
      <c r="W98" s="3"/>
      <c r="X98" s="3"/>
      <c r="Y98" s="3"/>
      <c r="Z98" s="3"/>
      <c r="AA98" s="2"/>
    </row>
    <row r="99" spans="1:27" s="7" customFormat="1" ht="15">
      <c r="A99" s="180" t="s">
        <v>280</v>
      </c>
      <c r="B99" s="191">
        <f>'Open Int.'!E99</f>
        <v>484800</v>
      </c>
      <c r="C99" s="192">
        <f>'Open Int.'!F99</f>
        <v>0</v>
      </c>
      <c r="D99" s="193">
        <f>'Open Int.'!H99</f>
        <v>41600</v>
      </c>
      <c r="E99" s="335">
        <f>'Open Int.'!I99</f>
        <v>-1600</v>
      </c>
      <c r="F99" s="194">
        <f>IF('Open Int.'!E99=0,0,'Open Int.'!H99/'Open Int.'!E99)</f>
        <v>0.0858085808580858</v>
      </c>
      <c r="G99" s="156">
        <v>0.0891089108910891</v>
      </c>
      <c r="H99" s="171">
        <f t="shared" si="2"/>
        <v>-0.03703703703703702</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9" s="58" customFormat="1" ht="15">
      <c r="A100" s="180" t="s">
        <v>146</v>
      </c>
      <c r="B100" s="191">
        <f>'Open Int.'!E100</f>
        <v>676400</v>
      </c>
      <c r="C100" s="192">
        <f>'Open Int.'!F100</f>
        <v>8900</v>
      </c>
      <c r="D100" s="193">
        <f>'Open Int.'!H100</f>
        <v>26700</v>
      </c>
      <c r="E100" s="335">
        <f>'Open Int.'!I100</f>
        <v>0</v>
      </c>
      <c r="F100" s="194">
        <f>IF('Open Int.'!E100=0,0,'Open Int.'!H100/'Open Int.'!E100)</f>
        <v>0.039473684210526314</v>
      </c>
      <c r="G100" s="156">
        <v>0.04</v>
      </c>
      <c r="H100" s="171">
        <f t="shared" si="2"/>
        <v>-0.01315789473684218</v>
      </c>
      <c r="I100" s="188">
        <f>IF(Volume!D100=0,0,Volume!F100/Volume!D100)</f>
        <v>0.125</v>
      </c>
      <c r="J100" s="179">
        <v>0</v>
      </c>
      <c r="K100" s="171">
        <f t="shared" si="3"/>
        <v>0</v>
      </c>
      <c r="L100" s="60"/>
      <c r="M100" s="6"/>
      <c r="N100" s="59"/>
      <c r="O100" s="3"/>
      <c r="P100" s="3"/>
      <c r="Q100" s="3"/>
      <c r="R100" s="3"/>
      <c r="S100" s="3"/>
      <c r="T100" s="3"/>
      <c r="U100" s="61"/>
      <c r="V100" s="3"/>
      <c r="W100" s="3"/>
      <c r="X100" s="3"/>
      <c r="Y100" s="3"/>
      <c r="Z100" s="3"/>
      <c r="AA100" s="2"/>
      <c r="AB100" s="78"/>
      <c r="AC100" s="77"/>
    </row>
    <row r="101" spans="1:29" s="58" customFormat="1" ht="15">
      <c r="A101" s="180" t="s">
        <v>8</v>
      </c>
      <c r="B101" s="191">
        <f>'Open Int.'!E101</f>
        <v>3697600</v>
      </c>
      <c r="C101" s="192">
        <f>'Open Int.'!F101</f>
        <v>148800</v>
      </c>
      <c r="D101" s="193">
        <f>'Open Int.'!H101</f>
        <v>1137600</v>
      </c>
      <c r="E101" s="335">
        <f>'Open Int.'!I101</f>
        <v>32000</v>
      </c>
      <c r="F101" s="194">
        <f>IF('Open Int.'!E101=0,0,'Open Int.'!H101/'Open Int.'!E101)</f>
        <v>0.30765902206836865</v>
      </c>
      <c r="G101" s="156">
        <v>0.31154192966636607</v>
      </c>
      <c r="H101" s="171">
        <f t="shared" si="2"/>
        <v>-0.01246351527114078</v>
      </c>
      <c r="I101" s="188">
        <f>IF(Volume!D101=0,0,Volume!F101/Volume!D101)</f>
        <v>0.1482371794871795</v>
      </c>
      <c r="J101" s="179">
        <v>0.10638998682476944</v>
      </c>
      <c r="K101" s="171">
        <f t="shared" si="3"/>
        <v>0.39333769945225044</v>
      </c>
      <c r="L101" s="60"/>
      <c r="M101" s="6"/>
      <c r="N101" s="59"/>
      <c r="O101" s="3"/>
      <c r="P101" s="3"/>
      <c r="Q101" s="3"/>
      <c r="R101" s="3"/>
      <c r="S101" s="3"/>
      <c r="T101" s="3"/>
      <c r="U101" s="61"/>
      <c r="V101" s="3"/>
      <c r="W101" s="3"/>
      <c r="X101" s="3"/>
      <c r="Y101" s="3"/>
      <c r="Z101" s="3"/>
      <c r="AA101" s="2"/>
      <c r="AB101" s="78"/>
      <c r="AC101" s="77"/>
    </row>
    <row r="102" spans="1:27" s="7" customFormat="1" ht="15">
      <c r="A102" s="180" t="s">
        <v>301</v>
      </c>
      <c r="B102" s="191">
        <f>'Open Int.'!E102</f>
        <v>14000</v>
      </c>
      <c r="C102" s="192">
        <f>'Open Int.'!F102</f>
        <v>1000</v>
      </c>
      <c r="D102" s="193">
        <f>'Open Int.'!H102</f>
        <v>1000</v>
      </c>
      <c r="E102" s="335">
        <f>'Open Int.'!I102</f>
        <v>0</v>
      </c>
      <c r="F102" s="194">
        <f>IF('Open Int.'!E102=0,0,'Open Int.'!H102/'Open Int.'!E102)</f>
        <v>0.07142857142857142</v>
      </c>
      <c r="G102" s="156">
        <v>0.07692307692307693</v>
      </c>
      <c r="H102" s="171">
        <f t="shared" si="2"/>
        <v>-0.07142857142857154</v>
      </c>
      <c r="I102" s="188">
        <f>IF(Volume!D102=0,0,Volume!F102/Volume!D102)</f>
        <v>0</v>
      </c>
      <c r="J102" s="179">
        <v>0</v>
      </c>
      <c r="K102" s="171">
        <f t="shared" si="3"/>
        <v>0</v>
      </c>
      <c r="L102" s="60"/>
      <c r="M102" s="6"/>
      <c r="N102" s="59"/>
      <c r="O102" s="3"/>
      <c r="P102" s="3"/>
      <c r="Q102" s="3"/>
      <c r="R102" s="3"/>
      <c r="S102" s="3"/>
      <c r="T102" s="3"/>
      <c r="U102" s="61"/>
      <c r="V102" s="3"/>
      <c r="W102" s="3"/>
      <c r="X102" s="3"/>
      <c r="Y102" s="3"/>
      <c r="Z102" s="3"/>
      <c r="AA102" s="2"/>
    </row>
    <row r="103" spans="1:27" s="7" customFormat="1" ht="15">
      <c r="A103" s="180" t="s">
        <v>179</v>
      </c>
      <c r="B103" s="191">
        <f>'Open Int.'!E103</f>
        <v>6832000</v>
      </c>
      <c r="C103" s="192">
        <f>'Open Int.'!F103</f>
        <v>-812000</v>
      </c>
      <c r="D103" s="193">
        <f>'Open Int.'!H103</f>
        <v>2240000</v>
      </c>
      <c r="E103" s="335">
        <f>'Open Int.'!I103</f>
        <v>-28000</v>
      </c>
      <c r="F103" s="194">
        <f>IF('Open Int.'!E103=0,0,'Open Int.'!H103/'Open Int.'!E103)</f>
        <v>0.32786885245901637</v>
      </c>
      <c r="G103" s="156">
        <v>0.2967032967032967</v>
      </c>
      <c r="H103" s="171">
        <f t="shared" si="2"/>
        <v>0.10503946569520331</v>
      </c>
      <c r="I103" s="188">
        <f>IF(Volume!D103=0,0,Volume!F103/Volume!D103)</f>
        <v>0.08333333333333333</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202</v>
      </c>
      <c r="B104" s="191">
        <f>'Open Int.'!E104</f>
        <v>127650</v>
      </c>
      <c r="C104" s="192">
        <f>'Open Int.'!F104</f>
        <v>-1150</v>
      </c>
      <c r="D104" s="193">
        <f>'Open Int.'!H104</f>
        <v>10350</v>
      </c>
      <c r="E104" s="335">
        <f>'Open Int.'!I104</f>
        <v>0</v>
      </c>
      <c r="F104" s="194">
        <f>IF('Open Int.'!E104=0,0,'Open Int.'!H104/'Open Int.'!E104)</f>
        <v>0.08108108108108109</v>
      </c>
      <c r="G104" s="156">
        <v>0.08035714285714286</v>
      </c>
      <c r="H104" s="171">
        <f t="shared" si="2"/>
        <v>0.00900900900900899</v>
      </c>
      <c r="I104" s="188">
        <f>IF(Volume!D104=0,0,Volume!F104/Volume!D104)</f>
        <v>0</v>
      </c>
      <c r="J104" s="179">
        <v>0</v>
      </c>
      <c r="K104" s="171">
        <f t="shared" si="3"/>
        <v>0</v>
      </c>
      <c r="L104" s="60"/>
      <c r="M104" s="6"/>
      <c r="N104" s="59"/>
      <c r="O104" s="3"/>
      <c r="P104" s="3"/>
      <c r="Q104" s="3"/>
      <c r="R104" s="3"/>
      <c r="S104" s="3"/>
      <c r="T104" s="3"/>
      <c r="U104" s="61"/>
      <c r="V104" s="3"/>
      <c r="W104" s="3"/>
      <c r="X104" s="3"/>
      <c r="Y104" s="3"/>
      <c r="Z104" s="3"/>
      <c r="AA104" s="2"/>
    </row>
    <row r="105" spans="1:29" s="58" customFormat="1" ht="15">
      <c r="A105" s="180" t="s">
        <v>171</v>
      </c>
      <c r="B105" s="191">
        <f>'Open Int.'!E105</f>
        <v>165000</v>
      </c>
      <c r="C105" s="192">
        <f>'Open Int.'!F105</f>
        <v>-4400</v>
      </c>
      <c r="D105" s="193">
        <f>'Open Int.'!H105</f>
        <v>55000</v>
      </c>
      <c r="E105" s="335">
        <f>'Open Int.'!I105</f>
        <v>0</v>
      </c>
      <c r="F105" s="194">
        <f>IF('Open Int.'!E105=0,0,'Open Int.'!H105/'Open Int.'!E105)</f>
        <v>0.3333333333333333</v>
      </c>
      <c r="G105" s="156">
        <v>0.3246753246753247</v>
      </c>
      <c r="H105" s="171">
        <f t="shared" si="2"/>
        <v>0.02666666666666662</v>
      </c>
      <c r="I105" s="188">
        <f>IF(Volume!D105=0,0,Volume!F105/Volume!D105)</f>
        <v>0.08333333333333333</v>
      </c>
      <c r="J105" s="179">
        <v>0.3</v>
      </c>
      <c r="K105" s="171">
        <f t="shared" si="3"/>
        <v>-0.7222222222222223</v>
      </c>
      <c r="L105" s="60"/>
      <c r="M105" s="6"/>
      <c r="N105" s="59"/>
      <c r="O105" s="3"/>
      <c r="P105" s="3"/>
      <c r="Q105" s="3"/>
      <c r="R105" s="3"/>
      <c r="S105" s="3"/>
      <c r="T105" s="3"/>
      <c r="U105" s="61"/>
      <c r="V105" s="3"/>
      <c r="W105" s="3"/>
      <c r="X105" s="3"/>
      <c r="Y105" s="3"/>
      <c r="Z105" s="3"/>
      <c r="AA105" s="2"/>
      <c r="AB105" s="78"/>
      <c r="AC105" s="77"/>
    </row>
    <row r="106" spans="1:29" s="58" customFormat="1" ht="15">
      <c r="A106" s="180" t="s">
        <v>147</v>
      </c>
      <c r="B106" s="191">
        <f>'Open Int.'!E106</f>
        <v>188800</v>
      </c>
      <c r="C106" s="192">
        <f>'Open Int.'!F106</f>
        <v>0</v>
      </c>
      <c r="D106" s="193">
        <f>'Open Int.'!H106</f>
        <v>11800</v>
      </c>
      <c r="E106" s="335">
        <f>'Open Int.'!I106</f>
        <v>5900</v>
      </c>
      <c r="F106" s="194">
        <f>IF('Open Int.'!E106=0,0,'Open Int.'!H106/'Open Int.'!E106)</f>
        <v>0.0625</v>
      </c>
      <c r="G106" s="156">
        <v>0.03125</v>
      </c>
      <c r="H106" s="171">
        <f t="shared" si="2"/>
        <v>1</v>
      </c>
      <c r="I106" s="188">
        <f>IF(Volume!D106=0,0,Volume!F106/Volume!D106)</f>
        <v>0.5</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148</v>
      </c>
      <c r="B107" s="191">
        <f>'Open Int.'!E107</f>
        <v>2090</v>
      </c>
      <c r="C107" s="192">
        <f>'Open Int.'!F107</f>
        <v>0</v>
      </c>
      <c r="D107" s="193">
        <f>'Open Int.'!H107</f>
        <v>0</v>
      </c>
      <c r="E107" s="335">
        <f>'Open Int.'!I107</f>
        <v>0</v>
      </c>
      <c r="F107" s="194">
        <f>IF('Open Int.'!E107=0,0,'Open Int.'!H107/'Open Int.'!E107)</f>
        <v>0</v>
      </c>
      <c r="G107" s="156">
        <v>0</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122</v>
      </c>
      <c r="B108" s="191">
        <f>'Open Int.'!E108</f>
        <v>4712500</v>
      </c>
      <c r="C108" s="192">
        <f>'Open Int.'!F108</f>
        <v>61750</v>
      </c>
      <c r="D108" s="193">
        <f>'Open Int.'!H108</f>
        <v>939250</v>
      </c>
      <c r="E108" s="335">
        <f>'Open Int.'!I108</f>
        <v>-3250</v>
      </c>
      <c r="F108" s="194">
        <f>IF('Open Int.'!E108=0,0,'Open Int.'!H108/'Open Int.'!E108)</f>
        <v>0.1993103448275862</v>
      </c>
      <c r="G108" s="156">
        <v>0.2026554856743536</v>
      </c>
      <c r="H108" s="171">
        <f t="shared" si="2"/>
        <v>-0.016506539833531564</v>
      </c>
      <c r="I108" s="188">
        <f>IF(Volume!D108=0,0,Volume!F108/Volume!D108)</f>
        <v>0.056818181818181816</v>
      </c>
      <c r="J108" s="179">
        <v>0.019230769230769232</v>
      </c>
      <c r="K108" s="171">
        <f t="shared" si="3"/>
        <v>1.9545454545454544</v>
      </c>
      <c r="L108" s="60"/>
      <c r="M108" s="6"/>
      <c r="N108" s="59"/>
      <c r="O108" s="3"/>
      <c r="P108" s="3"/>
      <c r="Q108" s="3"/>
      <c r="R108" s="3"/>
      <c r="S108" s="3"/>
      <c r="T108" s="3"/>
      <c r="U108" s="61"/>
      <c r="V108" s="3"/>
      <c r="W108" s="3"/>
      <c r="X108" s="3"/>
      <c r="Y108" s="3"/>
      <c r="Z108" s="3"/>
      <c r="AA108" s="2"/>
      <c r="AB108" s="78"/>
      <c r="AC108" s="77"/>
    </row>
    <row r="109" spans="1:29" s="58" customFormat="1" ht="15">
      <c r="A109" s="180" t="s">
        <v>36</v>
      </c>
      <c r="B109" s="191">
        <f>'Open Int.'!E109</f>
        <v>251100</v>
      </c>
      <c r="C109" s="192">
        <f>'Open Int.'!F109</f>
        <v>-2700</v>
      </c>
      <c r="D109" s="193">
        <f>'Open Int.'!H109</f>
        <v>63900</v>
      </c>
      <c r="E109" s="335">
        <f>'Open Int.'!I109</f>
        <v>450</v>
      </c>
      <c r="F109" s="194">
        <f>IF('Open Int.'!E109=0,0,'Open Int.'!H109/'Open Int.'!E109)</f>
        <v>0.25448028673835127</v>
      </c>
      <c r="G109" s="156">
        <v>0.25</v>
      </c>
      <c r="H109" s="171">
        <f t="shared" si="2"/>
        <v>0.017921146953405076</v>
      </c>
      <c r="I109" s="188">
        <f>IF(Volume!D109=0,0,Volume!F109/Volume!D109)</f>
        <v>0.08536585365853659</v>
      </c>
      <c r="J109" s="179">
        <v>0.3221476510067114</v>
      </c>
      <c r="K109" s="171">
        <f t="shared" si="3"/>
        <v>-0.7350101626016259</v>
      </c>
      <c r="L109" s="60"/>
      <c r="M109" s="6"/>
      <c r="N109" s="59"/>
      <c r="O109" s="3"/>
      <c r="P109" s="3"/>
      <c r="Q109" s="3"/>
      <c r="R109" s="3"/>
      <c r="S109" s="3"/>
      <c r="T109" s="3"/>
      <c r="U109" s="61"/>
      <c r="V109" s="3"/>
      <c r="W109" s="3"/>
      <c r="X109" s="3"/>
      <c r="Y109" s="3"/>
      <c r="Z109" s="3"/>
      <c r="AA109" s="2"/>
      <c r="AB109" s="78"/>
      <c r="AC109" s="77"/>
    </row>
    <row r="110" spans="1:29" s="58" customFormat="1" ht="15">
      <c r="A110" s="180" t="s">
        <v>172</v>
      </c>
      <c r="B110" s="191">
        <f>'Open Int.'!E110</f>
        <v>153300</v>
      </c>
      <c r="C110" s="192">
        <f>'Open Int.'!F110</f>
        <v>1050</v>
      </c>
      <c r="D110" s="193">
        <f>'Open Int.'!H110</f>
        <v>10500</v>
      </c>
      <c r="E110" s="335">
        <f>'Open Int.'!I110</f>
        <v>2100</v>
      </c>
      <c r="F110" s="194">
        <f>IF('Open Int.'!E110=0,0,'Open Int.'!H110/'Open Int.'!E110)</f>
        <v>0.0684931506849315</v>
      </c>
      <c r="G110" s="156">
        <v>0.05517241379310345</v>
      </c>
      <c r="H110" s="171">
        <f t="shared" si="2"/>
        <v>0.2414383561643835</v>
      </c>
      <c r="I110" s="188">
        <f>IF(Volume!D110=0,0,Volume!F110/Volume!D110)</f>
        <v>0.01904761904761905</v>
      </c>
      <c r="J110" s="179">
        <v>0.08571428571428572</v>
      </c>
      <c r="K110" s="171">
        <f t="shared" si="3"/>
        <v>-0.7777777777777778</v>
      </c>
      <c r="L110" s="60"/>
      <c r="M110" s="6"/>
      <c r="N110" s="59"/>
      <c r="O110" s="3"/>
      <c r="P110" s="3"/>
      <c r="Q110" s="3"/>
      <c r="R110" s="3"/>
      <c r="S110" s="3"/>
      <c r="T110" s="3"/>
      <c r="U110" s="61"/>
      <c r="V110" s="3"/>
      <c r="W110" s="3"/>
      <c r="X110" s="3"/>
      <c r="Y110" s="3"/>
      <c r="Z110" s="3"/>
      <c r="AA110" s="2"/>
      <c r="AB110" s="78"/>
      <c r="AC110" s="77"/>
    </row>
    <row r="111" spans="1:29" s="58" customFormat="1" ht="15">
      <c r="A111" s="180" t="s">
        <v>80</v>
      </c>
      <c r="B111" s="191">
        <f>'Open Int.'!E111</f>
        <v>24000</v>
      </c>
      <c r="C111" s="192">
        <f>'Open Int.'!F111</f>
        <v>1200</v>
      </c>
      <c r="D111" s="193">
        <f>'Open Int.'!H111</f>
        <v>2400</v>
      </c>
      <c r="E111" s="335">
        <f>'Open Int.'!I111</f>
        <v>0</v>
      </c>
      <c r="F111" s="194">
        <f>IF('Open Int.'!E111=0,0,'Open Int.'!H111/'Open Int.'!E111)</f>
        <v>0.1</v>
      </c>
      <c r="G111" s="156">
        <v>0.10526315789473684</v>
      </c>
      <c r="H111" s="171">
        <f t="shared" si="2"/>
        <v>-0.04999999999999989</v>
      </c>
      <c r="I111" s="188">
        <f>IF(Volume!D111=0,0,Volume!F111/Volume!D111)</f>
        <v>0</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276</v>
      </c>
      <c r="B112" s="191">
        <f>'Open Int.'!E112</f>
        <v>169400</v>
      </c>
      <c r="C112" s="192">
        <f>'Open Int.'!F112</f>
        <v>-2100</v>
      </c>
      <c r="D112" s="193">
        <f>'Open Int.'!H112</f>
        <v>1400</v>
      </c>
      <c r="E112" s="335">
        <f>'Open Int.'!I112</f>
        <v>0</v>
      </c>
      <c r="F112" s="194">
        <f>IF('Open Int.'!E112=0,0,'Open Int.'!H112/'Open Int.'!E112)</f>
        <v>0.008264462809917356</v>
      </c>
      <c r="G112" s="156">
        <v>0.00816326530612245</v>
      </c>
      <c r="H112" s="171">
        <f t="shared" si="2"/>
        <v>0.01239669421487597</v>
      </c>
      <c r="I112" s="188">
        <f>IF(Volume!D112=0,0,Volume!F112/Volume!D112)</f>
        <v>0</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225</v>
      </c>
      <c r="B113" s="191">
        <f>'Open Int.'!E113</f>
        <v>0</v>
      </c>
      <c r="C113" s="192">
        <f>'Open Int.'!F113</f>
        <v>0</v>
      </c>
      <c r="D113" s="193">
        <f>'Open Int.'!H113</f>
        <v>0</v>
      </c>
      <c r="E113" s="335">
        <f>'Open Int.'!I113</f>
        <v>0</v>
      </c>
      <c r="F113" s="194">
        <f>IF('Open Int.'!E113=0,0,'Open Int.'!H113/'Open Int.'!E113)</f>
        <v>0</v>
      </c>
      <c r="G113" s="156">
        <v>0</v>
      </c>
      <c r="H113" s="171">
        <f t="shared" si="2"/>
        <v>0</v>
      </c>
      <c r="I113" s="188">
        <f>IF(Volume!D113=0,0,Volume!F113/Volume!D113)</f>
        <v>0</v>
      </c>
      <c r="J113" s="179">
        <v>0</v>
      </c>
      <c r="K113" s="171">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80" t="s">
        <v>81</v>
      </c>
      <c r="B114" s="191">
        <f>'Open Int.'!E114</f>
        <v>30000</v>
      </c>
      <c r="C114" s="192">
        <f>'Open Int.'!F114</f>
        <v>1200</v>
      </c>
      <c r="D114" s="193">
        <f>'Open Int.'!H114</f>
        <v>1200</v>
      </c>
      <c r="E114" s="335">
        <f>'Open Int.'!I114</f>
        <v>0</v>
      </c>
      <c r="F114" s="194">
        <f>IF('Open Int.'!E114=0,0,'Open Int.'!H114/'Open Int.'!E114)</f>
        <v>0.04</v>
      </c>
      <c r="G114" s="156">
        <v>0.041666666666666664</v>
      </c>
      <c r="H114" s="171">
        <f t="shared" si="2"/>
        <v>-0.039999999999999925</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226</v>
      </c>
      <c r="B115" s="191">
        <f>'Open Int.'!E115</f>
        <v>1982400</v>
      </c>
      <c r="C115" s="192">
        <f>'Open Int.'!F115</f>
        <v>137200</v>
      </c>
      <c r="D115" s="193">
        <f>'Open Int.'!H115</f>
        <v>1106000</v>
      </c>
      <c r="E115" s="335">
        <f>'Open Int.'!I115</f>
        <v>106400</v>
      </c>
      <c r="F115" s="194">
        <f>IF('Open Int.'!E115=0,0,'Open Int.'!H115/'Open Int.'!E115)</f>
        <v>0.557909604519774</v>
      </c>
      <c r="G115" s="156">
        <v>0.5417298937784522</v>
      </c>
      <c r="H115" s="171">
        <f t="shared" si="2"/>
        <v>0.02986674895947087</v>
      </c>
      <c r="I115" s="188">
        <f>IF(Volume!D115=0,0,Volume!F115/Volume!D115)</f>
        <v>0.34296028880866425</v>
      </c>
      <c r="J115" s="179">
        <v>0.16139240506329114</v>
      </c>
      <c r="K115" s="171">
        <f t="shared" si="3"/>
        <v>1.1250088483046647</v>
      </c>
      <c r="L115" s="60"/>
      <c r="M115" s="6"/>
      <c r="N115" s="59"/>
      <c r="O115" s="3"/>
      <c r="P115" s="3"/>
      <c r="Q115" s="3"/>
      <c r="R115" s="3"/>
      <c r="S115" s="3"/>
      <c r="T115" s="3"/>
      <c r="U115" s="61"/>
      <c r="V115" s="3"/>
      <c r="W115" s="3"/>
      <c r="X115" s="3"/>
      <c r="Y115" s="3"/>
      <c r="Z115" s="3"/>
      <c r="AA115" s="2"/>
      <c r="AB115" s="78"/>
      <c r="AC115" s="77"/>
    </row>
    <row r="116" spans="1:27" s="7" customFormat="1" ht="15">
      <c r="A116" s="180" t="s">
        <v>302</v>
      </c>
      <c r="B116" s="191">
        <f>'Open Int.'!E116</f>
        <v>30800</v>
      </c>
      <c r="C116" s="192">
        <f>'Open Int.'!F116</f>
        <v>2200</v>
      </c>
      <c r="D116" s="193">
        <f>'Open Int.'!H116</f>
        <v>1100</v>
      </c>
      <c r="E116" s="335">
        <f>'Open Int.'!I116</f>
        <v>0</v>
      </c>
      <c r="F116" s="194">
        <f>IF('Open Int.'!E116=0,0,'Open Int.'!H116/'Open Int.'!E116)</f>
        <v>0.03571428571428571</v>
      </c>
      <c r="G116" s="156">
        <v>0.038461538461538464</v>
      </c>
      <c r="H116" s="171">
        <f t="shared" si="2"/>
        <v>-0.07142857142857154</v>
      </c>
      <c r="I116" s="188">
        <f>IF(Volume!D116=0,0,Volume!F116/Volume!D116)</f>
        <v>0</v>
      </c>
      <c r="J116" s="179">
        <v>0</v>
      </c>
      <c r="K116" s="171">
        <f t="shared" si="3"/>
        <v>0</v>
      </c>
      <c r="L116" s="60"/>
      <c r="M116" s="6"/>
      <c r="N116" s="59"/>
      <c r="O116" s="3"/>
      <c r="P116" s="3"/>
      <c r="Q116" s="3"/>
      <c r="R116" s="3"/>
      <c r="S116" s="3"/>
      <c r="T116" s="3"/>
      <c r="U116" s="61"/>
      <c r="V116" s="3"/>
      <c r="W116" s="3"/>
      <c r="X116" s="3"/>
      <c r="Y116" s="3"/>
      <c r="Z116" s="3"/>
      <c r="AA116" s="2"/>
    </row>
    <row r="117" spans="1:27" s="7" customFormat="1" ht="15">
      <c r="A117" s="180" t="s">
        <v>227</v>
      </c>
      <c r="B117" s="191">
        <f>'Open Int.'!E117</f>
        <v>16200</v>
      </c>
      <c r="C117" s="192">
        <f>'Open Int.'!F117</f>
        <v>0</v>
      </c>
      <c r="D117" s="193">
        <f>'Open Int.'!H117</f>
        <v>900</v>
      </c>
      <c r="E117" s="335">
        <f>'Open Int.'!I117</f>
        <v>0</v>
      </c>
      <c r="F117" s="194">
        <f>IF('Open Int.'!E117=0,0,'Open Int.'!H117/'Open Int.'!E117)</f>
        <v>0.05555555555555555</v>
      </c>
      <c r="G117" s="156">
        <v>0.05555555555555555</v>
      </c>
      <c r="H117" s="171">
        <f t="shared" si="2"/>
        <v>0</v>
      </c>
      <c r="I117" s="188">
        <f>IF(Volume!D117=0,0,Volume!F117/Volume!D117)</f>
        <v>0</v>
      </c>
      <c r="J117" s="179">
        <v>0.07142857142857142</v>
      </c>
      <c r="K117" s="171">
        <f t="shared" si="3"/>
        <v>-1</v>
      </c>
      <c r="L117" s="60"/>
      <c r="M117" s="6"/>
      <c r="N117" s="59"/>
      <c r="O117" s="3"/>
      <c r="P117" s="3"/>
      <c r="Q117" s="3"/>
      <c r="R117" s="3"/>
      <c r="S117" s="3"/>
      <c r="T117" s="3"/>
      <c r="U117" s="61"/>
      <c r="V117" s="3"/>
      <c r="W117" s="3"/>
      <c r="X117" s="3"/>
      <c r="Y117" s="3"/>
      <c r="Z117" s="3"/>
      <c r="AA117" s="2"/>
    </row>
    <row r="118" spans="1:27" s="7" customFormat="1" ht="15">
      <c r="A118" s="180" t="s">
        <v>228</v>
      </c>
      <c r="B118" s="191">
        <f>'Open Int.'!E118</f>
        <v>604800</v>
      </c>
      <c r="C118" s="192">
        <f>'Open Int.'!F118</f>
        <v>30400</v>
      </c>
      <c r="D118" s="193">
        <f>'Open Int.'!H118</f>
        <v>578400</v>
      </c>
      <c r="E118" s="335">
        <f>'Open Int.'!I118</f>
        <v>4000</v>
      </c>
      <c r="F118" s="194">
        <f>IF('Open Int.'!E118=0,0,'Open Int.'!H118/'Open Int.'!E118)</f>
        <v>0.9563492063492064</v>
      </c>
      <c r="G118" s="156">
        <v>1</v>
      </c>
      <c r="H118" s="171">
        <f t="shared" si="2"/>
        <v>-0.04365079365079361</v>
      </c>
      <c r="I118" s="188">
        <f>IF(Volume!D118=0,0,Volume!F118/Volume!D118)</f>
        <v>0.11278195488721804</v>
      </c>
      <c r="J118" s="179">
        <v>0.09059233449477352</v>
      </c>
      <c r="K118" s="171">
        <f t="shared" si="3"/>
        <v>0.2449392712550606</v>
      </c>
      <c r="L118" s="60"/>
      <c r="M118" s="6"/>
      <c r="N118" s="59"/>
      <c r="O118" s="3"/>
      <c r="P118" s="3"/>
      <c r="Q118" s="3"/>
      <c r="R118" s="3"/>
      <c r="S118" s="3"/>
      <c r="T118" s="3"/>
      <c r="U118" s="61"/>
      <c r="V118" s="3"/>
      <c r="W118" s="3"/>
      <c r="X118" s="3"/>
      <c r="Y118" s="3"/>
      <c r="Z118" s="3"/>
      <c r="AA118" s="2"/>
    </row>
    <row r="119" spans="1:27" s="7" customFormat="1" ht="15">
      <c r="A119" s="180" t="s">
        <v>235</v>
      </c>
      <c r="B119" s="191">
        <f>'Open Int.'!E119</f>
        <v>2194500</v>
      </c>
      <c r="C119" s="192">
        <f>'Open Int.'!F119</f>
        <v>-29400</v>
      </c>
      <c r="D119" s="193">
        <f>'Open Int.'!H119</f>
        <v>255500</v>
      </c>
      <c r="E119" s="335">
        <f>'Open Int.'!I119</f>
        <v>3500</v>
      </c>
      <c r="F119" s="194">
        <f>IF('Open Int.'!E119=0,0,'Open Int.'!H119/'Open Int.'!E119)</f>
        <v>0.11642743221690591</v>
      </c>
      <c r="G119" s="156">
        <v>0.11331444759206799</v>
      </c>
      <c r="H119" s="171">
        <f t="shared" si="2"/>
        <v>0.027472089314194613</v>
      </c>
      <c r="I119" s="188">
        <f>IF(Volume!D119=0,0,Volume!F119/Volume!D119)</f>
        <v>0.13682092555331993</v>
      </c>
      <c r="J119" s="179">
        <v>0.08385093167701864</v>
      </c>
      <c r="K119" s="171">
        <f t="shared" si="3"/>
        <v>0.631716223265519</v>
      </c>
      <c r="L119" s="60"/>
      <c r="M119" s="6"/>
      <c r="N119" s="59"/>
      <c r="O119" s="3"/>
      <c r="P119" s="3"/>
      <c r="Q119" s="3"/>
      <c r="R119" s="3"/>
      <c r="S119" s="3"/>
      <c r="T119" s="3"/>
      <c r="U119" s="61"/>
      <c r="V119" s="3"/>
      <c r="W119" s="3"/>
      <c r="X119" s="3"/>
      <c r="Y119" s="3"/>
      <c r="Z119" s="3"/>
      <c r="AA119" s="2"/>
    </row>
    <row r="120" spans="1:27" s="7" customFormat="1" ht="15">
      <c r="A120" s="180" t="s">
        <v>98</v>
      </c>
      <c r="B120" s="191">
        <f>'Open Int.'!E120</f>
        <v>119350</v>
      </c>
      <c r="C120" s="192">
        <f>'Open Int.'!F120</f>
        <v>3300</v>
      </c>
      <c r="D120" s="193">
        <f>'Open Int.'!H120</f>
        <v>4400</v>
      </c>
      <c r="E120" s="335">
        <f>'Open Int.'!I120</f>
        <v>-2200</v>
      </c>
      <c r="F120" s="194">
        <f>IF('Open Int.'!E120=0,0,'Open Int.'!H120/'Open Int.'!E120)</f>
        <v>0.03686635944700461</v>
      </c>
      <c r="G120" s="156">
        <v>0.05687203791469194</v>
      </c>
      <c r="H120" s="171">
        <f t="shared" si="2"/>
        <v>-0.3517665130568356</v>
      </c>
      <c r="I120" s="188">
        <f>IF(Volume!D120=0,0,Volume!F120/Volume!D120)</f>
        <v>0.2</v>
      </c>
      <c r="J120" s="179">
        <v>0</v>
      </c>
      <c r="K120" s="171">
        <f t="shared" si="3"/>
        <v>0</v>
      </c>
      <c r="L120" s="60"/>
      <c r="M120" s="6"/>
      <c r="N120" s="59"/>
      <c r="O120" s="3"/>
      <c r="P120" s="3"/>
      <c r="Q120" s="3"/>
      <c r="R120" s="3"/>
      <c r="S120" s="3"/>
      <c r="T120" s="3"/>
      <c r="U120" s="61"/>
      <c r="V120" s="3"/>
      <c r="W120" s="3"/>
      <c r="X120" s="3"/>
      <c r="Y120" s="3"/>
      <c r="Z120" s="3"/>
      <c r="AA120" s="2"/>
    </row>
    <row r="121" spans="1:27" s="7" customFormat="1" ht="15">
      <c r="A121" s="180" t="s">
        <v>149</v>
      </c>
      <c r="B121" s="191">
        <f>'Open Int.'!E121</f>
        <v>295900</v>
      </c>
      <c r="C121" s="192">
        <f>'Open Int.'!F121</f>
        <v>-4950</v>
      </c>
      <c r="D121" s="193">
        <f>'Open Int.'!H121</f>
        <v>72050</v>
      </c>
      <c r="E121" s="335">
        <f>'Open Int.'!I121</f>
        <v>-550</v>
      </c>
      <c r="F121" s="194">
        <f>IF('Open Int.'!E121=0,0,'Open Int.'!H121/'Open Int.'!E121)</f>
        <v>0.24349442379182157</v>
      </c>
      <c r="G121" s="156">
        <v>0.2413162705667276</v>
      </c>
      <c r="H121" s="171">
        <f t="shared" si="2"/>
        <v>0.009026134955502998</v>
      </c>
      <c r="I121" s="188">
        <f>IF(Volume!D121=0,0,Volume!F121/Volume!D121)</f>
        <v>0.25</v>
      </c>
      <c r="J121" s="179">
        <v>0.015151515151515152</v>
      </c>
      <c r="K121" s="171">
        <f t="shared" si="3"/>
        <v>15.5</v>
      </c>
      <c r="L121" s="60"/>
      <c r="M121" s="6"/>
      <c r="N121" s="59"/>
      <c r="O121" s="3"/>
      <c r="P121" s="3"/>
      <c r="Q121" s="3"/>
      <c r="R121" s="3"/>
      <c r="S121" s="3"/>
      <c r="T121" s="3"/>
      <c r="U121" s="61"/>
      <c r="V121" s="3"/>
      <c r="W121" s="3"/>
      <c r="X121" s="3"/>
      <c r="Y121" s="3"/>
      <c r="Z121" s="3"/>
      <c r="AA121" s="2"/>
    </row>
    <row r="122" spans="1:29" s="58" customFormat="1" ht="15">
      <c r="A122" s="180" t="s">
        <v>203</v>
      </c>
      <c r="B122" s="191">
        <f>'Open Int.'!E122</f>
        <v>3517800</v>
      </c>
      <c r="C122" s="192">
        <f>'Open Int.'!F122</f>
        <v>-56700</v>
      </c>
      <c r="D122" s="193">
        <f>'Open Int.'!H122</f>
        <v>1254000</v>
      </c>
      <c r="E122" s="335">
        <f>'Open Int.'!I122</f>
        <v>-5700</v>
      </c>
      <c r="F122" s="194">
        <f>IF('Open Int.'!E122=0,0,'Open Int.'!H122/'Open Int.'!E122)</f>
        <v>0.35647279549718575</v>
      </c>
      <c r="G122" s="156">
        <v>0.35241292488459924</v>
      </c>
      <c r="H122" s="171">
        <f t="shared" si="2"/>
        <v>0.011520209180511592</v>
      </c>
      <c r="I122" s="188">
        <f>IF(Volume!D122=0,0,Volume!F122/Volume!D122)</f>
        <v>0.2862923621648963</v>
      </c>
      <c r="J122" s="179">
        <v>0.2522116776580344</v>
      </c>
      <c r="K122" s="171">
        <f t="shared" si="3"/>
        <v>0.13512730585405622</v>
      </c>
      <c r="L122" s="60"/>
      <c r="M122" s="6"/>
      <c r="N122" s="59"/>
      <c r="O122" s="3"/>
      <c r="P122" s="3"/>
      <c r="Q122" s="3"/>
      <c r="R122" s="3"/>
      <c r="S122" s="3"/>
      <c r="T122" s="3"/>
      <c r="U122" s="61"/>
      <c r="V122" s="3"/>
      <c r="W122" s="3"/>
      <c r="X122" s="3"/>
      <c r="Y122" s="3"/>
      <c r="Z122" s="3"/>
      <c r="AA122" s="2"/>
      <c r="AB122" s="78"/>
      <c r="AC122" s="77"/>
    </row>
    <row r="123" spans="1:27" s="7" customFormat="1" ht="15">
      <c r="A123" s="180" t="s">
        <v>303</v>
      </c>
      <c r="B123" s="191">
        <f>'Open Int.'!E123</f>
        <v>500</v>
      </c>
      <c r="C123" s="192">
        <f>'Open Int.'!F123</f>
        <v>0</v>
      </c>
      <c r="D123" s="193">
        <f>'Open Int.'!H123</f>
        <v>0</v>
      </c>
      <c r="E123" s="335">
        <f>'Open Int.'!I123</f>
        <v>0</v>
      </c>
      <c r="F123" s="194">
        <f>IF('Open Int.'!E123=0,0,'Open Int.'!H123/'Open Int.'!E123)</f>
        <v>0</v>
      </c>
      <c r="G123" s="156">
        <v>0</v>
      </c>
      <c r="H123" s="171">
        <f t="shared" si="2"/>
        <v>0</v>
      </c>
      <c r="I123" s="188">
        <f>IF(Volume!D123=0,0,Volume!F123/Volume!D123)</f>
        <v>0</v>
      </c>
      <c r="J123" s="179">
        <v>0</v>
      </c>
      <c r="K123" s="171">
        <f t="shared" si="3"/>
        <v>0</v>
      </c>
      <c r="L123" s="60"/>
      <c r="M123" s="6"/>
      <c r="N123" s="59"/>
      <c r="O123" s="3"/>
      <c r="P123" s="3"/>
      <c r="Q123" s="3"/>
      <c r="R123" s="3"/>
      <c r="S123" s="3"/>
      <c r="T123" s="3"/>
      <c r="U123" s="61"/>
      <c r="V123" s="3"/>
      <c r="W123" s="3"/>
      <c r="X123" s="3"/>
      <c r="Y123" s="3"/>
      <c r="Z123" s="3"/>
      <c r="AA123" s="2"/>
    </row>
    <row r="124" spans="1:29" s="58" customFormat="1" ht="15">
      <c r="A124" s="180" t="s">
        <v>217</v>
      </c>
      <c r="B124" s="191">
        <f>'Open Int.'!E124</f>
        <v>6026650</v>
      </c>
      <c r="C124" s="192">
        <f>'Open Int.'!F124</f>
        <v>371850</v>
      </c>
      <c r="D124" s="193">
        <f>'Open Int.'!H124</f>
        <v>1008350</v>
      </c>
      <c r="E124" s="335">
        <f>'Open Int.'!I124</f>
        <v>-90450</v>
      </c>
      <c r="F124" s="194">
        <f>IF('Open Int.'!E124=0,0,'Open Int.'!H124/'Open Int.'!E124)</f>
        <v>0.16731517509727625</v>
      </c>
      <c r="G124" s="156">
        <v>0.1943127962085308</v>
      </c>
      <c r="H124" s="171">
        <f t="shared" si="2"/>
        <v>-0.13893897693840762</v>
      </c>
      <c r="I124" s="188">
        <f>IF(Volume!D124=0,0,Volume!F124/Volume!D124)</f>
        <v>0.29523809523809524</v>
      </c>
      <c r="J124" s="179">
        <v>0.24666666666666667</v>
      </c>
      <c r="K124" s="171">
        <f t="shared" si="3"/>
        <v>0.1969111969111969</v>
      </c>
      <c r="L124" s="60"/>
      <c r="M124" s="6"/>
      <c r="N124" s="59"/>
      <c r="O124" s="3"/>
      <c r="P124" s="3"/>
      <c r="Q124" s="3"/>
      <c r="R124" s="3"/>
      <c r="S124" s="3"/>
      <c r="T124" s="3"/>
      <c r="U124" s="61"/>
      <c r="V124" s="3"/>
      <c r="W124" s="3"/>
      <c r="X124" s="3"/>
      <c r="Y124" s="3"/>
      <c r="Z124" s="3"/>
      <c r="AA124" s="2"/>
      <c r="AB124" s="78"/>
      <c r="AC124" s="77"/>
    </row>
    <row r="125" spans="1:29" s="58" customFormat="1" ht="15">
      <c r="A125" s="180" t="s">
        <v>236</v>
      </c>
      <c r="B125" s="191">
        <f>'Open Int.'!E125</f>
        <v>5464800</v>
      </c>
      <c r="C125" s="192">
        <f>'Open Int.'!F125</f>
        <v>-18900</v>
      </c>
      <c r="D125" s="193">
        <f>'Open Int.'!H125</f>
        <v>2073600</v>
      </c>
      <c r="E125" s="335">
        <f>'Open Int.'!I125</f>
        <v>35100</v>
      </c>
      <c r="F125" s="194">
        <f>IF('Open Int.'!E125=0,0,'Open Int.'!H125/'Open Int.'!E125)</f>
        <v>0.3794466403162055</v>
      </c>
      <c r="G125" s="156">
        <v>0.37173806006893156</v>
      </c>
      <c r="H125" s="171">
        <f t="shared" si="2"/>
        <v>0.02073659136717004</v>
      </c>
      <c r="I125" s="188">
        <f>IF(Volume!D125=0,0,Volume!F125/Volume!D125)</f>
        <v>0.17758985200845667</v>
      </c>
      <c r="J125" s="179">
        <v>0.23737373737373738</v>
      </c>
      <c r="K125" s="171">
        <f t="shared" si="3"/>
        <v>-0.251855517070757</v>
      </c>
      <c r="L125" s="60"/>
      <c r="M125" s="6"/>
      <c r="N125" s="59"/>
      <c r="O125" s="3"/>
      <c r="P125" s="3"/>
      <c r="Q125" s="3"/>
      <c r="R125" s="3"/>
      <c r="S125" s="3"/>
      <c r="T125" s="3"/>
      <c r="U125" s="61"/>
      <c r="V125" s="3"/>
      <c r="W125" s="3"/>
      <c r="X125" s="3"/>
      <c r="Y125" s="3"/>
      <c r="Z125" s="3"/>
      <c r="AA125" s="2"/>
      <c r="AB125" s="78"/>
      <c r="AC125" s="77"/>
    </row>
    <row r="126" spans="1:29" s="58" customFormat="1" ht="15">
      <c r="A126" s="180" t="s">
        <v>204</v>
      </c>
      <c r="B126" s="191">
        <f>'Open Int.'!E126</f>
        <v>1652400</v>
      </c>
      <c r="C126" s="192">
        <f>'Open Int.'!F126</f>
        <v>236400</v>
      </c>
      <c r="D126" s="193">
        <f>'Open Int.'!H126</f>
        <v>352800</v>
      </c>
      <c r="E126" s="335">
        <f>'Open Int.'!I126</f>
        <v>-1200</v>
      </c>
      <c r="F126" s="194">
        <f>IF('Open Int.'!E126=0,0,'Open Int.'!H126/'Open Int.'!E126)</f>
        <v>0.21350762527233116</v>
      </c>
      <c r="G126" s="156">
        <v>0.25</v>
      </c>
      <c r="H126" s="171">
        <f t="shared" si="2"/>
        <v>-0.14596949891067534</v>
      </c>
      <c r="I126" s="188">
        <f>IF(Volume!D126=0,0,Volume!F126/Volume!D126)</f>
        <v>0.21608040201005024</v>
      </c>
      <c r="J126" s="179">
        <v>0.2810239287701725</v>
      </c>
      <c r="K126" s="171">
        <f t="shared" si="3"/>
        <v>-0.2310960744315638</v>
      </c>
      <c r="L126" s="60"/>
      <c r="M126" s="6"/>
      <c r="N126" s="59"/>
      <c r="O126" s="3"/>
      <c r="P126" s="3"/>
      <c r="Q126" s="3"/>
      <c r="R126" s="3"/>
      <c r="S126" s="3"/>
      <c r="T126" s="3"/>
      <c r="U126" s="61"/>
      <c r="V126" s="3"/>
      <c r="W126" s="3"/>
      <c r="X126" s="3"/>
      <c r="Y126" s="3"/>
      <c r="Z126" s="3"/>
      <c r="AA126" s="2"/>
      <c r="AB126" s="78"/>
      <c r="AC126" s="77"/>
    </row>
    <row r="127" spans="1:27" s="7" customFormat="1" ht="15">
      <c r="A127" s="180" t="s">
        <v>205</v>
      </c>
      <c r="B127" s="191">
        <f>'Open Int.'!E127</f>
        <v>1037500</v>
      </c>
      <c r="C127" s="192">
        <f>'Open Int.'!F127</f>
        <v>-29000</v>
      </c>
      <c r="D127" s="193">
        <f>'Open Int.'!H127</f>
        <v>354500</v>
      </c>
      <c r="E127" s="335">
        <f>'Open Int.'!I127</f>
        <v>3500</v>
      </c>
      <c r="F127" s="194">
        <f>IF('Open Int.'!E127=0,0,'Open Int.'!H127/'Open Int.'!E127)</f>
        <v>0.3416867469879518</v>
      </c>
      <c r="G127" s="156">
        <v>0.3291139240506329</v>
      </c>
      <c r="H127" s="171">
        <f t="shared" si="2"/>
        <v>0.03820203892493059</v>
      </c>
      <c r="I127" s="188">
        <f>IF(Volume!D127=0,0,Volume!F127/Volume!D127)</f>
        <v>0.2975</v>
      </c>
      <c r="J127" s="179">
        <v>0.5593525179856115</v>
      </c>
      <c r="K127" s="171">
        <f t="shared" si="3"/>
        <v>-0.46813504823151125</v>
      </c>
      <c r="L127" s="60"/>
      <c r="M127" s="6"/>
      <c r="N127" s="59"/>
      <c r="O127" s="3"/>
      <c r="P127" s="3"/>
      <c r="Q127" s="3"/>
      <c r="R127" s="3"/>
      <c r="S127" s="3"/>
      <c r="T127" s="3"/>
      <c r="U127" s="61"/>
      <c r="V127" s="3"/>
      <c r="W127" s="3"/>
      <c r="X127" s="3"/>
      <c r="Y127" s="3"/>
      <c r="Z127" s="3"/>
      <c r="AA127" s="2"/>
    </row>
    <row r="128" spans="1:27" s="7" customFormat="1" ht="15">
      <c r="A128" s="180" t="s">
        <v>37</v>
      </c>
      <c r="B128" s="191">
        <f>'Open Int.'!E128</f>
        <v>184000</v>
      </c>
      <c r="C128" s="192">
        <f>'Open Int.'!F128</f>
        <v>-11200</v>
      </c>
      <c r="D128" s="193">
        <f>'Open Int.'!H128</f>
        <v>6400</v>
      </c>
      <c r="E128" s="335">
        <f>'Open Int.'!I128</f>
        <v>0</v>
      </c>
      <c r="F128" s="194">
        <f>IF('Open Int.'!E128=0,0,'Open Int.'!H128/'Open Int.'!E128)</f>
        <v>0.034782608695652174</v>
      </c>
      <c r="G128" s="156">
        <v>0.03278688524590164</v>
      </c>
      <c r="H128" s="171">
        <f t="shared" si="2"/>
        <v>0.060869565217391265</v>
      </c>
      <c r="I128" s="188">
        <f>IF(Volume!D128=0,0,Volume!F128/Volume!D128)</f>
        <v>0</v>
      </c>
      <c r="J128" s="179">
        <v>0.02</v>
      </c>
      <c r="K128" s="171">
        <f t="shared" si="3"/>
        <v>-1</v>
      </c>
      <c r="L128" s="60"/>
      <c r="M128" s="6"/>
      <c r="N128" s="59"/>
      <c r="O128" s="3"/>
      <c r="P128" s="3"/>
      <c r="Q128" s="3"/>
      <c r="R128" s="3"/>
      <c r="S128" s="3"/>
      <c r="T128" s="3"/>
      <c r="U128" s="61"/>
      <c r="V128" s="3"/>
      <c r="W128" s="3"/>
      <c r="X128" s="3"/>
      <c r="Y128" s="3"/>
      <c r="Z128" s="3"/>
      <c r="AA128" s="2"/>
    </row>
    <row r="129" spans="1:29" s="58" customFormat="1" ht="15">
      <c r="A129" s="180" t="s">
        <v>304</v>
      </c>
      <c r="B129" s="191">
        <f>'Open Int.'!E129</f>
        <v>2400</v>
      </c>
      <c r="C129" s="192">
        <f>'Open Int.'!F129</f>
        <v>0</v>
      </c>
      <c r="D129" s="193">
        <f>'Open Int.'!H129</f>
        <v>1050</v>
      </c>
      <c r="E129" s="335">
        <f>'Open Int.'!I129</f>
        <v>0</v>
      </c>
      <c r="F129" s="194">
        <f>IF('Open Int.'!E129=0,0,'Open Int.'!H129/'Open Int.'!E129)</f>
        <v>0.4375</v>
      </c>
      <c r="G129" s="156">
        <v>0.4375</v>
      </c>
      <c r="H129" s="171">
        <f t="shared" si="2"/>
        <v>0</v>
      </c>
      <c r="I129" s="188">
        <f>IF(Volume!D129=0,0,Volume!F129/Volume!D129)</f>
        <v>0</v>
      </c>
      <c r="J129" s="179">
        <v>0</v>
      </c>
      <c r="K129" s="171">
        <f t="shared" si="3"/>
        <v>0</v>
      </c>
      <c r="L129" s="60"/>
      <c r="M129" s="6"/>
      <c r="N129" s="59"/>
      <c r="O129" s="3"/>
      <c r="P129" s="3"/>
      <c r="Q129" s="3"/>
      <c r="R129" s="3"/>
      <c r="S129" s="3"/>
      <c r="T129" s="3"/>
      <c r="U129" s="61"/>
      <c r="V129" s="3"/>
      <c r="W129" s="3"/>
      <c r="X129" s="3"/>
      <c r="Y129" s="3"/>
      <c r="Z129" s="3"/>
      <c r="AA129" s="2"/>
      <c r="AB129" s="78"/>
      <c r="AC129" s="77"/>
    </row>
    <row r="130" spans="1:27" s="7" customFormat="1" ht="15">
      <c r="A130" s="180" t="s">
        <v>229</v>
      </c>
      <c r="B130" s="191">
        <f>'Open Int.'!E130</f>
        <v>214125</v>
      </c>
      <c r="C130" s="192">
        <f>'Open Int.'!F130</f>
        <v>3000</v>
      </c>
      <c r="D130" s="193">
        <f>'Open Int.'!H130</f>
        <v>19125</v>
      </c>
      <c r="E130" s="335">
        <f>'Open Int.'!I130</f>
        <v>0</v>
      </c>
      <c r="F130" s="194">
        <f>IF('Open Int.'!E130=0,0,'Open Int.'!H130/'Open Int.'!E130)</f>
        <v>0.0893169877408056</v>
      </c>
      <c r="G130" s="156">
        <v>0.0905861456483126</v>
      </c>
      <c r="H130" s="171">
        <f t="shared" si="2"/>
        <v>-0.014010507880910685</v>
      </c>
      <c r="I130" s="188">
        <f>IF(Volume!D130=0,0,Volume!F130/Volume!D130)</f>
        <v>0.006993006993006993</v>
      </c>
      <c r="J130" s="179">
        <v>0.05603448275862069</v>
      </c>
      <c r="K130" s="171">
        <f t="shared" si="3"/>
        <v>-0.8752017213555675</v>
      </c>
      <c r="L130" s="60"/>
      <c r="M130" s="6"/>
      <c r="N130" s="59"/>
      <c r="O130" s="3"/>
      <c r="P130" s="3"/>
      <c r="Q130" s="3"/>
      <c r="R130" s="3"/>
      <c r="S130" s="3"/>
      <c r="T130" s="3"/>
      <c r="U130" s="61"/>
      <c r="V130" s="3"/>
      <c r="W130" s="3"/>
      <c r="X130" s="3"/>
      <c r="Y130" s="3"/>
      <c r="Z130" s="3"/>
      <c r="AA130" s="2"/>
    </row>
    <row r="131" spans="1:29" s="58" customFormat="1" ht="15">
      <c r="A131" s="180" t="s">
        <v>279</v>
      </c>
      <c r="B131" s="191">
        <f>'Open Int.'!E131</f>
        <v>45500</v>
      </c>
      <c r="C131" s="192">
        <f>'Open Int.'!F131</f>
        <v>-1400</v>
      </c>
      <c r="D131" s="193">
        <f>'Open Int.'!H131</f>
        <v>4550</v>
      </c>
      <c r="E131" s="335">
        <f>'Open Int.'!I131</f>
        <v>0</v>
      </c>
      <c r="F131" s="194">
        <f>IF('Open Int.'!E131=0,0,'Open Int.'!H131/'Open Int.'!E131)</f>
        <v>0.1</v>
      </c>
      <c r="G131" s="156">
        <v>0.09701492537313433</v>
      </c>
      <c r="H131" s="171">
        <f t="shared" si="2"/>
        <v>0.0307692307692308</v>
      </c>
      <c r="I131" s="188">
        <f>IF(Volume!D131=0,0,Volume!F131/Volume!D131)</f>
        <v>0</v>
      </c>
      <c r="J131" s="179">
        <v>0</v>
      </c>
      <c r="K131" s="171">
        <f t="shared" si="3"/>
        <v>0</v>
      </c>
      <c r="L131" s="60"/>
      <c r="M131" s="6"/>
      <c r="N131" s="59"/>
      <c r="O131" s="3"/>
      <c r="P131" s="3"/>
      <c r="Q131" s="3"/>
      <c r="R131" s="3"/>
      <c r="S131" s="3"/>
      <c r="T131" s="3"/>
      <c r="U131" s="61"/>
      <c r="V131" s="3"/>
      <c r="W131" s="3"/>
      <c r="X131" s="3"/>
      <c r="Y131" s="3"/>
      <c r="Z131" s="3"/>
      <c r="AA131" s="2"/>
      <c r="AB131" s="78"/>
      <c r="AC131" s="77"/>
    </row>
    <row r="132" spans="1:27" s="7" customFormat="1" ht="15">
      <c r="A132" s="180" t="s">
        <v>180</v>
      </c>
      <c r="B132" s="191">
        <f>'Open Int.'!E132</f>
        <v>262500</v>
      </c>
      <c r="C132" s="192">
        <f>'Open Int.'!F132</f>
        <v>-10500</v>
      </c>
      <c r="D132" s="193">
        <f>'Open Int.'!H132</f>
        <v>57000</v>
      </c>
      <c r="E132" s="335">
        <f>'Open Int.'!I132</f>
        <v>-1500</v>
      </c>
      <c r="F132" s="194">
        <f>IF('Open Int.'!E132=0,0,'Open Int.'!H132/'Open Int.'!E132)</f>
        <v>0.21714285714285714</v>
      </c>
      <c r="G132" s="156">
        <v>0.21428571428571427</v>
      </c>
      <c r="H132" s="171">
        <f t="shared" si="2"/>
        <v>0.013333333333333364</v>
      </c>
      <c r="I132" s="188">
        <f>IF(Volume!D132=0,0,Volume!F132/Volume!D132)</f>
        <v>0</v>
      </c>
      <c r="J132" s="179">
        <v>0.2</v>
      </c>
      <c r="K132" s="171">
        <f t="shared" si="3"/>
        <v>-1</v>
      </c>
      <c r="L132" s="60"/>
      <c r="M132" s="6"/>
      <c r="N132" s="59"/>
      <c r="O132" s="3"/>
      <c r="P132" s="3"/>
      <c r="Q132" s="3"/>
      <c r="R132" s="3"/>
      <c r="S132" s="3"/>
      <c r="T132" s="3"/>
      <c r="U132" s="61"/>
      <c r="V132" s="3"/>
      <c r="W132" s="3"/>
      <c r="X132" s="3"/>
      <c r="Y132" s="3"/>
      <c r="Z132" s="3"/>
      <c r="AA132" s="2"/>
    </row>
    <row r="133" spans="1:27" s="7" customFormat="1" ht="15">
      <c r="A133" s="180" t="s">
        <v>181</v>
      </c>
      <c r="B133" s="191">
        <f>'Open Int.'!E133</f>
        <v>0</v>
      </c>
      <c r="C133" s="192">
        <f>'Open Int.'!F133</f>
        <v>0</v>
      </c>
      <c r="D133" s="193">
        <f>'Open Int.'!H133</f>
        <v>0</v>
      </c>
      <c r="E133" s="335">
        <f>'Open Int.'!I133</f>
        <v>0</v>
      </c>
      <c r="F133" s="194">
        <f>IF('Open Int.'!E133=0,0,'Open Int.'!H133/'Open Int.'!E133)</f>
        <v>0</v>
      </c>
      <c r="G133" s="156">
        <v>0</v>
      </c>
      <c r="H133" s="171">
        <f aca="true" t="shared" si="4" ref="H133:H157">IF(G133=0,0,(F133-G133)/G133)</f>
        <v>0</v>
      </c>
      <c r="I133" s="188">
        <f>IF(Volume!D133=0,0,Volume!F133/Volume!D133)</f>
        <v>0</v>
      </c>
      <c r="J133" s="179">
        <v>0</v>
      </c>
      <c r="K133" s="171">
        <f aca="true" t="shared" si="5" ref="K133:K157">IF(J133=0,0,(I133-J133)/J133)</f>
        <v>0</v>
      </c>
      <c r="L133" s="60"/>
      <c r="M133" s="6"/>
      <c r="N133" s="59"/>
      <c r="O133" s="3"/>
      <c r="P133" s="3"/>
      <c r="Q133" s="3"/>
      <c r="R133" s="3"/>
      <c r="S133" s="3"/>
      <c r="T133" s="3"/>
      <c r="U133" s="61"/>
      <c r="V133" s="3"/>
      <c r="W133" s="3"/>
      <c r="X133" s="3"/>
      <c r="Y133" s="3"/>
      <c r="Z133" s="3"/>
      <c r="AA133" s="2"/>
    </row>
    <row r="134" spans="1:27" s="7" customFormat="1" ht="15">
      <c r="A134" s="180" t="s">
        <v>150</v>
      </c>
      <c r="B134" s="191">
        <f>'Open Int.'!E134</f>
        <v>325500</v>
      </c>
      <c r="C134" s="192">
        <f>'Open Int.'!F134</f>
        <v>-4375</v>
      </c>
      <c r="D134" s="193">
        <f>'Open Int.'!H134</f>
        <v>32375</v>
      </c>
      <c r="E134" s="335">
        <f>'Open Int.'!I134</f>
        <v>0</v>
      </c>
      <c r="F134" s="194">
        <f>IF('Open Int.'!E134=0,0,'Open Int.'!H134/'Open Int.'!E134)</f>
        <v>0.09946236559139784</v>
      </c>
      <c r="G134" s="156">
        <v>0.09814323607427056</v>
      </c>
      <c r="H134" s="171">
        <f t="shared" si="4"/>
        <v>0.013440860215053715</v>
      </c>
      <c r="I134" s="188">
        <f>IF(Volume!D134=0,0,Volume!F134/Volume!D134)</f>
        <v>0</v>
      </c>
      <c r="J134" s="179">
        <v>0.023809523809523808</v>
      </c>
      <c r="K134" s="171">
        <f t="shared" si="5"/>
        <v>-1</v>
      </c>
      <c r="L134" s="60"/>
      <c r="M134" s="6"/>
      <c r="N134" s="59"/>
      <c r="O134" s="3"/>
      <c r="P134" s="3"/>
      <c r="Q134" s="3"/>
      <c r="R134" s="3"/>
      <c r="S134" s="3"/>
      <c r="T134" s="3"/>
      <c r="U134" s="61"/>
      <c r="V134" s="3"/>
      <c r="W134" s="3"/>
      <c r="X134" s="3"/>
      <c r="Y134" s="3"/>
      <c r="Z134" s="3"/>
      <c r="AA134" s="2"/>
    </row>
    <row r="135" spans="1:27" s="7" customFormat="1" ht="15">
      <c r="A135" s="180" t="s">
        <v>151</v>
      </c>
      <c r="B135" s="191">
        <f>'Open Int.'!E135</f>
        <v>450</v>
      </c>
      <c r="C135" s="192">
        <f>'Open Int.'!F135</f>
        <v>0</v>
      </c>
      <c r="D135" s="193">
        <f>'Open Int.'!H135</f>
        <v>0</v>
      </c>
      <c r="E135" s="335">
        <f>'Open Int.'!I135</f>
        <v>0</v>
      </c>
      <c r="F135" s="194">
        <f>IF('Open Int.'!E135=0,0,'Open Int.'!H135/'Open Int.'!E135)</f>
        <v>0</v>
      </c>
      <c r="G135" s="156">
        <v>0</v>
      </c>
      <c r="H135" s="171">
        <f t="shared" si="4"/>
        <v>0</v>
      </c>
      <c r="I135" s="188">
        <f>IF(Volume!D135=0,0,Volume!F135/Volume!D135)</f>
        <v>0</v>
      </c>
      <c r="J135" s="179">
        <v>0</v>
      </c>
      <c r="K135" s="171">
        <f t="shared" si="5"/>
        <v>0</v>
      </c>
      <c r="L135" s="60"/>
      <c r="M135" s="6"/>
      <c r="N135" s="59"/>
      <c r="O135" s="3"/>
      <c r="P135" s="3"/>
      <c r="Q135" s="3"/>
      <c r="R135" s="3"/>
      <c r="S135" s="3"/>
      <c r="T135" s="3"/>
      <c r="U135" s="61"/>
      <c r="V135" s="3"/>
      <c r="W135" s="3"/>
      <c r="X135" s="3"/>
      <c r="Y135" s="3"/>
      <c r="Z135" s="3"/>
      <c r="AA135" s="2"/>
    </row>
    <row r="136" spans="1:27" s="7" customFormat="1" ht="15">
      <c r="A136" s="180" t="s">
        <v>215</v>
      </c>
      <c r="B136" s="191">
        <f>'Open Int.'!E136</f>
        <v>250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9" s="58" customFormat="1" ht="15">
      <c r="A137" s="180" t="s">
        <v>230</v>
      </c>
      <c r="B137" s="191">
        <f>'Open Int.'!E137</f>
        <v>11600</v>
      </c>
      <c r="C137" s="192">
        <f>'Open Int.'!F137</f>
        <v>400</v>
      </c>
      <c r="D137" s="193">
        <f>'Open Int.'!H137</f>
        <v>1000</v>
      </c>
      <c r="E137" s="335">
        <f>'Open Int.'!I137</f>
        <v>0</v>
      </c>
      <c r="F137" s="194">
        <f>IF('Open Int.'!E137=0,0,'Open Int.'!H137/'Open Int.'!E137)</f>
        <v>0.08620689655172414</v>
      </c>
      <c r="G137" s="156">
        <v>0.08928571428571429</v>
      </c>
      <c r="H137" s="171">
        <f t="shared" si="4"/>
        <v>-0.03448275862068961</v>
      </c>
      <c r="I137" s="188">
        <f>IF(Volume!D137=0,0,Volume!F137/Volume!D137)</f>
        <v>0.25</v>
      </c>
      <c r="J137" s="179">
        <v>0</v>
      </c>
      <c r="K137" s="171">
        <f t="shared" si="5"/>
        <v>0</v>
      </c>
      <c r="L137" s="60"/>
      <c r="M137" s="6"/>
      <c r="N137" s="59"/>
      <c r="O137" s="3"/>
      <c r="P137" s="3"/>
      <c r="Q137" s="3"/>
      <c r="R137" s="3"/>
      <c r="S137" s="3"/>
      <c r="T137" s="3"/>
      <c r="U137" s="61"/>
      <c r="V137" s="3"/>
      <c r="W137" s="3"/>
      <c r="X137" s="3"/>
      <c r="Y137" s="3"/>
      <c r="Z137" s="3"/>
      <c r="AA137" s="2"/>
      <c r="AB137" s="78"/>
      <c r="AC137" s="77"/>
    </row>
    <row r="138" spans="1:27" s="7" customFormat="1" ht="15">
      <c r="A138" s="180" t="s">
        <v>91</v>
      </c>
      <c r="B138" s="191">
        <f>'Open Int.'!E138</f>
        <v>1345200</v>
      </c>
      <c r="C138" s="192">
        <f>'Open Int.'!F138</f>
        <v>0</v>
      </c>
      <c r="D138" s="193">
        <f>'Open Int.'!H138</f>
        <v>38000</v>
      </c>
      <c r="E138" s="335">
        <f>'Open Int.'!I138</f>
        <v>7600</v>
      </c>
      <c r="F138" s="194">
        <f>IF('Open Int.'!E138=0,0,'Open Int.'!H138/'Open Int.'!E138)</f>
        <v>0.02824858757062147</v>
      </c>
      <c r="G138" s="156">
        <v>0.022598870056497175</v>
      </c>
      <c r="H138" s="171">
        <f t="shared" si="4"/>
        <v>0.25</v>
      </c>
      <c r="I138" s="188">
        <f>IF(Volume!D138=0,0,Volume!F138/Volume!D138)</f>
        <v>0.06666666666666667</v>
      </c>
      <c r="J138" s="179">
        <v>0</v>
      </c>
      <c r="K138" s="171">
        <f t="shared" si="5"/>
        <v>0</v>
      </c>
      <c r="L138" s="60"/>
      <c r="M138" s="6"/>
      <c r="N138" s="59"/>
      <c r="O138" s="3"/>
      <c r="P138" s="3"/>
      <c r="Q138" s="3"/>
      <c r="R138" s="3"/>
      <c r="S138" s="3"/>
      <c r="T138" s="3"/>
      <c r="U138" s="61"/>
      <c r="V138" s="3"/>
      <c r="W138" s="3"/>
      <c r="X138" s="3"/>
      <c r="Y138" s="3"/>
      <c r="Z138" s="3"/>
      <c r="AA138" s="2"/>
    </row>
    <row r="139" spans="1:27" s="7" customFormat="1" ht="15">
      <c r="A139" s="180" t="s">
        <v>152</v>
      </c>
      <c r="B139" s="191">
        <f>'Open Int.'!E139</f>
        <v>76950</v>
      </c>
      <c r="C139" s="192">
        <f>'Open Int.'!F139</f>
        <v>2700</v>
      </c>
      <c r="D139" s="193">
        <f>'Open Int.'!H139</f>
        <v>14850</v>
      </c>
      <c r="E139" s="335">
        <f>'Open Int.'!I139</f>
        <v>0</v>
      </c>
      <c r="F139" s="194">
        <f>IF('Open Int.'!E139=0,0,'Open Int.'!H139/'Open Int.'!E139)</f>
        <v>0.19298245614035087</v>
      </c>
      <c r="G139" s="156">
        <v>0.2</v>
      </c>
      <c r="H139" s="171">
        <f t="shared" si="4"/>
        <v>-0.03508771929824572</v>
      </c>
      <c r="I139" s="188">
        <f>IF(Volume!D139=0,0,Volume!F139/Volume!D139)</f>
        <v>0.3333333333333333</v>
      </c>
      <c r="J139" s="179">
        <v>0</v>
      </c>
      <c r="K139" s="171">
        <f t="shared" si="5"/>
        <v>0</v>
      </c>
      <c r="L139" s="60"/>
      <c r="M139" s="6"/>
      <c r="N139" s="59"/>
      <c r="O139" s="3"/>
      <c r="P139" s="3"/>
      <c r="Q139" s="3"/>
      <c r="R139" s="3"/>
      <c r="S139" s="3"/>
      <c r="T139" s="3"/>
      <c r="U139" s="61"/>
      <c r="V139" s="3"/>
      <c r="W139" s="3"/>
      <c r="X139" s="3"/>
      <c r="Y139" s="3"/>
      <c r="Z139" s="3"/>
      <c r="AA139" s="2"/>
    </row>
    <row r="140" spans="1:29" s="58" customFormat="1" ht="15">
      <c r="A140" s="180" t="s">
        <v>208</v>
      </c>
      <c r="B140" s="191">
        <f>'Open Int.'!E140</f>
        <v>864788</v>
      </c>
      <c r="C140" s="192">
        <f>'Open Int.'!F140</f>
        <v>-24720</v>
      </c>
      <c r="D140" s="193">
        <f>'Open Int.'!H140</f>
        <v>140904</v>
      </c>
      <c r="E140" s="335">
        <f>'Open Int.'!I140</f>
        <v>-6180</v>
      </c>
      <c r="F140" s="194">
        <f>IF('Open Int.'!E140=0,0,'Open Int.'!H140/'Open Int.'!E140)</f>
        <v>0.162934730824202</v>
      </c>
      <c r="G140" s="156">
        <v>0.16535433070866143</v>
      </c>
      <c r="H140" s="171">
        <f t="shared" si="4"/>
        <v>-0.014632818348873615</v>
      </c>
      <c r="I140" s="188">
        <f>IF(Volume!D140=0,0,Volume!F140/Volume!D140)</f>
        <v>0.3005464480874317</v>
      </c>
      <c r="J140" s="179">
        <v>0.17647058823529413</v>
      </c>
      <c r="K140" s="171">
        <f t="shared" si="5"/>
        <v>0.7030965391621128</v>
      </c>
      <c r="L140" s="60"/>
      <c r="M140" s="6"/>
      <c r="N140" s="59"/>
      <c r="O140" s="3"/>
      <c r="P140" s="3"/>
      <c r="Q140" s="3"/>
      <c r="R140" s="3"/>
      <c r="S140" s="3"/>
      <c r="T140" s="3"/>
      <c r="U140" s="61"/>
      <c r="V140" s="3"/>
      <c r="W140" s="3"/>
      <c r="X140" s="3"/>
      <c r="Y140" s="3"/>
      <c r="Z140" s="3"/>
      <c r="AA140" s="2"/>
      <c r="AB140" s="78"/>
      <c r="AC140" s="77"/>
    </row>
    <row r="141" spans="1:27" s="7" customFormat="1" ht="15">
      <c r="A141" s="180" t="s">
        <v>231</v>
      </c>
      <c r="B141" s="191">
        <f>'Open Int.'!E141</f>
        <v>19200</v>
      </c>
      <c r="C141" s="192">
        <f>'Open Int.'!F141</f>
        <v>-800</v>
      </c>
      <c r="D141" s="193">
        <f>'Open Int.'!H141</f>
        <v>4800</v>
      </c>
      <c r="E141" s="335">
        <f>'Open Int.'!I141</f>
        <v>0</v>
      </c>
      <c r="F141" s="194">
        <f>IF('Open Int.'!E141=0,0,'Open Int.'!H141/'Open Int.'!E141)</f>
        <v>0.25</v>
      </c>
      <c r="G141" s="156">
        <v>0.24</v>
      </c>
      <c r="H141" s="171">
        <f t="shared" si="4"/>
        <v>0.041666666666666706</v>
      </c>
      <c r="I141" s="188">
        <f>IF(Volume!D141=0,0,Volume!F141/Volume!D141)</f>
        <v>0.25</v>
      </c>
      <c r="J141" s="179">
        <v>0</v>
      </c>
      <c r="K141" s="171">
        <f t="shared" si="5"/>
        <v>0</v>
      </c>
      <c r="L141" s="60"/>
      <c r="M141" s="6"/>
      <c r="N141" s="59"/>
      <c r="O141" s="3"/>
      <c r="P141" s="3"/>
      <c r="Q141" s="3"/>
      <c r="R141" s="3"/>
      <c r="S141" s="3"/>
      <c r="T141" s="3"/>
      <c r="U141" s="61"/>
      <c r="V141" s="3"/>
      <c r="W141" s="3"/>
      <c r="X141" s="3"/>
      <c r="Y141" s="3"/>
      <c r="Z141" s="3"/>
      <c r="AA141" s="2"/>
    </row>
    <row r="142" spans="1:27" s="7" customFormat="1" ht="15">
      <c r="A142" s="180" t="s">
        <v>185</v>
      </c>
      <c r="B142" s="191">
        <f>'Open Int.'!E142</f>
        <v>3433725</v>
      </c>
      <c r="C142" s="192">
        <f>'Open Int.'!F142</f>
        <v>20925</v>
      </c>
      <c r="D142" s="193">
        <f>'Open Int.'!H142</f>
        <v>747900</v>
      </c>
      <c r="E142" s="335">
        <f>'Open Int.'!I142</f>
        <v>-9450</v>
      </c>
      <c r="F142" s="194">
        <f>IF('Open Int.'!E142=0,0,'Open Int.'!H142/'Open Int.'!E142)</f>
        <v>0.2178101041871437</v>
      </c>
      <c r="G142" s="156">
        <v>0.2219145569620253</v>
      </c>
      <c r="H142" s="171">
        <f t="shared" si="4"/>
        <v>-0.01849564458984085</v>
      </c>
      <c r="I142" s="188">
        <f>IF(Volume!D142=0,0,Volume!F142/Volume!D142)</f>
        <v>0.13587487781036167</v>
      </c>
      <c r="J142" s="179">
        <v>0.18641390205371247</v>
      </c>
      <c r="K142" s="171">
        <f t="shared" si="5"/>
        <v>-0.27111188428848354</v>
      </c>
      <c r="L142" s="60"/>
      <c r="M142" s="6"/>
      <c r="N142" s="59"/>
      <c r="O142" s="3"/>
      <c r="P142" s="3"/>
      <c r="Q142" s="3"/>
      <c r="R142" s="3"/>
      <c r="S142" s="3"/>
      <c r="T142" s="3"/>
      <c r="U142" s="61"/>
      <c r="V142" s="3"/>
      <c r="W142" s="3"/>
      <c r="X142" s="3"/>
      <c r="Y142" s="3"/>
      <c r="Z142" s="3"/>
      <c r="AA142" s="2"/>
    </row>
    <row r="143" spans="1:29" s="58" customFormat="1" ht="15">
      <c r="A143" s="180" t="s">
        <v>206</v>
      </c>
      <c r="B143" s="191">
        <f>'Open Int.'!E143</f>
        <v>27775</v>
      </c>
      <c r="C143" s="192">
        <f>'Open Int.'!F143</f>
        <v>2475</v>
      </c>
      <c r="D143" s="193">
        <f>'Open Int.'!H143</f>
        <v>825</v>
      </c>
      <c r="E143" s="335">
        <f>'Open Int.'!I143</f>
        <v>0</v>
      </c>
      <c r="F143" s="194">
        <f>IF('Open Int.'!E143=0,0,'Open Int.'!H143/'Open Int.'!E143)</f>
        <v>0.0297029702970297</v>
      </c>
      <c r="G143" s="156">
        <v>0.03260869565217391</v>
      </c>
      <c r="H143" s="171">
        <f t="shared" si="4"/>
        <v>-0.08910891089108913</v>
      </c>
      <c r="I143" s="188">
        <f>IF(Volume!D143=0,0,Volume!F143/Volume!D143)</f>
        <v>0</v>
      </c>
      <c r="J143" s="179">
        <v>0</v>
      </c>
      <c r="K143" s="171">
        <f t="shared" si="5"/>
        <v>0</v>
      </c>
      <c r="L143" s="60"/>
      <c r="M143" s="6"/>
      <c r="N143" s="59"/>
      <c r="O143" s="3"/>
      <c r="P143" s="3"/>
      <c r="Q143" s="3"/>
      <c r="R143" s="3"/>
      <c r="S143" s="3"/>
      <c r="T143" s="3"/>
      <c r="U143" s="61"/>
      <c r="V143" s="3"/>
      <c r="W143" s="3"/>
      <c r="X143" s="3"/>
      <c r="Y143" s="3"/>
      <c r="Z143" s="3"/>
      <c r="AA143" s="2"/>
      <c r="AB143" s="78"/>
      <c r="AC143" s="77"/>
    </row>
    <row r="144" spans="1:27" s="7" customFormat="1" ht="15">
      <c r="A144" s="180" t="s">
        <v>118</v>
      </c>
      <c r="B144" s="191">
        <f>'Open Int.'!E144</f>
        <v>387250</v>
      </c>
      <c r="C144" s="192">
        <f>'Open Int.'!F144</f>
        <v>-18000</v>
      </c>
      <c r="D144" s="193">
        <f>'Open Int.'!H144</f>
        <v>53500</v>
      </c>
      <c r="E144" s="335">
        <f>'Open Int.'!I144</f>
        <v>-1750</v>
      </c>
      <c r="F144" s="194">
        <f>IF('Open Int.'!E144=0,0,'Open Int.'!H144/'Open Int.'!E144)</f>
        <v>0.1381536475145255</v>
      </c>
      <c r="G144" s="156">
        <v>0.13633559531153608</v>
      </c>
      <c r="H144" s="171">
        <f t="shared" si="4"/>
        <v>0.0133351249821079</v>
      </c>
      <c r="I144" s="188">
        <f>IF(Volume!D144=0,0,Volume!F144/Volume!D144)</f>
        <v>0.16055045871559634</v>
      </c>
      <c r="J144" s="179">
        <v>0.04201680672268908</v>
      </c>
      <c r="K144" s="171">
        <f t="shared" si="5"/>
        <v>2.8211009174311927</v>
      </c>
      <c r="L144" s="60"/>
      <c r="M144" s="6"/>
      <c r="N144" s="59"/>
      <c r="O144" s="3"/>
      <c r="P144" s="3"/>
      <c r="Q144" s="3"/>
      <c r="R144" s="3"/>
      <c r="S144" s="3"/>
      <c r="T144" s="3"/>
      <c r="U144" s="61"/>
      <c r="V144" s="3"/>
      <c r="W144" s="3"/>
      <c r="X144" s="3"/>
      <c r="Y144" s="3"/>
      <c r="Z144" s="3"/>
      <c r="AA144" s="2"/>
    </row>
    <row r="145" spans="1:29" s="58" customFormat="1" ht="15">
      <c r="A145" s="180" t="s">
        <v>232</v>
      </c>
      <c r="B145" s="191">
        <f>'Open Int.'!E145</f>
        <v>25893</v>
      </c>
      <c r="C145" s="192">
        <f>'Open Int.'!F145</f>
        <v>822</v>
      </c>
      <c r="D145" s="193">
        <f>'Open Int.'!H145</f>
        <v>6987</v>
      </c>
      <c r="E145" s="335">
        <f>'Open Int.'!I145</f>
        <v>0</v>
      </c>
      <c r="F145" s="194">
        <f>IF('Open Int.'!E145=0,0,'Open Int.'!H145/'Open Int.'!E145)</f>
        <v>0.2698412698412698</v>
      </c>
      <c r="G145" s="156">
        <v>0.2786885245901639</v>
      </c>
      <c r="H145" s="171">
        <f t="shared" si="4"/>
        <v>-0.031746031746031717</v>
      </c>
      <c r="I145" s="188">
        <f>IF(Volume!D145=0,0,Volume!F145/Volume!D145)</f>
        <v>0</v>
      </c>
      <c r="J145" s="179">
        <v>0</v>
      </c>
      <c r="K145" s="171">
        <f t="shared" si="5"/>
        <v>0</v>
      </c>
      <c r="L145" s="60"/>
      <c r="M145" s="6"/>
      <c r="N145" s="59"/>
      <c r="O145" s="3"/>
      <c r="P145" s="3"/>
      <c r="Q145" s="3"/>
      <c r="R145" s="3"/>
      <c r="S145" s="3"/>
      <c r="T145" s="3"/>
      <c r="U145" s="61"/>
      <c r="V145" s="3"/>
      <c r="W145" s="3"/>
      <c r="X145" s="3"/>
      <c r="Y145" s="3"/>
      <c r="Z145" s="3"/>
      <c r="AA145" s="2"/>
      <c r="AB145" s="78"/>
      <c r="AC145" s="77"/>
    </row>
    <row r="146" spans="1:27" s="7" customFormat="1" ht="15">
      <c r="A146" s="180" t="s">
        <v>305</v>
      </c>
      <c r="B146" s="191">
        <f>'Open Int.'!E146</f>
        <v>346500</v>
      </c>
      <c r="C146" s="192">
        <f>'Open Int.'!F146</f>
        <v>3850</v>
      </c>
      <c r="D146" s="193">
        <f>'Open Int.'!H146</f>
        <v>30800</v>
      </c>
      <c r="E146" s="335">
        <f>'Open Int.'!I146</f>
        <v>0</v>
      </c>
      <c r="F146" s="194">
        <f>IF('Open Int.'!E146=0,0,'Open Int.'!H146/'Open Int.'!E146)</f>
        <v>0.08888888888888889</v>
      </c>
      <c r="G146" s="156">
        <v>0.0898876404494382</v>
      </c>
      <c r="H146" s="171">
        <f t="shared" si="4"/>
        <v>-0.011111111111111046</v>
      </c>
      <c r="I146" s="188">
        <f>IF(Volume!D146=0,0,Volume!F146/Volume!D146)</f>
        <v>0</v>
      </c>
      <c r="J146" s="179">
        <v>0</v>
      </c>
      <c r="K146" s="171">
        <f t="shared" si="5"/>
        <v>0</v>
      </c>
      <c r="L146" s="60"/>
      <c r="M146" s="6"/>
      <c r="N146" s="59"/>
      <c r="O146" s="3"/>
      <c r="P146" s="3"/>
      <c r="Q146" s="3"/>
      <c r="R146" s="3"/>
      <c r="S146" s="3"/>
      <c r="T146" s="3"/>
      <c r="U146" s="61"/>
      <c r="V146" s="3"/>
      <c r="W146" s="3"/>
      <c r="X146" s="3"/>
      <c r="Y146" s="3"/>
      <c r="Z146" s="3"/>
      <c r="AA146" s="2"/>
    </row>
    <row r="147" spans="1:27" s="7" customFormat="1" ht="15">
      <c r="A147" s="180" t="s">
        <v>306</v>
      </c>
      <c r="B147" s="191">
        <f>'Open Int.'!E147</f>
        <v>6458100</v>
      </c>
      <c r="C147" s="192">
        <f>'Open Int.'!F147</f>
        <v>177650</v>
      </c>
      <c r="D147" s="193">
        <f>'Open Int.'!H147</f>
        <v>1442100</v>
      </c>
      <c r="E147" s="335">
        <f>'Open Int.'!I147</f>
        <v>0</v>
      </c>
      <c r="F147" s="194">
        <f>IF('Open Int.'!E147=0,0,'Open Int.'!H147/'Open Int.'!E147)</f>
        <v>0.22330097087378642</v>
      </c>
      <c r="G147" s="156">
        <v>0.22961730449251247</v>
      </c>
      <c r="H147" s="171">
        <f t="shared" si="4"/>
        <v>-0.02750809061488664</v>
      </c>
      <c r="I147" s="188">
        <f>IF(Volume!D147=0,0,Volume!F147/Volume!D147)</f>
        <v>0.046511627906976744</v>
      </c>
      <c r="J147" s="179">
        <v>0.1073170731707317</v>
      </c>
      <c r="K147" s="171">
        <f t="shared" si="5"/>
        <v>-0.5665961945031712</v>
      </c>
      <c r="L147" s="60"/>
      <c r="M147" s="6"/>
      <c r="N147" s="59"/>
      <c r="O147" s="3"/>
      <c r="P147" s="3"/>
      <c r="Q147" s="3"/>
      <c r="R147" s="3"/>
      <c r="S147" s="3"/>
      <c r="T147" s="3"/>
      <c r="U147" s="61"/>
      <c r="V147" s="3"/>
      <c r="W147" s="3"/>
      <c r="X147" s="3"/>
      <c r="Y147" s="3"/>
      <c r="Z147" s="3"/>
      <c r="AA147" s="2"/>
    </row>
    <row r="148" spans="1:27" s="7" customFormat="1" ht="15">
      <c r="A148" s="180" t="s">
        <v>173</v>
      </c>
      <c r="B148" s="191">
        <f>'Open Int.'!E148</f>
        <v>840750</v>
      </c>
      <c r="C148" s="192">
        <f>'Open Int.'!F148</f>
        <v>41300</v>
      </c>
      <c r="D148" s="193">
        <f>'Open Int.'!H148</f>
        <v>29500</v>
      </c>
      <c r="E148" s="335">
        <f>'Open Int.'!I148</f>
        <v>2950</v>
      </c>
      <c r="F148" s="194">
        <f>IF('Open Int.'!E148=0,0,'Open Int.'!H148/'Open Int.'!E148)</f>
        <v>0.03508771929824561</v>
      </c>
      <c r="G148" s="156">
        <v>0.033210332103321034</v>
      </c>
      <c r="H148" s="171">
        <f t="shared" si="4"/>
        <v>0.05653021442495117</v>
      </c>
      <c r="I148" s="188">
        <f>IF(Volume!D148=0,0,Volume!F148/Volume!D148)</f>
        <v>0.02631578947368421</v>
      </c>
      <c r="J148" s="179">
        <v>0</v>
      </c>
      <c r="K148" s="171">
        <f t="shared" si="5"/>
        <v>0</v>
      </c>
      <c r="L148" s="60"/>
      <c r="M148" s="6"/>
      <c r="N148" s="59"/>
      <c r="O148" s="3"/>
      <c r="P148" s="3"/>
      <c r="Q148" s="3"/>
      <c r="R148" s="3"/>
      <c r="S148" s="3"/>
      <c r="T148" s="3"/>
      <c r="U148" s="61"/>
      <c r="V148" s="3"/>
      <c r="W148" s="3"/>
      <c r="X148" s="3"/>
      <c r="Y148" s="3"/>
      <c r="Z148" s="3"/>
      <c r="AA148" s="2"/>
    </row>
    <row r="149" spans="1:29" s="58" customFormat="1" ht="15">
      <c r="A149" s="180" t="s">
        <v>307</v>
      </c>
      <c r="B149" s="191">
        <f>'Open Int.'!E149</f>
        <v>0</v>
      </c>
      <c r="C149" s="192">
        <f>'Open Int.'!F149</f>
        <v>0</v>
      </c>
      <c r="D149" s="193">
        <f>'Open Int.'!H149</f>
        <v>0</v>
      </c>
      <c r="E149" s="335">
        <f>'Open Int.'!I149</f>
        <v>0</v>
      </c>
      <c r="F149" s="194">
        <f>IF('Open Int.'!E149=0,0,'Open Int.'!H149/'Open Int.'!E149)</f>
        <v>0</v>
      </c>
      <c r="G149" s="156">
        <v>0</v>
      </c>
      <c r="H149" s="171">
        <f t="shared" si="4"/>
        <v>0</v>
      </c>
      <c r="I149" s="188">
        <f>IF(Volume!D149=0,0,Volume!F149/Volume!D149)</f>
        <v>0</v>
      </c>
      <c r="J149" s="179">
        <v>0</v>
      </c>
      <c r="K149" s="171">
        <f t="shared" si="5"/>
        <v>0</v>
      </c>
      <c r="L149" s="60"/>
      <c r="M149" s="6"/>
      <c r="N149" s="59"/>
      <c r="O149" s="3"/>
      <c r="P149" s="3"/>
      <c r="Q149" s="3"/>
      <c r="R149" s="3"/>
      <c r="S149" s="3"/>
      <c r="T149" s="3"/>
      <c r="U149" s="61"/>
      <c r="V149" s="3"/>
      <c r="W149" s="3"/>
      <c r="X149" s="3"/>
      <c r="Y149" s="3"/>
      <c r="Z149" s="3"/>
      <c r="AA149" s="2"/>
      <c r="AB149" s="78"/>
      <c r="AC149" s="77"/>
    </row>
    <row r="150" spans="1:29" s="58" customFormat="1" ht="15">
      <c r="A150" s="180" t="s">
        <v>82</v>
      </c>
      <c r="B150" s="191">
        <f>'Open Int.'!E150</f>
        <v>105000</v>
      </c>
      <c r="C150" s="192">
        <f>'Open Int.'!F150</f>
        <v>0</v>
      </c>
      <c r="D150" s="193">
        <f>'Open Int.'!H150</f>
        <v>42000</v>
      </c>
      <c r="E150" s="335">
        <f>'Open Int.'!I150</f>
        <v>16800</v>
      </c>
      <c r="F150" s="194">
        <f>IF('Open Int.'!E150=0,0,'Open Int.'!H150/'Open Int.'!E150)</f>
        <v>0.4</v>
      </c>
      <c r="G150" s="156">
        <v>0.24</v>
      </c>
      <c r="H150" s="171">
        <f t="shared" si="4"/>
        <v>0.6666666666666669</v>
      </c>
      <c r="I150" s="188">
        <f>IF(Volume!D150=0,0,Volume!F150/Volume!D150)</f>
        <v>4</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7" s="7" customFormat="1" ht="15">
      <c r="A151" s="180" t="s">
        <v>153</v>
      </c>
      <c r="B151" s="191">
        <f>'Open Int.'!E151</f>
        <v>0</v>
      </c>
      <c r="C151" s="192">
        <f>'Open Int.'!F151</f>
        <v>0</v>
      </c>
      <c r="D151" s="193">
        <f>'Open Int.'!H151</f>
        <v>900</v>
      </c>
      <c r="E151" s="335">
        <f>'Open Int.'!I151</f>
        <v>0</v>
      </c>
      <c r="F151" s="194">
        <f>IF('Open Int.'!E151=0,0,'Open Int.'!H151/'Open Int.'!E151)</f>
        <v>0</v>
      </c>
      <c r="G151" s="156">
        <v>0</v>
      </c>
      <c r="H151" s="171">
        <f t="shared" si="4"/>
        <v>0</v>
      </c>
      <c r="I151" s="188">
        <f>IF(Volume!D151=0,0,Volume!F151/Volume!D151)</f>
        <v>0</v>
      </c>
      <c r="J151" s="179">
        <v>0</v>
      </c>
      <c r="K151" s="171">
        <f t="shared" si="5"/>
        <v>0</v>
      </c>
      <c r="L151" s="60"/>
      <c r="M151" s="6"/>
      <c r="N151" s="59"/>
      <c r="O151" s="3"/>
      <c r="P151" s="3"/>
      <c r="Q151" s="3"/>
      <c r="R151" s="3"/>
      <c r="S151" s="3"/>
      <c r="T151" s="3"/>
      <c r="U151" s="61"/>
      <c r="V151" s="3"/>
      <c r="W151" s="3"/>
      <c r="X151" s="3"/>
      <c r="Y151" s="3"/>
      <c r="Z151" s="3"/>
      <c r="AA151" s="2"/>
    </row>
    <row r="152" spans="1:29" s="58" customFormat="1" ht="15">
      <c r="A152" s="180" t="s">
        <v>154</v>
      </c>
      <c r="B152" s="191">
        <f>'Open Int.'!E152</f>
        <v>324300</v>
      </c>
      <c r="C152" s="192">
        <f>'Open Int.'!F152</f>
        <v>13800</v>
      </c>
      <c r="D152" s="193">
        <f>'Open Int.'!H152</f>
        <v>20700</v>
      </c>
      <c r="E152" s="335">
        <f>'Open Int.'!I152</f>
        <v>6900</v>
      </c>
      <c r="F152" s="194">
        <f>IF('Open Int.'!E152=0,0,'Open Int.'!H152/'Open Int.'!E152)</f>
        <v>0.06382978723404255</v>
      </c>
      <c r="G152" s="156">
        <v>0.044444444444444446</v>
      </c>
      <c r="H152" s="171">
        <f t="shared" si="4"/>
        <v>0.4361702127659573</v>
      </c>
      <c r="I152" s="188">
        <f>IF(Volume!D152=0,0,Volume!F152/Volume!D152)</f>
        <v>0.25</v>
      </c>
      <c r="J152" s="179">
        <v>0</v>
      </c>
      <c r="K152" s="171">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80" t="s">
        <v>308</v>
      </c>
      <c r="B153" s="191">
        <f>'Open Int.'!E153</f>
        <v>120600</v>
      </c>
      <c r="C153" s="192">
        <f>'Open Int.'!F153</f>
        <v>0</v>
      </c>
      <c r="D153" s="193">
        <f>'Open Int.'!H153</f>
        <v>9000</v>
      </c>
      <c r="E153" s="335">
        <f>'Open Int.'!I153</f>
        <v>0</v>
      </c>
      <c r="F153" s="194">
        <f>IF('Open Int.'!E153=0,0,'Open Int.'!H153/'Open Int.'!E153)</f>
        <v>0.07462686567164178</v>
      </c>
      <c r="G153" s="156">
        <v>0.07462686567164178</v>
      </c>
      <c r="H153" s="171">
        <f t="shared" si="4"/>
        <v>0</v>
      </c>
      <c r="I153" s="188">
        <f>IF(Volume!D153=0,0,Volume!F153/Volume!D153)</f>
        <v>0</v>
      </c>
      <c r="J153" s="179">
        <v>0</v>
      </c>
      <c r="K153" s="171">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80" t="s">
        <v>155</v>
      </c>
      <c r="B154" s="191">
        <f>'Open Int.'!E154</f>
        <v>145950</v>
      </c>
      <c r="C154" s="192">
        <f>'Open Int.'!F154</f>
        <v>-1050</v>
      </c>
      <c r="D154" s="193">
        <f>'Open Int.'!H154</f>
        <v>53550</v>
      </c>
      <c r="E154" s="335">
        <f>'Open Int.'!I154</f>
        <v>2100</v>
      </c>
      <c r="F154" s="194">
        <f>IF('Open Int.'!E154=0,0,'Open Int.'!H154/'Open Int.'!E154)</f>
        <v>0.3669064748201439</v>
      </c>
      <c r="G154" s="156">
        <v>0.35</v>
      </c>
      <c r="H154" s="171">
        <f t="shared" si="4"/>
        <v>0.04830421377183972</v>
      </c>
      <c r="I154" s="188">
        <f>IF(Volume!D154=0,0,Volume!F154/Volume!D154)</f>
        <v>0.15584415584415584</v>
      </c>
      <c r="J154" s="179">
        <v>0.2413793103448276</v>
      </c>
      <c r="K154" s="171">
        <f t="shared" si="5"/>
        <v>-0.3543599257884973</v>
      </c>
      <c r="L154" s="60"/>
      <c r="M154" s="6"/>
      <c r="N154" s="59"/>
      <c r="O154" s="3"/>
      <c r="P154" s="3"/>
      <c r="Q154" s="3"/>
      <c r="R154" s="3"/>
      <c r="S154" s="3"/>
      <c r="T154" s="3"/>
      <c r="U154" s="61"/>
      <c r="V154" s="3"/>
      <c r="W154" s="3"/>
      <c r="X154" s="3"/>
      <c r="Y154" s="3"/>
      <c r="Z154" s="3"/>
      <c r="AA154" s="2"/>
    </row>
    <row r="155" spans="1:29" s="58" customFormat="1" ht="15">
      <c r="A155" s="180" t="s">
        <v>38</v>
      </c>
      <c r="B155" s="191">
        <f>'Open Int.'!E155</f>
        <v>102000</v>
      </c>
      <c r="C155" s="192">
        <f>'Open Int.'!F155</f>
        <v>-600</v>
      </c>
      <c r="D155" s="193">
        <f>'Open Int.'!H155</f>
        <v>15000</v>
      </c>
      <c r="E155" s="335">
        <f>'Open Int.'!I155</f>
        <v>600</v>
      </c>
      <c r="F155" s="194">
        <f>IF('Open Int.'!E155=0,0,'Open Int.'!H155/'Open Int.'!E155)</f>
        <v>0.14705882352941177</v>
      </c>
      <c r="G155" s="156">
        <v>0.14035087719298245</v>
      </c>
      <c r="H155" s="171">
        <f t="shared" si="4"/>
        <v>0.04779411764705892</v>
      </c>
      <c r="I155" s="188">
        <f>IF(Volume!D155=0,0,Volume!F155/Volume!D155)</f>
        <v>0.1</v>
      </c>
      <c r="J155" s="179">
        <v>0.21212121212121213</v>
      </c>
      <c r="K155" s="171">
        <f t="shared" si="5"/>
        <v>-0.5285714285714286</v>
      </c>
      <c r="L155" s="60"/>
      <c r="M155" s="6"/>
      <c r="N155" s="59"/>
      <c r="O155" s="3"/>
      <c r="P155" s="3"/>
      <c r="Q155" s="3"/>
      <c r="R155" s="3"/>
      <c r="S155" s="3"/>
      <c r="T155" s="3"/>
      <c r="U155" s="61"/>
      <c r="V155" s="3"/>
      <c r="W155" s="3"/>
      <c r="X155" s="3"/>
      <c r="Y155" s="3"/>
      <c r="Z155" s="3"/>
      <c r="AA155" s="2"/>
      <c r="AB155" s="78"/>
      <c r="AC155" s="77"/>
    </row>
    <row r="156" spans="1:29" s="58" customFormat="1" ht="15">
      <c r="A156" s="180" t="s">
        <v>156</v>
      </c>
      <c r="B156" s="191">
        <f>'Open Int.'!E156</f>
        <v>8400</v>
      </c>
      <c r="C156" s="192">
        <f>'Open Int.'!F156</f>
        <v>-600</v>
      </c>
      <c r="D156" s="193">
        <f>'Open Int.'!H156</f>
        <v>600</v>
      </c>
      <c r="E156" s="335">
        <f>'Open Int.'!I156</f>
        <v>0</v>
      </c>
      <c r="F156" s="194">
        <f>IF('Open Int.'!E156=0,0,'Open Int.'!H156/'Open Int.'!E156)</f>
        <v>0.07142857142857142</v>
      </c>
      <c r="G156" s="156">
        <v>0.06666666666666667</v>
      </c>
      <c r="H156" s="171">
        <f t="shared" si="4"/>
        <v>0.07142857142857138</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211</v>
      </c>
      <c r="B157" s="191">
        <f>'Open Int.'!E157</f>
        <v>147700</v>
      </c>
      <c r="C157" s="192">
        <f>'Open Int.'!F157</f>
        <v>-40600</v>
      </c>
      <c r="D157" s="193">
        <f>'Open Int.'!H157</f>
        <v>20300</v>
      </c>
      <c r="E157" s="335">
        <f>'Open Int.'!I157</f>
        <v>11200</v>
      </c>
      <c r="F157" s="194">
        <f>IF('Open Int.'!E157=0,0,'Open Int.'!H157/'Open Int.'!E157)</f>
        <v>0.13744075829383887</v>
      </c>
      <c r="G157" s="156">
        <v>0.048327137546468404</v>
      </c>
      <c r="H157" s="171">
        <f t="shared" si="4"/>
        <v>1.8439664600802042</v>
      </c>
      <c r="I157" s="188">
        <f>IF(Volume!D157=0,0,Volume!F157/Volume!D157)</f>
        <v>0.1111111111111111</v>
      </c>
      <c r="J157" s="179">
        <v>0.0297029702970297</v>
      </c>
      <c r="K157" s="171">
        <f t="shared" si="5"/>
        <v>2.740740740740741</v>
      </c>
      <c r="L157" s="60"/>
      <c r="M157" s="6"/>
      <c r="N157" s="59"/>
      <c r="O157" s="3"/>
      <c r="P157" s="3"/>
      <c r="Q157" s="3"/>
      <c r="R157" s="3"/>
      <c r="S157" s="3"/>
      <c r="T157" s="3"/>
      <c r="U157" s="61"/>
      <c r="V157" s="3"/>
      <c r="W157" s="3"/>
      <c r="X157" s="3"/>
      <c r="Y157" s="3"/>
      <c r="Z157" s="3"/>
      <c r="AA157" s="2"/>
      <c r="AB157" s="78"/>
      <c r="AC157" s="77"/>
    </row>
    <row r="158" spans="1:28" s="2" customFormat="1" ht="15" customHeight="1" hidden="1">
      <c r="A158" s="72"/>
      <c r="B158" s="141">
        <f>SUM(B4:B157)</f>
        <v>163021284</v>
      </c>
      <c r="C158" s="142">
        <f>SUM(C4:C157)</f>
        <v>5154901</v>
      </c>
      <c r="D158" s="143"/>
      <c r="E158" s="144"/>
      <c r="F158" s="60"/>
      <c r="G158" s="6"/>
      <c r="H158" s="59"/>
      <c r="I158" s="6"/>
      <c r="J158" s="6"/>
      <c r="K158" s="59"/>
      <c r="L158" s="60"/>
      <c r="M158" s="6"/>
      <c r="N158" s="59"/>
      <c r="O158" s="3"/>
      <c r="P158" s="3"/>
      <c r="Q158" s="3"/>
      <c r="R158" s="3"/>
      <c r="S158" s="3"/>
      <c r="T158" s="3"/>
      <c r="U158" s="61"/>
      <c r="V158" s="3"/>
      <c r="W158" s="3"/>
      <c r="X158" s="3"/>
      <c r="Y158" s="3"/>
      <c r="Z158" s="3"/>
      <c r="AB158" s="75"/>
    </row>
    <row r="159" spans="2:28" s="2" customFormat="1" ht="15" customHeight="1">
      <c r="B159" s="5"/>
      <c r="C159" s="5"/>
      <c r="D159" s="144"/>
      <c r="E159" s="144"/>
      <c r="F159" s="60"/>
      <c r="G159" s="6"/>
      <c r="H159" s="59"/>
      <c r="I159" s="6"/>
      <c r="J159" s="6"/>
      <c r="K159" s="59"/>
      <c r="L159" s="60"/>
      <c r="M159" s="6"/>
      <c r="N159" s="59"/>
      <c r="O159" s="3"/>
      <c r="P159" s="3"/>
      <c r="Q159" s="3"/>
      <c r="R159" s="3"/>
      <c r="S159" s="3"/>
      <c r="T159" s="3"/>
      <c r="U159" s="61"/>
      <c r="V159" s="3"/>
      <c r="W159" s="3"/>
      <c r="X159" s="3"/>
      <c r="Y159" s="3"/>
      <c r="Z159" s="3"/>
      <c r="AB159" s="1"/>
    </row>
    <row r="160" spans="1:5" ht="12.75">
      <c r="A160" s="2"/>
      <c r="B160" s="5"/>
      <c r="C160" s="5"/>
      <c r="D160" s="144"/>
      <c r="E160" s="144"/>
    </row>
    <row r="161" spans="1:5" ht="12.75">
      <c r="A161" s="138"/>
      <c r="B161" s="145"/>
      <c r="C161" s="146"/>
      <c r="D161" s="147"/>
      <c r="E161" s="147"/>
    </row>
    <row r="162" spans="1:5" ht="12.75">
      <c r="A162" s="139"/>
      <c r="B162" s="148"/>
      <c r="C162" s="149"/>
      <c r="D162" s="149"/>
      <c r="E162" s="149"/>
    </row>
    <row r="163" spans="1:5" ht="12.75">
      <c r="A163" s="140"/>
      <c r="B163" s="150"/>
      <c r="C163" s="151"/>
      <c r="D163" s="152"/>
      <c r="E163" s="152"/>
    </row>
    <row r="164" spans="1:5" ht="12.75">
      <c r="A164" s="138"/>
      <c r="B164" s="150"/>
      <c r="C164" s="151"/>
      <c r="D164" s="152"/>
      <c r="E164" s="152"/>
    </row>
    <row r="165" spans="1:5" ht="12.75">
      <c r="A165" s="140"/>
      <c r="B165" s="150"/>
      <c r="C165" s="151"/>
      <c r="D165" s="152"/>
      <c r="E165" s="152"/>
    </row>
    <row r="166" spans="1:5" ht="12.75">
      <c r="A166" s="138"/>
      <c r="B166" s="150"/>
      <c r="C166" s="151"/>
      <c r="D166" s="152"/>
      <c r="E166" s="152"/>
    </row>
    <row r="167" spans="1:5" ht="12.75">
      <c r="A167" s="4"/>
      <c r="B167" s="153"/>
      <c r="C167" s="153"/>
      <c r="D167" s="154"/>
      <c r="E167" s="154"/>
    </row>
    <row r="168" spans="1:5" ht="12.75">
      <c r="A168" s="4"/>
      <c r="B168" s="153"/>
      <c r="C168" s="153"/>
      <c r="D168" s="154"/>
      <c r="E168" s="154"/>
    </row>
    <row r="169" spans="1:5" ht="12.75">
      <c r="A169" s="4"/>
      <c r="B169" s="153"/>
      <c r="C169" s="153"/>
      <c r="D169" s="154"/>
      <c r="E169" s="154"/>
    </row>
    <row r="200" ht="12.75">
      <c r="B200"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6"/>
  <sheetViews>
    <sheetView workbookViewId="0" topLeftCell="A1">
      <selection activeCell="D236" sqref="D236"/>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7" t="s">
        <v>126</v>
      </c>
      <c r="B1" s="418"/>
      <c r="C1" s="418"/>
      <c r="D1" s="418"/>
      <c r="E1" s="418"/>
      <c r="F1" s="418"/>
      <c r="G1" s="418"/>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6175.45</v>
      </c>
      <c r="C3" s="272">
        <v>6179.15</v>
      </c>
      <c r="D3" s="266">
        <f>C3-B3</f>
        <v>3.699999999999818</v>
      </c>
      <c r="E3" s="338">
        <f>D3/B3</f>
        <v>0.0005991466208939945</v>
      </c>
      <c r="F3" s="266">
        <v>14.650000000000546</v>
      </c>
      <c r="G3" s="161">
        <f aca="true" t="shared" si="0" ref="G3:G67">D3-F3</f>
        <v>-10.950000000000728</v>
      </c>
    </row>
    <row r="4" spans="1:7" s="69" customFormat="1" ht="13.5">
      <c r="A4" s="196" t="s">
        <v>74</v>
      </c>
      <c r="B4" s="275">
        <f>Volume!J5</f>
        <v>5608.8</v>
      </c>
      <c r="C4" s="2">
        <v>5611.15</v>
      </c>
      <c r="D4" s="267">
        <f aca="true" t="shared" si="1" ref="D4:D68">C4-B4</f>
        <v>2.3499999999994543</v>
      </c>
      <c r="E4" s="337">
        <f aca="true" t="shared" si="2" ref="E4:E67">D4/B4</f>
        <v>0.00041898445300232745</v>
      </c>
      <c r="F4" s="267">
        <v>1.1499999999996362</v>
      </c>
      <c r="G4" s="160">
        <f t="shared" si="0"/>
        <v>1.199999999999818</v>
      </c>
    </row>
    <row r="5" spans="1:7" s="69" customFormat="1" ht="13.5">
      <c r="A5" s="196" t="s">
        <v>9</v>
      </c>
      <c r="B5" s="275">
        <f>Volume!J6</f>
        <v>4102.45</v>
      </c>
      <c r="C5" s="2">
        <v>4108.35</v>
      </c>
      <c r="D5" s="267">
        <f t="shared" si="1"/>
        <v>5.900000000000546</v>
      </c>
      <c r="E5" s="337">
        <f t="shared" si="2"/>
        <v>0.0014381649989641668</v>
      </c>
      <c r="F5" s="267">
        <v>1.25</v>
      </c>
      <c r="G5" s="160">
        <f t="shared" si="0"/>
        <v>4.650000000000546</v>
      </c>
    </row>
    <row r="6" spans="1:7" s="69" customFormat="1" ht="13.5">
      <c r="A6" s="196" t="s">
        <v>283</v>
      </c>
      <c r="B6" s="275">
        <f>Volume!J7</f>
        <v>1693.65</v>
      </c>
      <c r="C6" s="70">
        <v>1703.3</v>
      </c>
      <c r="D6" s="267">
        <f t="shared" si="1"/>
        <v>9.649999999999864</v>
      </c>
      <c r="E6" s="337">
        <f t="shared" si="2"/>
        <v>0.005697753372892783</v>
      </c>
      <c r="F6" s="267">
        <v>8.450000000000045</v>
      </c>
      <c r="G6" s="160">
        <f t="shared" si="0"/>
        <v>1.199999999999818</v>
      </c>
    </row>
    <row r="7" spans="1:10" s="69" customFormat="1" ht="13.5">
      <c r="A7" s="196" t="s">
        <v>134</v>
      </c>
      <c r="B7" s="275">
        <f>Volume!J8</f>
        <v>3585.7</v>
      </c>
      <c r="C7" s="70">
        <v>3603.75</v>
      </c>
      <c r="D7" s="267">
        <f t="shared" si="1"/>
        <v>18.050000000000182</v>
      </c>
      <c r="E7" s="337">
        <f t="shared" si="2"/>
        <v>0.005033884597149841</v>
      </c>
      <c r="F7" s="267">
        <v>9.75</v>
      </c>
      <c r="G7" s="160">
        <f t="shared" si="0"/>
        <v>8.300000000000182</v>
      </c>
      <c r="H7" s="136"/>
      <c r="I7" s="137"/>
      <c r="J7" s="78"/>
    </row>
    <row r="8" spans="1:7" s="69" customFormat="1" ht="13.5">
      <c r="A8" s="196" t="s">
        <v>0</v>
      </c>
      <c r="B8" s="275">
        <f>Volume!J9</f>
        <v>1115.45</v>
      </c>
      <c r="C8" s="70">
        <v>1111.9</v>
      </c>
      <c r="D8" s="267">
        <f t="shared" si="1"/>
        <v>-3.5499999999999545</v>
      </c>
      <c r="E8" s="337">
        <f t="shared" si="2"/>
        <v>-0.003182572056120807</v>
      </c>
      <c r="F8" s="267">
        <v>0.9499999999998181</v>
      </c>
      <c r="G8" s="160">
        <f t="shared" si="0"/>
        <v>-4.499999999999773</v>
      </c>
    </row>
    <row r="9" spans="1:8" s="25" customFormat="1" ht="13.5">
      <c r="A9" s="196" t="s">
        <v>135</v>
      </c>
      <c r="B9" s="275">
        <f>Volume!J10</f>
        <v>90.45</v>
      </c>
      <c r="C9" s="70">
        <v>90.9</v>
      </c>
      <c r="D9" s="267">
        <f t="shared" si="1"/>
        <v>0.45000000000000284</v>
      </c>
      <c r="E9" s="337">
        <f t="shared" si="2"/>
        <v>0.004975124378109484</v>
      </c>
      <c r="F9" s="267">
        <v>0.5499999999999972</v>
      </c>
      <c r="G9" s="160">
        <f t="shared" si="0"/>
        <v>-0.09999999999999432</v>
      </c>
      <c r="H9" s="69"/>
    </row>
    <row r="10" spans="1:7" s="69" customFormat="1" ht="13.5">
      <c r="A10" s="196" t="s">
        <v>174</v>
      </c>
      <c r="B10" s="275">
        <f>Volume!J11</f>
        <v>68.65</v>
      </c>
      <c r="C10" s="70">
        <v>68.75</v>
      </c>
      <c r="D10" s="267">
        <f t="shared" si="1"/>
        <v>0.09999999999999432</v>
      </c>
      <c r="E10" s="337">
        <f t="shared" si="2"/>
        <v>0.0014566642388928522</v>
      </c>
      <c r="F10" s="267">
        <v>0.3500000000000085</v>
      </c>
      <c r="G10" s="160">
        <f t="shared" si="0"/>
        <v>-0.2500000000000142</v>
      </c>
    </row>
    <row r="11" spans="1:7" s="69" customFormat="1" ht="13.5">
      <c r="A11" s="196" t="s">
        <v>284</v>
      </c>
      <c r="B11" s="275">
        <f>Volume!J12</f>
        <v>337.3</v>
      </c>
      <c r="C11" s="70">
        <v>339.7</v>
      </c>
      <c r="D11" s="267">
        <f t="shared" si="1"/>
        <v>2.3999999999999773</v>
      </c>
      <c r="E11" s="337">
        <f t="shared" si="2"/>
        <v>0.007115327601541587</v>
      </c>
      <c r="F11" s="267">
        <v>2.5500000000000114</v>
      </c>
      <c r="G11" s="160">
        <f t="shared" si="0"/>
        <v>-0.1500000000000341</v>
      </c>
    </row>
    <row r="12" spans="1:7" s="69" customFormat="1" ht="13.5">
      <c r="A12" s="196" t="s">
        <v>75</v>
      </c>
      <c r="B12" s="275">
        <f>Volume!J13</f>
        <v>88.75</v>
      </c>
      <c r="C12" s="70">
        <v>88.85</v>
      </c>
      <c r="D12" s="267">
        <f t="shared" si="1"/>
        <v>0.09999999999999432</v>
      </c>
      <c r="E12" s="337">
        <f t="shared" si="2"/>
        <v>0.0011267605633802176</v>
      </c>
      <c r="F12" s="267">
        <v>0.20000000000000284</v>
      </c>
      <c r="G12" s="160">
        <f t="shared" si="0"/>
        <v>-0.10000000000000853</v>
      </c>
    </row>
    <row r="13" spans="1:7" s="69" customFormat="1" ht="13.5">
      <c r="A13" s="196" t="s">
        <v>88</v>
      </c>
      <c r="B13" s="275">
        <f>Volume!J14</f>
        <v>55.75</v>
      </c>
      <c r="C13" s="70">
        <v>55.9</v>
      </c>
      <c r="D13" s="267">
        <f t="shared" si="1"/>
        <v>0.14999999999999858</v>
      </c>
      <c r="E13" s="337">
        <f t="shared" si="2"/>
        <v>0.00269058295964123</v>
      </c>
      <c r="F13" s="267">
        <v>0.14999999999999858</v>
      </c>
      <c r="G13" s="160">
        <f t="shared" si="0"/>
        <v>0</v>
      </c>
    </row>
    <row r="14" spans="1:7" s="69" customFormat="1" ht="13.5">
      <c r="A14" s="196" t="s">
        <v>136</v>
      </c>
      <c r="B14" s="275">
        <f>Volume!J15</f>
        <v>47.75</v>
      </c>
      <c r="C14" s="70">
        <v>47.8</v>
      </c>
      <c r="D14" s="267">
        <f t="shared" si="1"/>
        <v>0.04999999999999716</v>
      </c>
      <c r="E14" s="337">
        <f t="shared" si="2"/>
        <v>0.001047120418848108</v>
      </c>
      <c r="F14" s="267">
        <v>0.29999999999999716</v>
      </c>
      <c r="G14" s="160">
        <f t="shared" si="0"/>
        <v>-0.25</v>
      </c>
    </row>
    <row r="15" spans="1:7" s="69" customFormat="1" ht="13.5">
      <c r="A15" s="196" t="s">
        <v>157</v>
      </c>
      <c r="B15" s="275">
        <f>Volume!J16</f>
        <v>718.5</v>
      </c>
      <c r="C15" s="70">
        <v>723.8</v>
      </c>
      <c r="D15" s="267">
        <f t="shared" si="1"/>
        <v>5.2999999999999545</v>
      </c>
      <c r="E15" s="337">
        <f t="shared" si="2"/>
        <v>0.007376478775226103</v>
      </c>
      <c r="F15" s="267">
        <v>4.849999999999909</v>
      </c>
      <c r="G15" s="160">
        <f t="shared" si="0"/>
        <v>0.4500000000000455</v>
      </c>
    </row>
    <row r="16" spans="1:7" s="69" customFormat="1" ht="13.5">
      <c r="A16" s="196" t="s">
        <v>193</v>
      </c>
      <c r="B16" s="275">
        <f>Volume!J17</f>
        <v>2757.8</v>
      </c>
      <c r="C16" s="70">
        <v>2775.6</v>
      </c>
      <c r="D16" s="267">
        <f t="shared" si="1"/>
        <v>17.799999999999727</v>
      </c>
      <c r="E16" s="337">
        <f t="shared" si="2"/>
        <v>0.006454420190006428</v>
      </c>
      <c r="F16" s="267">
        <v>8.949999999999818</v>
      </c>
      <c r="G16" s="160">
        <f t="shared" si="0"/>
        <v>8.849999999999909</v>
      </c>
    </row>
    <row r="17" spans="1:7" s="69" customFormat="1" ht="13.5">
      <c r="A17" s="196" t="s">
        <v>285</v>
      </c>
      <c r="B17" s="275">
        <f>Volume!J18</f>
        <v>189.15</v>
      </c>
      <c r="C17" s="70">
        <v>188.25</v>
      </c>
      <c r="D17" s="267">
        <f t="shared" si="1"/>
        <v>-0.9000000000000057</v>
      </c>
      <c r="E17" s="337">
        <f t="shared" si="2"/>
        <v>-0.004758128469468706</v>
      </c>
      <c r="F17" s="267">
        <v>1</v>
      </c>
      <c r="G17" s="160">
        <f t="shared" si="0"/>
        <v>-1.9000000000000057</v>
      </c>
    </row>
    <row r="18" spans="1:7" s="14" customFormat="1" ht="13.5">
      <c r="A18" s="196" t="s">
        <v>286</v>
      </c>
      <c r="B18" s="275">
        <f>Volume!J19</f>
        <v>78.75</v>
      </c>
      <c r="C18" s="70">
        <v>79</v>
      </c>
      <c r="D18" s="267">
        <f t="shared" si="1"/>
        <v>0.25</v>
      </c>
      <c r="E18" s="337">
        <f t="shared" si="2"/>
        <v>0.0031746031746031746</v>
      </c>
      <c r="F18" s="267">
        <v>0.29999999999999716</v>
      </c>
      <c r="G18" s="160">
        <f t="shared" si="0"/>
        <v>-0.04999999999999716</v>
      </c>
    </row>
    <row r="19" spans="1:7" s="14" customFormat="1" ht="13.5">
      <c r="A19" s="196" t="s">
        <v>76</v>
      </c>
      <c r="B19" s="275">
        <f>Volume!J20</f>
        <v>233.95</v>
      </c>
      <c r="C19" s="70">
        <v>234.8</v>
      </c>
      <c r="D19" s="267">
        <f t="shared" si="1"/>
        <v>0.8500000000000227</v>
      </c>
      <c r="E19" s="337">
        <f t="shared" si="2"/>
        <v>0.0036332549690105695</v>
      </c>
      <c r="F19" s="267">
        <v>0.5500000000000114</v>
      </c>
      <c r="G19" s="160">
        <f t="shared" si="0"/>
        <v>0.30000000000001137</v>
      </c>
    </row>
    <row r="20" spans="1:7" s="69" customFormat="1" ht="13.5">
      <c r="A20" s="196" t="s">
        <v>77</v>
      </c>
      <c r="B20" s="275">
        <f>Volume!J21</f>
        <v>204.35</v>
      </c>
      <c r="C20" s="70">
        <v>205.15</v>
      </c>
      <c r="D20" s="267">
        <f t="shared" si="1"/>
        <v>0.8000000000000114</v>
      </c>
      <c r="E20" s="337">
        <f t="shared" si="2"/>
        <v>0.003914851969659953</v>
      </c>
      <c r="F20" s="267">
        <v>0.25</v>
      </c>
      <c r="G20" s="160">
        <f t="shared" si="0"/>
        <v>0.5500000000000114</v>
      </c>
    </row>
    <row r="21" spans="1:7" s="69" customFormat="1" ht="13.5">
      <c r="A21" s="196" t="s">
        <v>287</v>
      </c>
      <c r="B21" s="275">
        <f>Volume!J22</f>
        <v>216.75</v>
      </c>
      <c r="C21" s="70">
        <v>217.95</v>
      </c>
      <c r="D21" s="267">
        <f t="shared" si="1"/>
        <v>1.1999999999999886</v>
      </c>
      <c r="E21" s="337">
        <f t="shared" si="2"/>
        <v>0.005536332179930744</v>
      </c>
      <c r="F21" s="267">
        <v>0.9499999999999886</v>
      </c>
      <c r="G21" s="160">
        <f t="shared" si="0"/>
        <v>0.25</v>
      </c>
    </row>
    <row r="22" spans="1:7" s="69" customFormat="1" ht="13.5">
      <c r="A22" s="196" t="s">
        <v>34</v>
      </c>
      <c r="B22" s="275">
        <f>Volume!J23</f>
        <v>1307.3</v>
      </c>
      <c r="C22" s="70">
        <v>1305.7</v>
      </c>
      <c r="D22" s="267">
        <f t="shared" si="1"/>
        <v>-1.599999999999909</v>
      </c>
      <c r="E22" s="337">
        <f t="shared" si="2"/>
        <v>-0.001223896580738858</v>
      </c>
      <c r="F22" s="267">
        <v>-0.5499999999999545</v>
      </c>
      <c r="G22" s="160">
        <f t="shared" si="0"/>
        <v>-1.0499999999999545</v>
      </c>
    </row>
    <row r="23" spans="1:7" s="69" customFormat="1" ht="13.5">
      <c r="A23" s="196" t="s">
        <v>288</v>
      </c>
      <c r="B23" s="275">
        <f>Volume!J24</f>
        <v>1154.15</v>
      </c>
      <c r="C23" s="70">
        <v>1156.5</v>
      </c>
      <c r="D23" s="267">
        <f t="shared" si="1"/>
        <v>2.349999999999909</v>
      </c>
      <c r="E23" s="337">
        <f t="shared" si="2"/>
        <v>0.002036130485638703</v>
      </c>
      <c r="F23" s="267">
        <v>2.4500000000000455</v>
      </c>
      <c r="G23" s="160">
        <f t="shared" si="0"/>
        <v>-0.10000000000013642</v>
      </c>
    </row>
    <row r="24" spans="1:7" s="69" customFormat="1" ht="13.5">
      <c r="A24" s="196" t="s">
        <v>137</v>
      </c>
      <c r="B24" s="275">
        <f>Volume!J25</f>
        <v>348.25</v>
      </c>
      <c r="C24" s="70">
        <v>349.9</v>
      </c>
      <c r="D24" s="267">
        <f t="shared" si="1"/>
        <v>1.6499999999999773</v>
      </c>
      <c r="E24" s="337">
        <f t="shared" si="2"/>
        <v>0.004737975592246884</v>
      </c>
      <c r="F24" s="267">
        <v>0.6999999999999886</v>
      </c>
      <c r="G24" s="160">
        <f t="shared" si="0"/>
        <v>0.9499999999999886</v>
      </c>
    </row>
    <row r="25" spans="1:7" s="69" customFormat="1" ht="13.5">
      <c r="A25" s="196" t="s">
        <v>233</v>
      </c>
      <c r="B25" s="275">
        <f>Volume!J26</f>
        <v>676.4</v>
      </c>
      <c r="C25" s="70">
        <v>676.65</v>
      </c>
      <c r="D25" s="267">
        <f t="shared" si="1"/>
        <v>0.25</v>
      </c>
      <c r="E25" s="337">
        <f t="shared" si="2"/>
        <v>0.0003696037847427558</v>
      </c>
      <c r="F25" s="267">
        <v>-5.899999999999977</v>
      </c>
      <c r="G25" s="160">
        <f t="shared" si="0"/>
        <v>6.149999999999977</v>
      </c>
    </row>
    <row r="26" spans="1:7" s="69" customFormat="1" ht="13.5">
      <c r="A26" s="196" t="s">
        <v>1</v>
      </c>
      <c r="B26" s="275">
        <f>Volume!J27</f>
        <v>2318.8</v>
      </c>
      <c r="C26" s="70">
        <v>2321.4</v>
      </c>
      <c r="D26" s="267">
        <f t="shared" si="1"/>
        <v>2.599999999999909</v>
      </c>
      <c r="E26" s="337">
        <f t="shared" si="2"/>
        <v>0.0011212696222183496</v>
      </c>
      <c r="F26" s="267">
        <v>9.550000000000182</v>
      </c>
      <c r="G26" s="160">
        <f t="shared" si="0"/>
        <v>-6.950000000000273</v>
      </c>
    </row>
    <row r="27" spans="1:7" s="69" customFormat="1" ht="13.5">
      <c r="A27" s="196" t="s">
        <v>158</v>
      </c>
      <c r="B27" s="275">
        <f>Volume!J28</f>
        <v>120.45</v>
      </c>
      <c r="C27" s="70">
        <v>119.95</v>
      </c>
      <c r="D27" s="267">
        <f t="shared" si="1"/>
        <v>-0.5</v>
      </c>
      <c r="E27" s="337">
        <f t="shared" si="2"/>
        <v>-0.004151100041511</v>
      </c>
      <c r="F27" s="267">
        <v>0.15000000000000568</v>
      </c>
      <c r="G27" s="160">
        <f t="shared" si="0"/>
        <v>-0.6500000000000057</v>
      </c>
    </row>
    <row r="28" spans="1:7" s="69" customFormat="1" ht="13.5">
      <c r="A28" s="196" t="s">
        <v>289</v>
      </c>
      <c r="B28" s="275">
        <f>Volume!J29</f>
        <v>717.05</v>
      </c>
      <c r="C28" s="70">
        <v>719.4</v>
      </c>
      <c r="D28" s="267">
        <f t="shared" si="1"/>
        <v>2.3500000000000227</v>
      </c>
      <c r="E28" s="337">
        <f t="shared" si="2"/>
        <v>0.003277316784045775</v>
      </c>
      <c r="F28" s="267">
        <v>3.6000000000000227</v>
      </c>
      <c r="G28" s="160">
        <f t="shared" si="0"/>
        <v>-1.25</v>
      </c>
    </row>
    <row r="29" spans="1:7" s="69" customFormat="1" ht="13.5">
      <c r="A29" s="196" t="s">
        <v>159</v>
      </c>
      <c r="B29" s="275">
        <f>Volume!J30</f>
        <v>50.75</v>
      </c>
      <c r="C29" s="70">
        <v>51.05</v>
      </c>
      <c r="D29" s="267">
        <f t="shared" si="1"/>
        <v>0.29999999999999716</v>
      </c>
      <c r="E29" s="337">
        <f t="shared" si="2"/>
        <v>0.005911330049261028</v>
      </c>
      <c r="F29" s="267">
        <v>0.29999999999999716</v>
      </c>
      <c r="G29" s="160">
        <f t="shared" si="0"/>
        <v>0</v>
      </c>
    </row>
    <row r="30" spans="1:7" s="69" customFormat="1" ht="13.5">
      <c r="A30" s="196" t="s">
        <v>2</v>
      </c>
      <c r="B30" s="275">
        <f>Volume!J31</f>
        <v>367.15</v>
      </c>
      <c r="C30" s="70">
        <v>366.55</v>
      </c>
      <c r="D30" s="267">
        <f t="shared" si="1"/>
        <v>-0.5999999999999659</v>
      </c>
      <c r="E30" s="337">
        <f t="shared" si="2"/>
        <v>-0.0016342094511779</v>
      </c>
      <c r="F30" s="267">
        <v>1.1999999999999886</v>
      </c>
      <c r="G30" s="160">
        <f t="shared" si="0"/>
        <v>-1.7999999999999545</v>
      </c>
    </row>
    <row r="31" spans="1:7" s="69" customFormat="1" ht="13.5">
      <c r="A31" s="196" t="s">
        <v>398</v>
      </c>
      <c r="B31" s="275">
        <f>Volume!J32</f>
        <v>146.25</v>
      </c>
      <c r="C31" s="70">
        <v>146.9</v>
      </c>
      <c r="D31" s="267">
        <v>0.7</v>
      </c>
      <c r="E31" s="337">
        <f t="shared" si="2"/>
        <v>0.004786324786324786</v>
      </c>
      <c r="F31" s="267">
        <v>0.7</v>
      </c>
      <c r="G31" s="160">
        <f t="shared" si="0"/>
        <v>0</v>
      </c>
    </row>
    <row r="32" spans="1:7" s="69" customFormat="1" ht="13.5">
      <c r="A32" s="196" t="s">
        <v>78</v>
      </c>
      <c r="B32" s="275">
        <f>Volume!J33</f>
        <v>262.4</v>
      </c>
      <c r="C32" s="70">
        <v>263.9</v>
      </c>
      <c r="D32" s="267">
        <f t="shared" si="1"/>
        <v>1.5</v>
      </c>
      <c r="E32" s="337">
        <f t="shared" si="2"/>
        <v>0.005716463414634147</v>
      </c>
      <c r="F32" s="267">
        <v>1.6999999999999886</v>
      </c>
      <c r="G32" s="160">
        <f t="shared" si="0"/>
        <v>-0.19999999999998863</v>
      </c>
    </row>
    <row r="33" spans="1:7" s="69" customFormat="1" ht="13.5">
      <c r="A33" s="196" t="s">
        <v>138</v>
      </c>
      <c r="B33" s="275">
        <f>Volume!J34</f>
        <v>740.6</v>
      </c>
      <c r="C33" s="70">
        <v>743.8</v>
      </c>
      <c r="D33" s="267">
        <f t="shared" si="1"/>
        <v>3.199999999999932</v>
      </c>
      <c r="E33" s="337">
        <f t="shared" si="2"/>
        <v>0.004320820955981544</v>
      </c>
      <c r="F33" s="267">
        <v>3.6000000000000227</v>
      </c>
      <c r="G33" s="160">
        <f t="shared" si="0"/>
        <v>-0.40000000000009095</v>
      </c>
    </row>
    <row r="34" spans="1:7" s="69" customFormat="1" ht="13.5">
      <c r="A34" s="196" t="s">
        <v>160</v>
      </c>
      <c r="B34" s="275">
        <f>Volume!J35</f>
        <v>326.85</v>
      </c>
      <c r="C34" s="70">
        <v>327.45</v>
      </c>
      <c r="D34" s="267">
        <f t="shared" si="1"/>
        <v>0.5999999999999659</v>
      </c>
      <c r="E34" s="337">
        <f t="shared" si="2"/>
        <v>0.0018357044515831906</v>
      </c>
      <c r="F34" s="267">
        <v>2.150000000000034</v>
      </c>
      <c r="G34" s="160">
        <f t="shared" si="0"/>
        <v>-1.5500000000000682</v>
      </c>
    </row>
    <row r="35" spans="1:7" s="69" customFormat="1" ht="13.5">
      <c r="A35" s="196" t="s">
        <v>161</v>
      </c>
      <c r="B35" s="275">
        <f>Volume!J36</f>
        <v>37.6</v>
      </c>
      <c r="C35" s="70">
        <v>37.7</v>
      </c>
      <c r="D35" s="267">
        <f t="shared" si="1"/>
        <v>0.10000000000000142</v>
      </c>
      <c r="E35" s="337">
        <f t="shared" si="2"/>
        <v>0.002659574468085144</v>
      </c>
      <c r="F35" s="267">
        <v>0.25</v>
      </c>
      <c r="G35" s="160">
        <f t="shared" si="0"/>
        <v>-0.14999999999999858</v>
      </c>
    </row>
    <row r="36" spans="1:8" s="25" customFormat="1" ht="13.5">
      <c r="A36" s="196" t="s">
        <v>3</v>
      </c>
      <c r="B36" s="275">
        <f>Volume!J37</f>
        <v>254.9</v>
      </c>
      <c r="C36" s="70">
        <v>255.5</v>
      </c>
      <c r="D36" s="267">
        <f t="shared" si="1"/>
        <v>0.5999999999999943</v>
      </c>
      <c r="E36" s="337">
        <f t="shared" si="2"/>
        <v>0.002353864260494289</v>
      </c>
      <c r="F36" s="267">
        <v>1.25</v>
      </c>
      <c r="G36" s="160">
        <f t="shared" si="0"/>
        <v>-0.6500000000000057</v>
      </c>
      <c r="H36" s="69"/>
    </row>
    <row r="37" spans="1:7" s="69" customFormat="1" ht="13.5">
      <c r="A37" s="196" t="s">
        <v>219</v>
      </c>
      <c r="B37" s="275">
        <f>Volume!J38</f>
        <v>374.05</v>
      </c>
      <c r="C37" s="70">
        <v>375.7</v>
      </c>
      <c r="D37" s="267">
        <f t="shared" si="1"/>
        <v>1.6499999999999773</v>
      </c>
      <c r="E37" s="337">
        <f t="shared" si="2"/>
        <v>0.004411174976607345</v>
      </c>
      <c r="F37" s="267">
        <v>0.5500000000000114</v>
      </c>
      <c r="G37" s="160">
        <f t="shared" si="0"/>
        <v>1.099999999999966</v>
      </c>
    </row>
    <row r="38" spans="1:7" s="69" customFormat="1" ht="13.5">
      <c r="A38" s="196" t="s">
        <v>162</v>
      </c>
      <c r="B38" s="275">
        <f>Volume!J39</f>
        <v>317.45</v>
      </c>
      <c r="C38" s="70">
        <v>318.55</v>
      </c>
      <c r="D38" s="267">
        <f t="shared" si="1"/>
        <v>1.1000000000000227</v>
      </c>
      <c r="E38" s="337">
        <f t="shared" si="2"/>
        <v>0.003465112616160097</v>
      </c>
      <c r="F38" s="267">
        <v>1.0500000000000114</v>
      </c>
      <c r="G38" s="160">
        <f t="shared" si="0"/>
        <v>0.05000000000001137</v>
      </c>
    </row>
    <row r="39" spans="1:7" s="69" customFormat="1" ht="13.5">
      <c r="A39" s="196" t="s">
        <v>290</v>
      </c>
      <c r="B39" s="275">
        <f>Volume!J40</f>
        <v>205.25</v>
      </c>
      <c r="C39" s="70">
        <v>206.15</v>
      </c>
      <c r="D39" s="267">
        <f t="shared" si="1"/>
        <v>0.9000000000000057</v>
      </c>
      <c r="E39" s="337">
        <f t="shared" si="2"/>
        <v>0.004384896467722318</v>
      </c>
      <c r="F39" s="267">
        <v>1.3000000000000114</v>
      </c>
      <c r="G39" s="160">
        <f t="shared" si="0"/>
        <v>-0.4000000000000057</v>
      </c>
    </row>
    <row r="40" spans="1:7" s="69" customFormat="1" ht="13.5">
      <c r="A40" s="196" t="s">
        <v>183</v>
      </c>
      <c r="B40" s="275">
        <f>Volume!J41</f>
        <v>276.15</v>
      </c>
      <c r="C40" s="70">
        <v>277.35</v>
      </c>
      <c r="D40" s="267">
        <f t="shared" si="1"/>
        <v>1.2000000000000455</v>
      </c>
      <c r="E40" s="337">
        <f t="shared" si="2"/>
        <v>0.004345464421510214</v>
      </c>
      <c r="F40" s="267">
        <v>0.9499999999999886</v>
      </c>
      <c r="G40" s="160">
        <f t="shared" si="0"/>
        <v>0.25000000000005684</v>
      </c>
    </row>
    <row r="41" spans="1:7" s="69" customFormat="1" ht="13.5">
      <c r="A41" s="196" t="s">
        <v>220</v>
      </c>
      <c r="B41" s="275">
        <f>Volume!J42</f>
        <v>162.3</v>
      </c>
      <c r="C41" s="70">
        <v>161</v>
      </c>
      <c r="D41" s="267">
        <f t="shared" si="1"/>
        <v>-1.3000000000000114</v>
      </c>
      <c r="E41" s="337">
        <f t="shared" si="2"/>
        <v>-0.008009858287122681</v>
      </c>
      <c r="F41" s="267">
        <v>-6.800000000000011</v>
      </c>
      <c r="G41" s="160">
        <f t="shared" si="0"/>
        <v>5.5</v>
      </c>
    </row>
    <row r="42" spans="1:7" s="69" customFormat="1" ht="13.5">
      <c r="A42" s="196" t="s">
        <v>163</v>
      </c>
      <c r="B42" s="275">
        <f>Volume!J43</f>
        <v>3129.7</v>
      </c>
      <c r="C42" s="70">
        <v>3136.3</v>
      </c>
      <c r="D42" s="267">
        <f t="shared" si="1"/>
        <v>6.600000000000364</v>
      </c>
      <c r="E42" s="337">
        <f t="shared" si="2"/>
        <v>0.0021088283222035226</v>
      </c>
      <c r="F42" s="267">
        <v>12.550000000000182</v>
      </c>
      <c r="G42" s="160">
        <f t="shared" si="0"/>
        <v>-5.949999999999818</v>
      </c>
    </row>
    <row r="43" spans="1:7" s="69" customFormat="1" ht="13.5">
      <c r="A43" s="196" t="s">
        <v>194</v>
      </c>
      <c r="B43" s="275">
        <f>Volume!J44</f>
        <v>810.05</v>
      </c>
      <c r="C43" s="70">
        <v>814</v>
      </c>
      <c r="D43" s="267">
        <f t="shared" si="1"/>
        <v>3.9500000000000455</v>
      </c>
      <c r="E43" s="337">
        <f t="shared" si="2"/>
        <v>0.004876242207271213</v>
      </c>
      <c r="F43" s="267">
        <v>5.399999999999977</v>
      </c>
      <c r="G43" s="160">
        <f t="shared" si="0"/>
        <v>-1.4499999999999318</v>
      </c>
    </row>
    <row r="44" spans="1:7" s="69" customFormat="1" ht="13.5">
      <c r="A44" s="196" t="s">
        <v>221</v>
      </c>
      <c r="B44" s="275">
        <f>Volume!J45</f>
        <v>113.45</v>
      </c>
      <c r="C44" s="70">
        <v>114.3</v>
      </c>
      <c r="D44" s="267">
        <f t="shared" si="1"/>
        <v>0.8499999999999943</v>
      </c>
      <c r="E44" s="337">
        <f t="shared" si="2"/>
        <v>0.00749228735125601</v>
      </c>
      <c r="F44" s="267">
        <v>0.8499999999999943</v>
      </c>
      <c r="G44" s="160">
        <f t="shared" si="0"/>
        <v>0</v>
      </c>
    </row>
    <row r="45" spans="1:7" s="69" customFormat="1" ht="13.5">
      <c r="A45" s="196" t="s">
        <v>164</v>
      </c>
      <c r="B45" s="275">
        <f>Volume!J46</f>
        <v>55.4</v>
      </c>
      <c r="C45" s="70">
        <v>55.5</v>
      </c>
      <c r="D45" s="267">
        <f t="shared" si="1"/>
        <v>0.10000000000000142</v>
      </c>
      <c r="E45" s="337">
        <f t="shared" si="2"/>
        <v>0.0018050541516245744</v>
      </c>
      <c r="F45" s="267">
        <v>0.14999999999999858</v>
      </c>
      <c r="G45" s="160">
        <f t="shared" si="0"/>
        <v>-0.04999999999999716</v>
      </c>
    </row>
    <row r="46" spans="1:7" s="69" customFormat="1" ht="13.5">
      <c r="A46" s="196" t="s">
        <v>165</v>
      </c>
      <c r="B46" s="275">
        <f>Volume!J47</f>
        <v>252.75</v>
      </c>
      <c r="C46" s="70">
        <v>253.95</v>
      </c>
      <c r="D46" s="267">
        <f t="shared" si="1"/>
        <v>1.1999999999999886</v>
      </c>
      <c r="E46" s="337">
        <f t="shared" si="2"/>
        <v>0.004747774480712121</v>
      </c>
      <c r="F46" s="267">
        <v>0.30000000000001137</v>
      </c>
      <c r="G46" s="160">
        <f t="shared" si="0"/>
        <v>0.8999999999999773</v>
      </c>
    </row>
    <row r="47" spans="1:7" s="69" customFormat="1" ht="13.5">
      <c r="A47" s="196" t="s">
        <v>89</v>
      </c>
      <c r="B47" s="275">
        <f>Volume!J48</f>
        <v>275.55</v>
      </c>
      <c r="C47" s="70">
        <v>274.75</v>
      </c>
      <c r="D47" s="267">
        <f t="shared" si="1"/>
        <v>-0.8000000000000114</v>
      </c>
      <c r="E47" s="337">
        <f t="shared" si="2"/>
        <v>-0.00290328434041013</v>
      </c>
      <c r="F47" s="267">
        <v>-2.1499999999999773</v>
      </c>
      <c r="G47" s="160">
        <f t="shared" si="0"/>
        <v>1.349999999999966</v>
      </c>
    </row>
    <row r="48" spans="1:7" s="69" customFormat="1" ht="13.5">
      <c r="A48" s="196" t="s">
        <v>291</v>
      </c>
      <c r="B48" s="275">
        <f>Volume!J49</f>
        <v>200.05</v>
      </c>
      <c r="C48" s="70">
        <v>201</v>
      </c>
      <c r="D48" s="267">
        <f t="shared" si="1"/>
        <v>0.9499999999999886</v>
      </c>
      <c r="E48" s="337">
        <f t="shared" si="2"/>
        <v>0.004748812796800742</v>
      </c>
      <c r="F48" s="267">
        <v>1</v>
      </c>
      <c r="G48" s="160">
        <f t="shared" si="0"/>
        <v>-0.05000000000001137</v>
      </c>
    </row>
    <row r="49" spans="1:7" s="69" customFormat="1" ht="13.5">
      <c r="A49" s="196" t="s">
        <v>273</v>
      </c>
      <c r="B49" s="275">
        <f>Volume!J50</f>
        <v>209.25</v>
      </c>
      <c r="C49" s="70">
        <v>209.45</v>
      </c>
      <c r="D49" s="267">
        <f t="shared" si="1"/>
        <v>0.19999999999998863</v>
      </c>
      <c r="E49" s="337">
        <f t="shared" si="2"/>
        <v>0.0009557945041815466</v>
      </c>
      <c r="F49" s="267">
        <v>1.5500000000000114</v>
      </c>
      <c r="G49" s="160">
        <f t="shared" si="0"/>
        <v>-1.3500000000000227</v>
      </c>
    </row>
    <row r="50" spans="1:7" s="69" customFormat="1" ht="13.5">
      <c r="A50" s="196" t="s">
        <v>222</v>
      </c>
      <c r="B50" s="275">
        <f>Volume!J51</f>
        <v>1149.35</v>
      </c>
      <c r="C50" s="70">
        <v>1150.85</v>
      </c>
      <c r="D50" s="267">
        <f t="shared" si="1"/>
        <v>1.5</v>
      </c>
      <c r="E50" s="337">
        <f t="shared" si="2"/>
        <v>0.001305085483099143</v>
      </c>
      <c r="F50" s="267">
        <v>6.7000000000000455</v>
      </c>
      <c r="G50" s="160">
        <f t="shared" si="0"/>
        <v>-5.2000000000000455</v>
      </c>
    </row>
    <row r="51" spans="1:7" s="69" customFormat="1" ht="13.5">
      <c r="A51" s="196" t="s">
        <v>234</v>
      </c>
      <c r="B51" s="275">
        <f>Volume!J52</f>
        <v>373.75</v>
      </c>
      <c r="C51" s="70">
        <v>375.35</v>
      </c>
      <c r="D51" s="267">
        <f t="shared" si="1"/>
        <v>1.6000000000000227</v>
      </c>
      <c r="E51" s="337">
        <f t="shared" si="2"/>
        <v>0.004280936454849559</v>
      </c>
      <c r="F51" s="267">
        <v>1.5500000000000114</v>
      </c>
      <c r="G51" s="160">
        <f t="shared" si="0"/>
        <v>0.05000000000001137</v>
      </c>
    </row>
    <row r="52" spans="1:7" s="69" customFormat="1" ht="13.5">
      <c r="A52" s="196" t="s">
        <v>166</v>
      </c>
      <c r="B52" s="275">
        <f>Volume!J53</f>
        <v>104.6</v>
      </c>
      <c r="C52" s="70">
        <v>104.5</v>
      </c>
      <c r="D52" s="267">
        <f t="shared" si="1"/>
        <v>-0.09999999999999432</v>
      </c>
      <c r="E52" s="337">
        <f t="shared" si="2"/>
        <v>-0.000956022944550615</v>
      </c>
      <c r="F52" s="267">
        <v>-0.25</v>
      </c>
      <c r="G52" s="160">
        <f t="shared" si="0"/>
        <v>0.15000000000000568</v>
      </c>
    </row>
    <row r="53" spans="1:7" s="69" customFormat="1" ht="13.5">
      <c r="A53" s="196" t="s">
        <v>223</v>
      </c>
      <c r="B53" s="275">
        <f>Volume!J54</f>
        <v>2909.3</v>
      </c>
      <c r="C53" s="70">
        <v>2902.1</v>
      </c>
      <c r="D53" s="267">
        <f t="shared" si="1"/>
        <v>-7.200000000000273</v>
      </c>
      <c r="E53" s="337">
        <f t="shared" si="2"/>
        <v>-0.0024748221221600635</v>
      </c>
      <c r="F53" s="267">
        <v>3.849999999999909</v>
      </c>
      <c r="G53" s="160">
        <f t="shared" si="0"/>
        <v>-11.050000000000182</v>
      </c>
    </row>
    <row r="54" spans="1:7" s="69" customFormat="1" ht="13.5">
      <c r="A54" s="196" t="s">
        <v>292</v>
      </c>
      <c r="B54" s="275">
        <f>Volume!J55</f>
        <v>147.2</v>
      </c>
      <c r="C54" s="70">
        <v>148.05</v>
      </c>
      <c r="D54" s="267">
        <f t="shared" si="1"/>
        <v>0.8500000000000227</v>
      </c>
      <c r="E54" s="337">
        <f t="shared" si="2"/>
        <v>0.005774456521739285</v>
      </c>
      <c r="F54" s="267">
        <v>0.75</v>
      </c>
      <c r="G54" s="160">
        <f t="shared" si="0"/>
        <v>0.10000000000002274</v>
      </c>
    </row>
    <row r="55" spans="1:7" s="69" customFormat="1" ht="13.5">
      <c r="A55" s="196" t="s">
        <v>293</v>
      </c>
      <c r="B55" s="275">
        <f>Volume!J56</f>
        <v>146.6</v>
      </c>
      <c r="C55" s="70">
        <v>147.95</v>
      </c>
      <c r="D55" s="267">
        <f t="shared" si="1"/>
        <v>1.3499999999999943</v>
      </c>
      <c r="E55" s="337">
        <f t="shared" si="2"/>
        <v>0.009208731241473358</v>
      </c>
      <c r="F55" s="267">
        <v>0.8000000000000114</v>
      </c>
      <c r="G55" s="160">
        <f t="shared" si="0"/>
        <v>0.549999999999983</v>
      </c>
    </row>
    <row r="56" spans="1:7" s="69" customFormat="1" ht="13.5">
      <c r="A56" s="196" t="s">
        <v>195</v>
      </c>
      <c r="B56" s="275">
        <f>Volume!J57</f>
        <v>146.85</v>
      </c>
      <c r="C56" s="70">
        <v>147.05</v>
      </c>
      <c r="D56" s="267">
        <f t="shared" si="1"/>
        <v>0.20000000000001705</v>
      </c>
      <c r="E56" s="337">
        <f t="shared" si="2"/>
        <v>0.0013619339462037252</v>
      </c>
      <c r="F56" s="267">
        <v>-0.09999999999999432</v>
      </c>
      <c r="G56" s="160">
        <f t="shared" si="0"/>
        <v>0.30000000000001137</v>
      </c>
    </row>
    <row r="57" spans="1:8" s="25" customFormat="1" ht="13.5">
      <c r="A57" s="196" t="s">
        <v>294</v>
      </c>
      <c r="B57" s="275">
        <f>Volume!J58</f>
        <v>145.95</v>
      </c>
      <c r="C57" s="70">
        <v>146.8</v>
      </c>
      <c r="D57" s="267">
        <f t="shared" si="1"/>
        <v>0.8500000000000227</v>
      </c>
      <c r="E57" s="337">
        <f t="shared" si="2"/>
        <v>0.005823912298732599</v>
      </c>
      <c r="F57" s="267">
        <v>1.049999999999983</v>
      </c>
      <c r="G57" s="160">
        <f t="shared" si="0"/>
        <v>-0.1999999999999602</v>
      </c>
      <c r="H57" s="69"/>
    </row>
    <row r="58" spans="1:7" s="69" customFormat="1" ht="13.5">
      <c r="A58" s="196" t="s">
        <v>197</v>
      </c>
      <c r="B58" s="275">
        <f>Volume!J59</f>
        <v>663.5</v>
      </c>
      <c r="C58" s="70">
        <v>660.1</v>
      </c>
      <c r="D58" s="267">
        <f t="shared" si="1"/>
        <v>-3.3999999999999773</v>
      </c>
      <c r="E58" s="337">
        <f t="shared" si="2"/>
        <v>-0.005124340617935158</v>
      </c>
      <c r="F58" s="267">
        <v>-9.699999999999932</v>
      </c>
      <c r="G58" s="160">
        <f t="shared" si="0"/>
        <v>6.2999999999999545</v>
      </c>
    </row>
    <row r="59" spans="1:8" s="25" customFormat="1" ht="13.5">
      <c r="A59" s="196" t="s">
        <v>4</v>
      </c>
      <c r="B59" s="275">
        <f>Volume!J60</f>
        <v>1611.85</v>
      </c>
      <c r="C59" s="70">
        <v>1617.35</v>
      </c>
      <c r="D59" s="267">
        <f t="shared" si="1"/>
        <v>5.5</v>
      </c>
      <c r="E59" s="337">
        <f t="shared" si="2"/>
        <v>0.003412228185004808</v>
      </c>
      <c r="F59" s="267">
        <v>1.1499999999998636</v>
      </c>
      <c r="G59" s="160">
        <f t="shared" si="0"/>
        <v>4.350000000000136</v>
      </c>
      <c r="H59" s="69"/>
    </row>
    <row r="60" spans="1:7" s="69" customFormat="1" ht="13.5">
      <c r="A60" s="196" t="s">
        <v>79</v>
      </c>
      <c r="B60" s="275">
        <f>Volume!J61</f>
        <v>1056.3</v>
      </c>
      <c r="C60" s="70">
        <v>1061.7</v>
      </c>
      <c r="D60" s="267">
        <f t="shared" si="1"/>
        <v>5.400000000000091</v>
      </c>
      <c r="E60" s="337">
        <f t="shared" si="2"/>
        <v>0.005112184038625477</v>
      </c>
      <c r="F60" s="267">
        <v>2.349999999999909</v>
      </c>
      <c r="G60" s="160">
        <f t="shared" si="0"/>
        <v>3.050000000000182</v>
      </c>
    </row>
    <row r="61" spans="1:7" s="69" customFormat="1" ht="13.5">
      <c r="A61" s="196" t="s">
        <v>196</v>
      </c>
      <c r="B61" s="275">
        <f>Volume!J62</f>
        <v>724.35</v>
      </c>
      <c r="C61" s="70">
        <v>726.5</v>
      </c>
      <c r="D61" s="267">
        <f t="shared" si="1"/>
        <v>2.1499999999999773</v>
      </c>
      <c r="E61" s="337">
        <f t="shared" si="2"/>
        <v>0.0029681783668115925</v>
      </c>
      <c r="F61" s="267">
        <v>3.6000000000000227</v>
      </c>
      <c r="G61" s="160">
        <f t="shared" si="0"/>
        <v>-1.4500000000000455</v>
      </c>
    </row>
    <row r="62" spans="1:7" s="69" customFormat="1" ht="13.5">
      <c r="A62" s="196" t="s">
        <v>5</v>
      </c>
      <c r="B62" s="275">
        <f>Volume!J63</f>
        <v>164.6</v>
      </c>
      <c r="C62" s="70">
        <v>165.05</v>
      </c>
      <c r="D62" s="267">
        <f t="shared" si="1"/>
        <v>0.45000000000001705</v>
      </c>
      <c r="E62" s="337">
        <f t="shared" si="2"/>
        <v>0.0027339003645201524</v>
      </c>
      <c r="F62" s="267">
        <v>0.15000000000000568</v>
      </c>
      <c r="G62" s="160">
        <f t="shared" si="0"/>
        <v>0.30000000000001137</v>
      </c>
    </row>
    <row r="63" spans="1:7" s="69" customFormat="1" ht="13.5">
      <c r="A63" s="196" t="s">
        <v>198</v>
      </c>
      <c r="B63" s="275">
        <f>Volume!J64</f>
        <v>224.6</v>
      </c>
      <c r="C63" s="70">
        <v>223.45</v>
      </c>
      <c r="D63" s="267">
        <f t="shared" si="1"/>
        <v>-1.1500000000000057</v>
      </c>
      <c r="E63" s="337">
        <f t="shared" si="2"/>
        <v>-0.005120213713268058</v>
      </c>
      <c r="F63" s="267">
        <v>0.19999999999998863</v>
      </c>
      <c r="G63" s="160">
        <f t="shared" si="0"/>
        <v>-1.3499999999999943</v>
      </c>
    </row>
    <row r="64" spans="1:7" s="69" customFormat="1" ht="13.5">
      <c r="A64" s="196" t="s">
        <v>199</v>
      </c>
      <c r="B64" s="275">
        <f>Volume!J65</f>
        <v>322.95</v>
      </c>
      <c r="C64" s="70">
        <v>320.4</v>
      </c>
      <c r="D64" s="267">
        <f t="shared" si="1"/>
        <v>-2.5500000000000114</v>
      </c>
      <c r="E64" s="337">
        <f t="shared" si="2"/>
        <v>-0.00789595912679985</v>
      </c>
      <c r="F64" s="267">
        <v>1.3999999999999773</v>
      </c>
      <c r="G64" s="160">
        <f t="shared" si="0"/>
        <v>-3.9499999999999886</v>
      </c>
    </row>
    <row r="65" spans="1:7" s="69" customFormat="1" ht="13.5">
      <c r="A65" s="196" t="s">
        <v>295</v>
      </c>
      <c r="B65" s="275">
        <f>Volume!J66</f>
        <v>679.7</v>
      </c>
      <c r="C65" s="70">
        <v>683.8</v>
      </c>
      <c r="D65" s="267">
        <f t="shared" si="1"/>
        <v>4.099999999999909</v>
      </c>
      <c r="E65" s="337">
        <f t="shared" si="2"/>
        <v>0.0060320729733704705</v>
      </c>
      <c r="F65" s="267">
        <v>3.599999999999909</v>
      </c>
      <c r="G65" s="160">
        <f t="shared" si="0"/>
        <v>0.5</v>
      </c>
    </row>
    <row r="66" spans="1:8" s="25" customFormat="1" ht="13.5">
      <c r="A66" s="196" t="s">
        <v>43</v>
      </c>
      <c r="B66" s="275">
        <f>Volume!J67</f>
        <v>2068.8</v>
      </c>
      <c r="C66" s="70">
        <v>2075.25</v>
      </c>
      <c r="D66" s="267">
        <f t="shared" si="1"/>
        <v>6.449999999999818</v>
      </c>
      <c r="E66" s="337">
        <f t="shared" si="2"/>
        <v>0.003117749419953508</v>
      </c>
      <c r="F66" s="267">
        <v>7.400000000000091</v>
      </c>
      <c r="G66" s="160">
        <f t="shared" si="0"/>
        <v>-0.9500000000002728</v>
      </c>
      <c r="H66" s="69"/>
    </row>
    <row r="67" spans="1:7" s="69" customFormat="1" ht="13.5">
      <c r="A67" s="196" t="s">
        <v>200</v>
      </c>
      <c r="B67" s="275">
        <f>Volume!J68</f>
        <v>977.2</v>
      </c>
      <c r="C67" s="70">
        <v>976.05</v>
      </c>
      <c r="D67" s="267">
        <f t="shared" si="1"/>
        <v>-1.150000000000091</v>
      </c>
      <c r="E67" s="337">
        <f t="shared" si="2"/>
        <v>-0.0011768317642244074</v>
      </c>
      <c r="F67" s="267">
        <v>1.4500000000000455</v>
      </c>
      <c r="G67" s="160">
        <f t="shared" si="0"/>
        <v>-2.6000000000001364</v>
      </c>
    </row>
    <row r="68" spans="1:7" s="69" customFormat="1" ht="13.5">
      <c r="A68" s="196" t="s">
        <v>141</v>
      </c>
      <c r="B68" s="275">
        <f>Volume!J69</f>
        <v>93.9</v>
      </c>
      <c r="C68" s="70">
        <v>94.25</v>
      </c>
      <c r="D68" s="267">
        <f t="shared" si="1"/>
        <v>0.3499999999999943</v>
      </c>
      <c r="E68" s="337">
        <f aca="true" t="shared" si="3" ref="E68:E131">D68/B68</f>
        <v>0.003727369542065967</v>
      </c>
      <c r="F68" s="267">
        <v>0.5</v>
      </c>
      <c r="G68" s="160">
        <f aca="true" t="shared" si="4" ref="G68:G131">D68-F68</f>
        <v>-0.15000000000000568</v>
      </c>
    </row>
    <row r="69" spans="1:7" s="69" customFormat="1" ht="13.5">
      <c r="A69" s="196" t="s">
        <v>184</v>
      </c>
      <c r="B69" s="275">
        <f>Volume!J70</f>
        <v>90</v>
      </c>
      <c r="C69" s="70">
        <v>90.05</v>
      </c>
      <c r="D69" s="267">
        <f aca="true" t="shared" si="5" ref="D69:D132">C69-B69</f>
        <v>0.04999999999999716</v>
      </c>
      <c r="E69" s="337">
        <f t="shared" si="3"/>
        <v>0.000555555555555524</v>
      </c>
      <c r="F69" s="267">
        <v>0.3999999999999915</v>
      </c>
      <c r="G69" s="160">
        <f t="shared" si="4"/>
        <v>-0.3499999999999943</v>
      </c>
    </row>
    <row r="70" spans="1:7" s="69" customFormat="1" ht="13.5">
      <c r="A70" s="196" t="s">
        <v>175</v>
      </c>
      <c r="B70" s="275">
        <f>Volume!J71</f>
        <v>24.1</v>
      </c>
      <c r="C70" s="70">
        <v>24.15</v>
      </c>
      <c r="D70" s="267">
        <f t="shared" si="5"/>
        <v>0.04999999999999716</v>
      </c>
      <c r="E70" s="337">
        <f t="shared" si="3"/>
        <v>0.00207468879668038</v>
      </c>
      <c r="F70" s="267">
        <v>0.1999999999999993</v>
      </c>
      <c r="G70" s="160">
        <f t="shared" si="4"/>
        <v>-0.15000000000000213</v>
      </c>
    </row>
    <row r="71" spans="1:7" s="69" customFormat="1" ht="13.5">
      <c r="A71" s="196" t="s">
        <v>142</v>
      </c>
      <c r="B71" s="275">
        <f>Volume!J72</f>
        <v>156.15</v>
      </c>
      <c r="C71" s="70">
        <v>156.85</v>
      </c>
      <c r="D71" s="267">
        <f t="shared" si="5"/>
        <v>0.6999999999999886</v>
      </c>
      <c r="E71" s="337">
        <f t="shared" si="3"/>
        <v>0.004482869036183084</v>
      </c>
      <c r="F71" s="267">
        <v>0.09999999999999432</v>
      </c>
      <c r="G71" s="160">
        <f t="shared" si="4"/>
        <v>0.5999999999999943</v>
      </c>
    </row>
    <row r="72" spans="1:8" s="25" customFormat="1" ht="13.5">
      <c r="A72" s="196" t="s">
        <v>176</v>
      </c>
      <c r="B72" s="275">
        <f>Volume!J73</f>
        <v>241.8</v>
      </c>
      <c r="C72" s="70">
        <v>242.95</v>
      </c>
      <c r="D72" s="267">
        <f t="shared" si="5"/>
        <v>1.1499999999999773</v>
      </c>
      <c r="E72" s="337">
        <f t="shared" si="3"/>
        <v>0.0047559966914804686</v>
      </c>
      <c r="F72" s="267">
        <v>1.3499999999999943</v>
      </c>
      <c r="G72" s="160">
        <f t="shared" si="4"/>
        <v>-0.20000000000001705</v>
      </c>
      <c r="H72" s="69"/>
    </row>
    <row r="73" spans="1:7" s="69" customFormat="1" ht="13.5">
      <c r="A73" s="196" t="s">
        <v>167</v>
      </c>
      <c r="B73" s="275">
        <f>Volume!J74</f>
        <v>55.9</v>
      </c>
      <c r="C73" s="70">
        <v>56.1</v>
      </c>
      <c r="D73" s="267">
        <f t="shared" si="5"/>
        <v>0.20000000000000284</v>
      </c>
      <c r="E73" s="337">
        <f t="shared" si="3"/>
        <v>0.003577817531305954</v>
      </c>
      <c r="F73" s="267">
        <v>0.30000000000000426</v>
      </c>
      <c r="G73" s="160">
        <f t="shared" si="4"/>
        <v>-0.10000000000000142</v>
      </c>
    </row>
    <row r="74" spans="1:7" s="69" customFormat="1" ht="13.5">
      <c r="A74" s="196" t="s">
        <v>201</v>
      </c>
      <c r="B74" s="275">
        <f>Volume!J75</f>
        <v>2254</v>
      </c>
      <c r="C74" s="70">
        <v>2253.05</v>
      </c>
      <c r="D74" s="267">
        <f t="shared" si="5"/>
        <v>-0.9499999999998181</v>
      </c>
      <c r="E74" s="337">
        <f t="shared" si="3"/>
        <v>-0.00042147293700080664</v>
      </c>
      <c r="F74" s="267">
        <v>8.5</v>
      </c>
      <c r="G74" s="160">
        <f t="shared" si="4"/>
        <v>-9.449999999999818</v>
      </c>
    </row>
    <row r="75" spans="1:7" s="69" customFormat="1" ht="13.5">
      <c r="A75" s="196" t="s">
        <v>143</v>
      </c>
      <c r="B75" s="275">
        <f>Volume!J76</f>
        <v>113.35</v>
      </c>
      <c r="C75" s="70">
        <v>113.9</v>
      </c>
      <c r="D75" s="267">
        <f t="shared" si="5"/>
        <v>0.5500000000000114</v>
      </c>
      <c r="E75" s="337">
        <f t="shared" si="3"/>
        <v>0.004852227613586338</v>
      </c>
      <c r="F75" s="267">
        <v>0.7000000000000028</v>
      </c>
      <c r="G75" s="160">
        <f t="shared" si="4"/>
        <v>-0.14999999999999147</v>
      </c>
    </row>
    <row r="76" spans="1:7" s="69" customFormat="1" ht="13.5">
      <c r="A76" s="196" t="s">
        <v>90</v>
      </c>
      <c r="B76" s="275">
        <f>Volume!J77</f>
        <v>495.25</v>
      </c>
      <c r="C76" s="70">
        <v>495.05</v>
      </c>
      <c r="D76" s="267">
        <f t="shared" si="5"/>
        <v>-0.19999999999998863</v>
      </c>
      <c r="E76" s="337">
        <f t="shared" si="3"/>
        <v>-0.0004038364462392501</v>
      </c>
      <c r="F76" s="267">
        <v>0.35000000000002274</v>
      </c>
      <c r="G76" s="160">
        <f t="shared" si="4"/>
        <v>-0.5500000000000114</v>
      </c>
    </row>
    <row r="77" spans="1:7" s="69" customFormat="1" ht="13.5">
      <c r="A77" s="196" t="s">
        <v>35</v>
      </c>
      <c r="B77" s="275">
        <f>Volume!J78</f>
        <v>287.5</v>
      </c>
      <c r="C77" s="70">
        <v>287.85</v>
      </c>
      <c r="D77" s="267">
        <f t="shared" si="5"/>
        <v>0.35000000000002274</v>
      </c>
      <c r="E77" s="337">
        <f t="shared" si="3"/>
        <v>0.0012173913043479051</v>
      </c>
      <c r="F77" s="267">
        <v>1.5500000000000114</v>
      </c>
      <c r="G77" s="160">
        <f t="shared" si="4"/>
        <v>-1.1999999999999886</v>
      </c>
    </row>
    <row r="78" spans="1:7" s="69" customFormat="1" ht="13.5">
      <c r="A78" s="196" t="s">
        <v>6</v>
      </c>
      <c r="B78" s="275">
        <f>Volume!J79</f>
        <v>178.95</v>
      </c>
      <c r="C78" s="70">
        <v>177.1</v>
      </c>
      <c r="D78" s="267">
        <f t="shared" si="5"/>
        <v>-1.8499999999999943</v>
      </c>
      <c r="E78" s="337">
        <f t="shared" si="3"/>
        <v>-0.010338083263481389</v>
      </c>
      <c r="F78" s="267">
        <v>-1.1999999999999886</v>
      </c>
      <c r="G78" s="160">
        <f t="shared" si="4"/>
        <v>-0.6500000000000057</v>
      </c>
    </row>
    <row r="79" spans="1:7" s="69" customFormat="1" ht="13.5">
      <c r="A79" s="196" t="s">
        <v>177</v>
      </c>
      <c r="B79" s="275">
        <f>Volume!J80</f>
        <v>406.4</v>
      </c>
      <c r="C79" s="70">
        <v>408.05</v>
      </c>
      <c r="D79" s="267">
        <f t="shared" si="5"/>
        <v>1.650000000000034</v>
      </c>
      <c r="E79" s="337">
        <f t="shared" si="3"/>
        <v>0.004060039370078824</v>
      </c>
      <c r="F79" s="267">
        <v>1.5499999999999545</v>
      </c>
      <c r="G79" s="160">
        <f t="shared" si="4"/>
        <v>0.10000000000007958</v>
      </c>
    </row>
    <row r="80" spans="1:7" s="69" customFormat="1" ht="13.5">
      <c r="A80" s="196" t="s">
        <v>168</v>
      </c>
      <c r="B80" s="275">
        <f>Volume!J81</f>
        <v>631.25</v>
      </c>
      <c r="C80" s="70">
        <v>634.9</v>
      </c>
      <c r="D80" s="267">
        <f t="shared" si="5"/>
        <v>3.6499999999999773</v>
      </c>
      <c r="E80" s="337">
        <f t="shared" si="3"/>
        <v>0.0057821782178217465</v>
      </c>
      <c r="F80" s="267">
        <v>5.0499999999999545</v>
      </c>
      <c r="G80" s="160">
        <f t="shared" si="4"/>
        <v>-1.3999999999999773</v>
      </c>
    </row>
    <row r="81" spans="1:7" s="69" customFormat="1" ht="13.5">
      <c r="A81" s="196" t="s">
        <v>132</v>
      </c>
      <c r="B81" s="275">
        <f>Volume!J82</f>
        <v>774.1</v>
      </c>
      <c r="C81" s="70">
        <v>765.8</v>
      </c>
      <c r="D81" s="267">
        <f t="shared" si="5"/>
        <v>-8.300000000000068</v>
      </c>
      <c r="E81" s="337">
        <f t="shared" si="3"/>
        <v>-0.010722128923911728</v>
      </c>
      <c r="F81" s="267">
        <v>0.9499999999999318</v>
      </c>
      <c r="G81" s="160">
        <f t="shared" si="4"/>
        <v>-9.25</v>
      </c>
    </row>
    <row r="82" spans="1:7" s="69" customFormat="1" ht="13.5">
      <c r="A82" s="196" t="s">
        <v>144</v>
      </c>
      <c r="B82" s="275">
        <f>Volume!J83</f>
        <v>2136.9</v>
      </c>
      <c r="C82" s="70">
        <v>2137.75</v>
      </c>
      <c r="D82" s="267">
        <f t="shared" si="5"/>
        <v>0.849999999999909</v>
      </c>
      <c r="E82" s="337">
        <f t="shared" si="3"/>
        <v>0.0003977724741447466</v>
      </c>
      <c r="F82" s="267">
        <v>11.449999999999818</v>
      </c>
      <c r="G82" s="160">
        <f t="shared" si="4"/>
        <v>-10.599999999999909</v>
      </c>
    </row>
    <row r="83" spans="1:8" s="25" customFormat="1" ht="13.5">
      <c r="A83" s="196" t="s">
        <v>296</v>
      </c>
      <c r="B83" s="275">
        <f>Volume!J84</f>
        <v>733.65</v>
      </c>
      <c r="C83" s="70">
        <v>732.1</v>
      </c>
      <c r="D83" s="267">
        <f t="shared" si="5"/>
        <v>-1.5499999999999545</v>
      </c>
      <c r="E83" s="337">
        <f t="shared" si="3"/>
        <v>-0.002112724050977925</v>
      </c>
      <c r="F83" s="267">
        <v>-1.6499999999999773</v>
      </c>
      <c r="G83" s="160">
        <f t="shared" si="4"/>
        <v>0.10000000000002274</v>
      </c>
      <c r="H83" s="69"/>
    </row>
    <row r="84" spans="1:7" s="69" customFormat="1" ht="13.5">
      <c r="A84" s="196" t="s">
        <v>133</v>
      </c>
      <c r="B84" s="275">
        <f>Volume!J85</f>
        <v>34.9</v>
      </c>
      <c r="C84" s="70">
        <v>34.9</v>
      </c>
      <c r="D84" s="267">
        <f t="shared" si="5"/>
        <v>0</v>
      </c>
      <c r="E84" s="337">
        <f t="shared" si="3"/>
        <v>0</v>
      </c>
      <c r="F84" s="267">
        <v>0.20000000000000284</v>
      </c>
      <c r="G84" s="160">
        <f t="shared" si="4"/>
        <v>-0.20000000000000284</v>
      </c>
    </row>
    <row r="85" spans="1:7" s="69" customFormat="1" ht="13.5">
      <c r="A85" s="196" t="s">
        <v>169</v>
      </c>
      <c r="B85" s="275">
        <f>Volume!J86</f>
        <v>117.25</v>
      </c>
      <c r="C85" s="70">
        <v>118.15</v>
      </c>
      <c r="D85" s="267">
        <f t="shared" si="5"/>
        <v>0.9000000000000057</v>
      </c>
      <c r="E85" s="337">
        <f t="shared" si="3"/>
        <v>0.007675906183368919</v>
      </c>
      <c r="F85" s="267">
        <v>0.7999999999999972</v>
      </c>
      <c r="G85" s="160">
        <f t="shared" si="4"/>
        <v>0.10000000000000853</v>
      </c>
    </row>
    <row r="86" spans="1:7" s="69" customFormat="1" ht="13.5">
      <c r="A86" s="196" t="s">
        <v>297</v>
      </c>
      <c r="B86" s="275">
        <f>Volume!J87</f>
        <v>422.55</v>
      </c>
      <c r="C86" s="70">
        <v>422.4</v>
      </c>
      <c r="D86" s="267">
        <f t="shared" si="5"/>
        <v>-0.1500000000000341</v>
      </c>
      <c r="E86" s="337">
        <f t="shared" si="3"/>
        <v>-0.0003549875754349405</v>
      </c>
      <c r="F86" s="267">
        <v>1.0500000000000114</v>
      </c>
      <c r="G86" s="160">
        <f t="shared" si="4"/>
        <v>-1.2000000000000455</v>
      </c>
    </row>
    <row r="87" spans="1:7" s="69" customFormat="1" ht="13.5">
      <c r="A87" s="196" t="s">
        <v>298</v>
      </c>
      <c r="B87" s="275">
        <f>Volume!J88</f>
        <v>483.15</v>
      </c>
      <c r="C87" s="70">
        <v>483.55</v>
      </c>
      <c r="D87" s="267">
        <f t="shared" si="5"/>
        <v>0.4000000000000341</v>
      </c>
      <c r="E87" s="337">
        <f t="shared" si="3"/>
        <v>0.0008279002380213891</v>
      </c>
      <c r="F87" s="267">
        <v>3.1999999999999886</v>
      </c>
      <c r="G87" s="160">
        <f t="shared" si="4"/>
        <v>-2.7999999999999545</v>
      </c>
    </row>
    <row r="88" spans="1:7" s="69" customFormat="1" ht="13.5">
      <c r="A88" s="196" t="s">
        <v>178</v>
      </c>
      <c r="B88" s="275">
        <f>Volume!J89</f>
        <v>162.35</v>
      </c>
      <c r="C88" s="70">
        <v>162.45</v>
      </c>
      <c r="D88" s="267">
        <f t="shared" si="5"/>
        <v>0.09999999999999432</v>
      </c>
      <c r="E88" s="337">
        <f t="shared" si="3"/>
        <v>0.0006159531875577106</v>
      </c>
      <c r="F88" s="267">
        <v>0.30000000000001137</v>
      </c>
      <c r="G88" s="160">
        <f t="shared" si="4"/>
        <v>-0.20000000000001705</v>
      </c>
    </row>
    <row r="89" spans="1:7" s="69" customFormat="1" ht="13.5">
      <c r="A89" s="196" t="s">
        <v>145</v>
      </c>
      <c r="B89" s="275">
        <f>Volume!J90</f>
        <v>167.9</v>
      </c>
      <c r="C89" s="70">
        <v>168.85</v>
      </c>
      <c r="D89" s="267">
        <f t="shared" si="5"/>
        <v>0.9499999999999886</v>
      </c>
      <c r="E89" s="337">
        <f t="shared" si="3"/>
        <v>0.005658129839189926</v>
      </c>
      <c r="F89" s="267">
        <v>0.4000000000000057</v>
      </c>
      <c r="G89" s="160">
        <f t="shared" si="4"/>
        <v>0.549999999999983</v>
      </c>
    </row>
    <row r="90" spans="1:7" s="69" customFormat="1" ht="13.5">
      <c r="A90" s="196" t="s">
        <v>274</v>
      </c>
      <c r="B90" s="275">
        <f>Volume!J91</f>
        <v>238.85</v>
      </c>
      <c r="C90" s="70">
        <v>239.7</v>
      </c>
      <c r="D90" s="267">
        <f t="shared" si="5"/>
        <v>0.8499999999999943</v>
      </c>
      <c r="E90" s="337">
        <f t="shared" si="3"/>
        <v>0.003558718861209941</v>
      </c>
      <c r="F90" s="267">
        <v>0.950000000000017</v>
      </c>
      <c r="G90" s="160">
        <f t="shared" si="4"/>
        <v>-0.10000000000002274</v>
      </c>
    </row>
    <row r="91" spans="1:7" s="69" customFormat="1" ht="13.5">
      <c r="A91" s="196" t="s">
        <v>210</v>
      </c>
      <c r="B91" s="275">
        <f>Volume!J92</f>
        <v>1551.75</v>
      </c>
      <c r="C91" s="70">
        <v>1557.9</v>
      </c>
      <c r="D91" s="267">
        <f t="shared" si="5"/>
        <v>6.150000000000091</v>
      </c>
      <c r="E91" s="337">
        <f t="shared" si="3"/>
        <v>0.003963267278878744</v>
      </c>
      <c r="F91" s="267">
        <v>-4.0499999999999545</v>
      </c>
      <c r="G91" s="160">
        <f t="shared" si="4"/>
        <v>10.200000000000045</v>
      </c>
    </row>
    <row r="92" spans="1:7" s="69" customFormat="1" ht="13.5">
      <c r="A92" s="196" t="s">
        <v>299</v>
      </c>
      <c r="B92" s="372">
        <f>Volume!J93</f>
        <v>595.35</v>
      </c>
      <c r="C92" s="70">
        <v>586.2</v>
      </c>
      <c r="D92" s="371">
        <f t="shared" si="5"/>
        <v>-9.149999999999977</v>
      </c>
      <c r="E92" s="337">
        <f t="shared" si="3"/>
        <v>-0.015369110607205807</v>
      </c>
      <c r="F92" s="371">
        <v>2.6499999999999773</v>
      </c>
      <c r="G92" s="160">
        <f t="shared" si="4"/>
        <v>-11.799999999999955</v>
      </c>
    </row>
    <row r="93" spans="1:7" s="69" customFormat="1" ht="13.5">
      <c r="A93" s="196" t="s">
        <v>7</v>
      </c>
      <c r="B93" s="275">
        <f>Volume!J94</f>
        <v>928.15</v>
      </c>
      <c r="C93" s="70">
        <v>932.95</v>
      </c>
      <c r="D93" s="267">
        <f t="shared" si="5"/>
        <v>4.800000000000068</v>
      </c>
      <c r="E93" s="337">
        <f t="shared" si="3"/>
        <v>0.005171577869956439</v>
      </c>
      <c r="F93" s="267">
        <v>6.25</v>
      </c>
      <c r="G93" s="160">
        <f t="shared" si="4"/>
        <v>-1.4499999999999318</v>
      </c>
    </row>
    <row r="94" spans="1:7" s="69" customFormat="1" ht="13.5">
      <c r="A94" s="196" t="s">
        <v>170</v>
      </c>
      <c r="B94" s="275">
        <f>Volume!J95</f>
        <v>509.95</v>
      </c>
      <c r="C94" s="70">
        <v>512.1</v>
      </c>
      <c r="D94" s="267">
        <f t="shared" si="5"/>
        <v>2.150000000000034</v>
      </c>
      <c r="E94" s="337">
        <f t="shared" si="3"/>
        <v>0.004216099617609636</v>
      </c>
      <c r="F94" s="267">
        <v>3.150000000000091</v>
      </c>
      <c r="G94" s="160">
        <f t="shared" si="4"/>
        <v>-1.0000000000000568</v>
      </c>
    </row>
    <row r="95" spans="1:7" s="69" customFormat="1" ht="13.5">
      <c r="A95" s="196" t="s">
        <v>224</v>
      </c>
      <c r="B95" s="275">
        <f>Volume!J96</f>
        <v>938.8</v>
      </c>
      <c r="C95" s="70">
        <v>937.45</v>
      </c>
      <c r="D95" s="267">
        <f t="shared" si="5"/>
        <v>-1.349999999999909</v>
      </c>
      <c r="E95" s="337">
        <f t="shared" si="3"/>
        <v>-0.0014380059650616842</v>
      </c>
      <c r="F95" s="267">
        <v>4.2000000000000455</v>
      </c>
      <c r="G95" s="160">
        <f t="shared" si="4"/>
        <v>-5.5499999999999545</v>
      </c>
    </row>
    <row r="96" spans="1:7" s="69" customFormat="1" ht="13.5">
      <c r="A96" s="196" t="s">
        <v>207</v>
      </c>
      <c r="B96" s="275">
        <f>Volume!J97</f>
        <v>215.05</v>
      </c>
      <c r="C96" s="70">
        <v>217.3</v>
      </c>
      <c r="D96" s="267">
        <f t="shared" si="5"/>
        <v>2.25</v>
      </c>
      <c r="E96" s="337">
        <f t="shared" si="3"/>
        <v>0.010462683096954197</v>
      </c>
      <c r="F96" s="267">
        <v>1.0999999999999943</v>
      </c>
      <c r="G96" s="160">
        <f t="shared" si="4"/>
        <v>1.1500000000000057</v>
      </c>
    </row>
    <row r="97" spans="1:7" s="69" customFormat="1" ht="13.5">
      <c r="A97" s="196" t="s">
        <v>300</v>
      </c>
      <c r="B97" s="275">
        <f>Volume!J98</f>
        <v>826.65</v>
      </c>
      <c r="C97" s="70">
        <v>830.9</v>
      </c>
      <c r="D97" s="267">
        <f t="shared" si="5"/>
        <v>4.25</v>
      </c>
      <c r="E97" s="337">
        <f t="shared" si="3"/>
        <v>0.0051412326861428655</v>
      </c>
      <c r="F97" s="267">
        <v>3.949999999999932</v>
      </c>
      <c r="G97" s="160">
        <f t="shared" si="4"/>
        <v>0.3000000000000682</v>
      </c>
    </row>
    <row r="98" spans="1:7" s="69" customFormat="1" ht="13.5">
      <c r="A98" s="196" t="s">
        <v>280</v>
      </c>
      <c r="B98" s="275">
        <f>Volume!J99</f>
        <v>290.3</v>
      </c>
      <c r="C98" s="70">
        <v>291.7</v>
      </c>
      <c r="D98" s="267">
        <f t="shared" si="5"/>
        <v>1.3999999999999773</v>
      </c>
      <c r="E98" s="337">
        <f t="shared" si="3"/>
        <v>0.004822597313124275</v>
      </c>
      <c r="F98" s="267">
        <v>1.3500000000000227</v>
      </c>
      <c r="G98" s="160">
        <f t="shared" si="4"/>
        <v>0.049999999999954525</v>
      </c>
    </row>
    <row r="99" spans="1:7" s="69" customFormat="1" ht="13.5">
      <c r="A99" s="196" t="s">
        <v>146</v>
      </c>
      <c r="B99" s="275">
        <f>Volume!J100</f>
        <v>45.2</v>
      </c>
      <c r="C99" s="70">
        <v>45.4</v>
      </c>
      <c r="D99" s="267">
        <f t="shared" si="5"/>
        <v>0.19999999999999574</v>
      </c>
      <c r="E99" s="337">
        <f t="shared" si="3"/>
        <v>0.004424778761061852</v>
      </c>
      <c r="F99" s="267">
        <v>0.30000000000000426</v>
      </c>
      <c r="G99" s="160">
        <f t="shared" si="4"/>
        <v>-0.10000000000000853</v>
      </c>
    </row>
    <row r="100" spans="1:7" s="69" customFormat="1" ht="13.5">
      <c r="A100" s="196" t="s">
        <v>8</v>
      </c>
      <c r="B100" s="275">
        <f>Volume!J101</f>
        <v>168.05</v>
      </c>
      <c r="C100" s="70">
        <v>168.5</v>
      </c>
      <c r="D100" s="267">
        <f t="shared" si="5"/>
        <v>0.44999999999998863</v>
      </c>
      <c r="E100" s="337">
        <f t="shared" si="3"/>
        <v>0.0026777744718833</v>
      </c>
      <c r="F100" s="267">
        <v>0.6499999999999773</v>
      </c>
      <c r="G100" s="160">
        <f t="shared" si="4"/>
        <v>-0.19999999999998863</v>
      </c>
    </row>
    <row r="101" spans="1:7" s="69" customFormat="1" ht="13.5">
      <c r="A101" s="196" t="s">
        <v>301</v>
      </c>
      <c r="B101" s="275">
        <f>Volume!J102</f>
        <v>219.25</v>
      </c>
      <c r="C101" s="70">
        <v>219.75</v>
      </c>
      <c r="D101" s="267">
        <f t="shared" si="5"/>
        <v>0.5</v>
      </c>
      <c r="E101" s="337">
        <f t="shared" si="3"/>
        <v>0.002280501710376283</v>
      </c>
      <c r="F101" s="267">
        <v>1.6999999999999886</v>
      </c>
      <c r="G101" s="160">
        <f t="shared" si="4"/>
        <v>-1.1999999999999886</v>
      </c>
    </row>
    <row r="102" spans="1:10" s="69" customFormat="1" ht="13.5">
      <c r="A102" s="196" t="s">
        <v>179</v>
      </c>
      <c r="B102" s="275">
        <f>Volume!J103</f>
        <v>15.5</v>
      </c>
      <c r="C102" s="70">
        <v>15.45</v>
      </c>
      <c r="D102" s="267">
        <f t="shared" si="5"/>
        <v>-0.05000000000000071</v>
      </c>
      <c r="E102" s="337">
        <f t="shared" si="3"/>
        <v>-0.003225806451612949</v>
      </c>
      <c r="F102" s="267">
        <v>0.05000000000000071</v>
      </c>
      <c r="G102" s="160">
        <f t="shared" si="4"/>
        <v>-0.10000000000000142</v>
      </c>
      <c r="J102" s="14"/>
    </row>
    <row r="103" spans="1:10" s="69" customFormat="1" ht="13.5">
      <c r="A103" s="196" t="s">
        <v>202</v>
      </c>
      <c r="B103" s="275">
        <f>Volume!J104</f>
        <v>212.85</v>
      </c>
      <c r="C103" s="70">
        <v>211.5</v>
      </c>
      <c r="D103" s="267">
        <f t="shared" si="5"/>
        <v>-1.3499999999999943</v>
      </c>
      <c r="E103" s="337">
        <f t="shared" si="3"/>
        <v>-0.006342494714587712</v>
      </c>
      <c r="F103" s="267">
        <v>-1.9000000000000057</v>
      </c>
      <c r="G103" s="160">
        <f t="shared" si="4"/>
        <v>0.5500000000000114</v>
      </c>
      <c r="J103" s="14"/>
    </row>
    <row r="104" spans="1:7" s="69" customFormat="1" ht="13.5">
      <c r="A104" s="196" t="s">
        <v>171</v>
      </c>
      <c r="B104" s="275">
        <f>Volume!J105</f>
        <v>320</v>
      </c>
      <c r="C104" s="70">
        <v>320.1</v>
      </c>
      <c r="D104" s="267">
        <f t="shared" si="5"/>
        <v>0.10000000000002274</v>
      </c>
      <c r="E104" s="337">
        <f t="shared" si="3"/>
        <v>0.0003125000000000711</v>
      </c>
      <c r="F104" s="267">
        <v>1.650000000000034</v>
      </c>
      <c r="G104" s="160">
        <f t="shared" si="4"/>
        <v>-1.5500000000000114</v>
      </c>
    </row>
    <row r="105" spans="1:7" s="69" customFormat="1" ht="13.5">
      <c r="A105" s="196" t="s">
        <v>147</v>
      </c>
      <c r="B105" s="275">
        <f>Volume!J106</f>
        <v>60.45</v>
      </c>
      <c r="C105" s="70">
        <v>60.8</v>
      </c>
      <c r="D105" s="267">
        <f t="shared" si="5"/>
        <v>0.3499999999999943</v>
      </c>
      <c r="E105" s="337">
        <f t="shared" si="3"/>
        <v>0.005789909015715373</v>
      </c>
      <c r="F105" s="267">
        <v>0.3500000000000014</v>
      </c>
      <c r="G105" s="160">
        <f t="shared" si="4"/>
        <v>-7.105427357601002E-15</v>
      </c>
    </row>
    <row r="106" spans="1:7" s="69" customFormat="1" ht="13.5">
      <c r="A106" s="196" t="s">
        <v>148</v>
      </c>
      <c r="B106" s="275">
        <f>Volume!J107</f>
        <v>260.7</v>
      </c>
      <c r="C106" s="70">
        <v>261.65</v>
      </c>
      <c r="D106" s="267">
        <f t="shared" si="5"/>
        <v>0.9499999999999886</v>
      </c>
      <c r="E106" s="337">
        <f t="shared" si="3"/>
        <v>0.0036440352896048665</v>
      </c>
      <c r="F106" s="267">
        <v>1.5500000000000114</v>
      </c>
      <c r="G106" s="160">
        <f t="shared" si="4"/>
        <v>-0.6000000000000227</v>
      </c>
    </row>
    <row r="107" spans="1:8" s="25" customFormat="1" ht="13.5">
      <c r="A107" s="196" t="s">
        <v>122</v>
      </c>
      <c r="B107" s="275">
        <f>Volume!J108</f>
        <v>138.5</v>
      </c>
      <c r="C107" s="70">
        <v>138.5</v>
      </c>
      <c r="D107" s="267">
        <f t="shared" si="5"/>
        <v>0</v>
      </c>
      <c r="E107" s="337">
        <f t="shared" si="3"/>
        <v>0</v>
      </c>
      <c r="F107" s="267">
        <v>0.5</v>
      </c>
      <c r="G107" s="160">
        <f t="shared" si="4"/>
        <v>-0.5</v>
      </c>
      <c r="H107" s="69"/>
    </row>
    <row r="108" spans="1:8" s="25" customFormat="1" ht="13.5">
      <c r="A108" s="204" t="s">
        <v>36</v>
      </c>
      <c r="B108" s="275">
        <f>Volume!J109</f>
        <v>894.45</v>
      </c>
      <c r="C108" s="70">
        <v>898.15</v>
      </c>
      <c r="D108" s="267">
        <f t="shared" si="5"/>
        <v>3.699999999999932</v>
      </c>
      <c r="E108" s="337">
        <f t="shared" si="3"/>
        <v>0.004136620269439244</v>
      </c>
      <c r="F108" s="267">
        <v>3.650000000000091</v>
      </c>
      <c r="G108" s="160">
        <f t="shared" si="4"/>
        <v>0.04999999999984084</v>
      </c>
      <c r="H108" s="69"/>
    </row>
    <row r="109" spans="1:8" s="25" customFormat="1" ht="13.5">
      <c r="A109" s="196" t="s">
        <v>172</v>
      </c>
      <c r="B109" s="275">
        <f>Volume!J110</f>
        <v>216.9</v>
      </c>
      <c r="C109" s="70">
        <v>218.5</v>
      </c>
      <c r="D109" s="267">
        <f t="shared" si="5"/>
        <v>1.5999999999999943</v>
      </c>
      <c r="E109" s="337">
        <f t="shared" si="3"/>
        <v>0.007376671277086189</v>
      </c>
      <c r="F109" s="267">
        <v>-0.25</v>
      </c>
      <c r="G109" s="160">
        <f t="shared" si="4"/>
        <v>1.8499999999999943</v>
      </c>
      <c r="H109" s="69"/>
    </row>
    <row r="110" spans="1:7" s="69" customFormat="1" ht="13.5">
      <c r="A110" s="196" t="s">
        <v>80</v>
      </c>
      <c r="B110" s="275">
        <f>Volume!J111</f>
        <v>220.75</v>
      </c>
      <c r="C110" s="70">
        <v>221.2</v>
      </c>
      <c r="D110" s="267">
        <f t="shared" si="5"/>
        <v>0.44999999999998863</v>
      </c>
      <c r="E110" s="337">
        <f t="shared" si="3"/>
        <v>0.002038505096262689</v>
      </c>
      <c r="F110" s="267">
        <v>0.8000000000000114</v>
      </c>
      <c r="G110" s="160">
        <f t="shared" si="4"/>
        <v>-0.35000000000002274</v>
      </c>
    </row>
    <row r="111" spans="1:7" s="69" customFormat="1" ht="13.5">
      <c r="A111" s="196" t="s">
        <v>276</v>
      </c>
      <c r="B111" s="275">
        <f>Volume!J112</f>
        <v>417.45</v>
      </c>
      <c r="C111" s="70">
        <v>418.55</v>
      </c>
      <c r="D111" s="267">
        <f t="shared" si="5"/>
        <v>1.1000000000000227</v>
      </c>
      <c r="E111" s="337">
        <f t="shared" si="3"/>
        <v>0.0026350461133070376</v>
      </c>
      <c r="F111" s="267">
        <v>1</v>
      </c>
      <c r="G111" s="160">
        <f t="shared" si="4"/>
        <v>0.10000000000002274</v>
      </c>
    </row>
    <row r="112" spans="1:7" s="69" customFormat="1" ht="13.5">
      <c r="A112" s="196" t="s">
        <v>225</v>
      </c>
      <c r="B112" s="275">
        <f>Volume!J113</f>
        <v>415.4</v>
      </c>
      <c r="C112" s="70">
        <v>416</v>
      </c>
      <c r="D112" s="267">
        <f t="shared" si="5"/>
        <v>0.6000000000000227</v>
      </c>
      <c r="E112" s="337">
        <f t="shared" si="3"/>
        <v>0.0014443909484834444</v>
      </c>
      <c r="F112" s="267">
        <v>0.44999999999998863</v>
      </c>
      <c r="G112" s="160">
        <f t="shared" si="4"/>
        <v>0.1500000000000341</v>
      </c>
    </row>
    <row r="113" spans="1:7" s="69" customFormat="1" ht="13.5">
      <c r="A113" s="196" t="s">
        <v>81</v>
      </c>
      <c r="B113" s="275">
        <f>Volume!J114</f>
        <v>528</v>
      </c>
      <c r="C113" s="70">
        <v>528.9</v>
      </c>
      <c r="D113" s="267">
        <f t="shared" si="5"/>
        <v>0.8999999999999773</v>
      </c>
      <c r="E113" s="337">
        <f t="shared" si="3"/>
        <v>0.0017045454545454115</v>
      </c>
      <c r="F113" s="267">
        <v>2.5</v>
      </c>
      <c r="G113" s="160">
        <f t="shared" si="4"/>
        <v>-1.6000000000000227</v>
      </c>
    </row>
    <row r="114" spans="1:7" s="69" customFormat="1" ht="13.5">
      <c r="A114" s="196" t="s">
        <v>226</v>
      </c>
      <c r="B114" s="275">
        <f>Volume!J115</f>
        <v>215.75</v>
      </c>
      <c r="C114" s="70">
        <v>216.15</v>
      </c>
      <c r="D114" s="267">
        <f t="shared" si="5"/>
        <v>0.4000000000000057</v>
      </c>
      <c r="E114" s="337">
        <f t="shared" si="3"/>
        <v>0.0018539976825029231</v>
      </c>
      <c r="F114" s="267">
        <v>1.1500000000000057</v>
      </c>
      <c r="G114" s="160">
        <f t="shared" si="4"/>
        <v>-0.75</v>
      </c>
    </row>
    <row r="115" spans="1:7" s="69" customFormat="1" ht="13.5">
      <c r="A115" s="196" t="s">
        <v>302</v>
      </c>
      <c r="B115" s="275">
        <f>Volume!J116</f>
        <v>286.7</v>
      </c>
      <c r="C115" s="70">
        <v>287.85</v>
      </c>
      <c r="D115" s="267">
        <f t="shared" si="5"/>
        <v>1.150000000000034</v>
      </c>
      <c r="E115" s="337">
        <f t="shared" si="3"/>
        <v>0.004011161492849788</v>
      </c>
      <c r="F115" s="267">
        <v>1.8000000000000114</v>
      </c>
      <c r="G115" s="160">
        <f t="shared" si="4"/>
        <v>-0.6499999999999773</v>
      </c>
    </row>
    <row r="116" spans="1:7" s="69" customFormat="1" ht="13.5">
      <c r="A116" s="196" t="s">
        <v>227</v>
      </c>
      <c r="B116" s="275">
        <f>Volume!J117</f>
        <v>1056.5</v>
      </c>
      <c r="C116" s="70">
        <v>1057.7</v>
      </c>
      <c r="D116" s="267">
        <f t="shared" si="5"/>
        <v>1.2000000000000455</v>
      </c>
      <c r="E116" s="337">
        <f t="shared" si="3"/>
        <v>0.0011358258400379038</v>
      </c>
      <c r="F116" s="267">
        <v>5.899999999999864</v>
      </c>
      <c r="G116" s="160">
        <f t="shared" si="4"/>
        <v>-4.699999999999818</v>
      </c>
    </row>
    <row r="117" spans="1:7" s="69" customFormat="1" ht="13.5">
      <c r="A117" s="196" t="s">
        <v>228</v>
      </c>
      <c r="B117" s="275">
        <f>Volume!J118</f>
        <v>404.55</v>
      </c>
      <c r="C117" s="70">
        <v>406.3</v>
      </c>
      <c r="D117" s="267">
        <f t="shared" si="5"/>
        <v>1.75</v>
      </c>
      <c r="E117" s="337">
        <f t="shared" si="3"/>
        <v>0.004325794092201211</v>
      </c>
      <c r="F117" s="267">
        <v>2.3000000000000114</v>
      </c>
      <c r="G117" s="160">
        <f t="shared" si="4"/>
        <v>-0.5500000000000114</v>
      </c>
    </row>
    <row r="118" spans="1:7" s="69" customFormat="1" ht="13.5">
      <c r="A118" s="196" t="s">
        <v>235</v>
      </c>
      <c r="B118" s="275">
        <f>Volume!J119</f>
        <v>448.9</v>
      </c>
      <c r="C118" s="70">
        <v>449.75</v>
      </c>
      <c r="D118" s="267">
        <f t="shared" si="5"/>
        <v>0.8500000000000227</v>
      </c>
      <c r="E118" s="337">
        <f t="shared" si="3"/>
        <v>0.0018935174871909618</v>
      </c>
      <c r="F118" s="267">
        <v>2.25</v>
      </c>
      <c r="G118" s="160">
        <f t="shared" si="4"/>
        <v>-1.3999999999999773</v>
      </c>
    </row>
    <row r="119" spans="1:7" s="69" customFormat="1" ht="13.5">
      <c r="A119" s="196" t="s">
        <v>98</v>
      </c>
      <c r="B119" s="275">
        <f>Volume!J120</f>
        <v>506.85</v>
      </c>
      <c r="C119" s="70">
        <v>508.6</v>
      </c>
      <c r="D119" s="267">
        <f t="shared" si="5"/>
        <v>1.75</v>
      </c>
      <c r="E119" s="337">
        <f t="shared" si="3"/>
        <v>0.0034526980368945444</v>
      </c>
      <c r="F119" s="267">
        <v>2.349999999999909</v>
      </c>
      <c r="G119" s="160">
        <f t="shared" si="4"/>
        <v>-0.599999999999909</v>
      </c>
    </row>
    <row r="120" spans="1:7" s="69" customFormat="1" ht="13.5">
      <c r="A120" s="196" t="s">
        <v>149</v>
      </c>
      <c r="B120" s="275">
        <f>Volume!J121</f>
        <v>624.75</v>
      </c>
      <c r="C120" s="70">
        <v>625.4</v>
      </c>
      <c r="D120" s="267">
        <f t="shared" si="5"/>
        <v>0.6499999999999773</v>
      </c>
      <c r="E120" s="337">
        <f t="shared" si="3"/>
        <v>0.0010404161664665501</v>
      </c>
      <c r="F120" s="267">
        <v>0.5500000000000682</v>
      </c>
      <c r="G120" s="160">
        <f t="shared" si="4"/>
        <v>0.09999999999990905</v>
      </c>
    </row>
    <row r="121" spans="1:7" s="69" customFormat="1" ht="13.5">
      <c r="A121" s="196" t="s">
        <v>203</v>
      </c>
      <c r="B121" s="275">
        <f>Volume!J122</f>
        <v>1373.85</v>
      </c>
      <c r="C121" s="70">
        <v>1379.15</v>
      </c>
      <c r="D121" s="267">
        <f t="shared" si="5"/>
        <v>5.300000000000182</v>
      </c>
      <c r="E121" s="337">
        <f t="shared" si="3"/>
        <v>0.0038577719547259032</v>
      </c>
      <c r="F121" s="267">
        <v>0.9500000000000455</v>
      </c>
      <c r="G121" s="160">
        <f t="shared" si="4"/>
        <v>4.350000000000136</v>
      </c>
    </row>
    <row r="122" spans="1:7" s="69" customFormat="1" ht="13.5">
      <c r="A122" s="196" t="s">
        <v>303</v>
      </c>
      <c r="B122" s="275">
        <f>Volume!J123</f>
        <v>409.5</v>
      </c>
      <c r="C122" s="70">
        <v>410.5</v>
      </c>
      <c r="D122" s="267">
        <f t="shared" si="5"/>
        <v>1</v>
      </c>
      <c r="E122" s="337">
        <f t="shared" si="3"/>
        <v>0.002442002442002442</v>
      </c>
      <c r="F122" s="267">
        <v>2.3999999999999773</v>
      </c>
      <c r="G122" s="160">
        <f t="shared" si="4"/>
        <v>-1.3999999999999773</v>
      </c>
    </row>
    <row r="123" spans="1:7" s="69" customFormat="1" ht="13.5">
      <c r="A123" s="196" t="s">
        <v>217</v>
      </c>
      <c r="B123" s="275">
        <f>Volume!J124</f>
        <v>66.55</v>
      </c>
      <c r="C123" s="70">
        <v>66.6</v>
      </c>
      <c r="D123" s="267">
        <f t="shared" si="5"/>
        <v>0.04999999999999716</v>
      </c>
      <c r="E123" s="337">
        <f t="shared" si="3"/>
        <v>0.0007513148009015351</v>
      </c>
      <c r="F123" s="267">
        <v>0.25</v>
      </c>
      <c r="G123" s="160">
        <f t="shared" si="4"/>
        <v>-0.20000000000000284</v>
      </c>
    </row>
    <row r="124" spans="1:7" s="69" customFormat="1" ht="13.5">
      <c r="A124" s="196" t="s">
        <v>236</v>
      </c>
      <c r="B124" s="275">
        <f>Volume!J125</f>
        <v>98.45</v>
      </c>
      <c r="C124" s="70">
        <v>98.9</v>
      </c>
      <c r="D124" s="267">
        <f t="shared" si="5"/>
        <v>0.45000000000000284</v>
      </c>
      <c r="E124" s="337">
        <f t="shared" si="3"/>
        <v>0.004570848146267169</v>
      </c>
      <c r="F124" s="267">
        <v>0</v>
      </c>
      <c r="G124" s="160">
        <f t="shared" si="4"/>
        <v>0.45000000000000284</v>
      </c>
    </row>
    <row r="125" spans="1:7" s="69" customFormat="1" ht="13.5">
      <c r="A125" s="196" t="s">
        <v>204</v>
      </c>
      <c r="B125" s="275">
        <f>Volume!J126</f>
        <v>472.3</v>
      </c>
      <c r="C125" s="70">
        <v>474</v>
      </c>
      <c r="D125" s="267">
        <f t="shared" si="5"/>
        <v>1.6999999999999886</v>
      </c>
      <c r="E125" s="337">
        <f t="shared" si="3"/>
        <v>0.003599407156468322</v>
      </c>
      <c r="F125" s="267">
        <v>-1.150000000000034</v>
      </c>
      <c r="G125" s="160">
        <f t="shared" si="4"/>
        <v>2.8500000000000227</v>
      </c>
    </row>
    <row r="126" spans="1:7" s="69" customFormat="1" ht="13.5">
      <c r="A126" s="196" t="s">
        <v>205</v>
      </c>
      <c r="B126" s="275">
        <f>Volume!J127</f>
        <v>1224.55</v>
      </c>
      <c r="C126" s="70">
        <v>1229.4</v>
      </c>
      <c r="D126" s="267">
        <f t="shared" si="5"/>
        <v>4.850000000000136</v>
      </c>
      <c r="E126" s="337">
        <f t="shared" si="3"/>
        <v>0.003960638601935516</v>
      </c>
      <c r="F126" s="267">
        <v>3.0499999999999545</v>
      </c>
      <c r="G126" s="160">
        <f t="shared" si="4"/>
        <v>1.800000000000182</v>
      </c>
    </row>
    <row r="127" spans="1:7" s="69" customFormat="1" ht="13.5">
      <c r="A127" s="196" t="s">
        <v>37</v>
      </c>
      <c r="B127" s="275">
        <f>Volume!J128</f>
        <v>176.25</v>
      </c>
      <c r="C127" s="70">
        <v>177.6</v>
      </c>
      <c r="D127" s="267">
        <f t="shared" si="5"/>
        <v>1.3499999999999943</v>
      </c>
      <c r="E127" s="337">
        <f t="shared" si="3"/>
        <v>0.007659574468085074</v>
      </c>
      <c r="F127" s="267">
        <v>1.049999999999983</v>
      </c>
      <c r="G127" s="160">
        <f t="shared" si="4"/>
        <v>0.30000000000001137</v>
      </c>
    </row>
    <row r="128" spans="1:12" s="69" customFormat="1" ht="13.5">
      <c r="A128" s="196" t="s">
        <v>304</v>
      </c>
      <c r="B128" s="275">
        <f>Volume!J129</f>
        <v>1678.75</v>
      </c>
      <c r="C128" s="70">
        <v>1687.45</v>
      </c>
      <c r="D128" s="267">
        <f t="shared" si="5"/>
        <v>8.700000000000045</v>
      </c>
      <c r="E128" s="337">
        <f t="shared" si="3"/>
        <v>0.00518242740134031</v>
      </c>
      <c r="F128" s="267">
        <v>8.300000000000182</v>
      </c>
      <c r="G128" s="160">
        <f t="shared" si="4"/>
        <v>0.3999999999998636</v>
      </c>
      <c r="L128" s="270"/>
    </row>
    <row r="129" spans="1:12" s="69" customFormat="1" ht="13.5">
      <c r="A129" s="196" t="s">
        <v>229</v>
      </c>
      <c r="B129" s="275">
        <f>Volume!J130</f>
        <v>1154.95</v>
      </c>
      <c r="C129" s="70">
        <v>1158.3</v>
      </c>
      <c r="D129" s="267">
        <f t="shared" si="5"/>
        <v>3.349999999999909</v>
      </c>
      <c r="E129" s="337">
        <f t="shared" si="3"/>
        <v>0.0029005584657343683</v>
      </c>
      <c r="F129" s="267">
        <v>0.849999999999909</v>
      </c>
      <c r="G129" s="160">
        <f t="shared" si="4"/>
        <v>2.5</v>
      </c>
      <c r="L129" s="270"/>
    </row>
    <row r="130" spans="1:12" s="69" customFormat="1" ht="13.5">
      <c r="A130" s="196" t="s">
        <v>279</v>
      </c>
      <c r="B130" s="275">
        <f>Volume!J131</f>
        <v>1070.95</v>
      </c>
      <c r="C130" s="70">
        <v>1073.5</v>
      </c>
      <c r="D130" s="267">
        <f t="shared" si="5"/>
        <v>2.5499999999999545</v>
      </c>
      <c r="E130" s="337">
        <f t="shared" si="3"/>
        <v>0.002381063541715257</v>
      </c>
      <c r="F130" s="267">
        <v>2.050000000000182</v>
      </c>
      <c r="G130" s="160">
        <f t="shared" si="4"/>
        <v>0.4999999999997726</v>
      </c>
      <c r="L130" s="270"/>
    </row>
    <row r="131" spans="1:12" s="69" customFormat="1" ht="13.5">
      <c r="A131" s="196" t="s">
        <v>180</v>
      </c>
      <c r="B131" s="275">
        <f>Volume!J132</f>
        <v>190.9</v>
      </c>
      <c r="C131" s="70">
        <v>190.85</v>
      </c>
      <c r="D131" s="267">
        <f t="shared" si="5"/>
        <v>-0.05000000000001137</v>
      </c>
      <c r="E131" s="337">
        <f t="shared" si="3"/>
        <v>-0.00026191723415406687</v>
      </c>
      <c r="F131" s="267">
        <v>0.30000000000001137</v>
      </c>
      <c r="G131" s="160">
        <f t="shared" si="4"/>
        <v>-0.35000000000002274</v>
      </c>
      <c r="L131" s="270"/>
    </row>
    <row r="132" spans="1:12" s="69" customFormat="1" ht="13.5">
      <c r="A132" s="196" t="s">
        <v>181</v>
      </c>
      <c r="B132" s="275">
        <f>Volume!J133</f>
        <v>366.6</v>
      </c>
      <c r="C132" s="70">
        <v>366.95</v>
      </c>
      <c r="D132" s="267">
        <f t="shared" si="5"/>
        <v>0.3499999999999659</v>
      </c>
      <c r="E132" s="337">
        <f aca="true" t="shared" si="6" ref="E132:E156">D132/B132</f>
        <v>0.0009547190398253297</v>
      </c>
      <c r="F132" s="267">
        <v>1.5500000000000114</v>
      </c>
      <c r="G132" s="160">
        <f aca="true" t="shared" si="7" ref="G132:G156">D132-F132</f>
        <v>-1.2000000000000455</v>
      </c>
      <c r="L132" s="270"/>
    </row>
    <row r="133" spans="1:12" s="69" customFormat="1" ht="13.5">
      <c r="A133" s="196" t="s">
        <v>150</v>
      </c>
      <c r="B133" s="275">
        <f>Volume!J134</f>
        <v>528.15</v>
      </c>
      <c r="C133" s="70">
        <v>528.7</v>
      </c>
      <c r="D133" s="267">
        <f aca="true" t="shared" si="8" ref="D133:D156">C133-B133</f>
        <v>0.5500000000000682</v>
      </c>
      <c r="E133" s="337">
        <f t="shared" si="6"/>
        <v>0.0010413708226830792</v>
      </c>
      <c r="F133" s="267">
        <v>-0.5499999999999545</v>
      </c>
      <c r="G133" s="160">
        <f t="shared" si="7"/>
        <v>1.1000000000000227</v>
      </c>
      <c r="L133" s="270"/>
    </row>
    <row r="134" spans="1:12" s="69" customFormat="1" ht="13.5">
      <c r="A134" s="196" t="s">
        <v>151</v>
      </c>
      <c r="B134" s="275">
        <f>Volume!J135</f>
        <v>1059.8</v>
      </c>
      <c r="C134" s="70">
        <v>1057.35</v>
      </c>
      <c r="D134" s="267">
        <f t="shared" si="8"/>
        <v>-2.4500000000000455</v>
      </c>
      <c r="E134" s="337">
        <f t="shared" si="6"/>
        <v>-0.002311756935270849</v>
      </c>
      <c r="F134" s="267">
        <v>3.25</v>
      </c>
      <c r="G134" s="160">
        <f t="shared" si="7"/>
        <v>-5.7000000000000455</v>
      </c>
      <c r="L134" s="270"/>
    </row>
    <row r="135" spans="1:12" s="69" customFormat="1" ht="13.5">
      <c r="A135" s="196" t="s">
        <v>215</v>
      </c>
      <c r="B135" s="275">
        <f>Volume!J136</f>
        <v>1591.05</v>
      </c>
      <c r="C135" s="70">
        <v>1598.8</v>
      </c>
      <c r="D135" s="267">
        <f t="shared" si="8"/>
        <v>7.75</v>
      </c>
      <c r="E135" s="337">
        <f t="shared" si="6"/>
        <v>0.004870997140253292</v>
      </c>
      <c r="F135" s="267">
        <v>7.75</v>
      </c>
      <c r="G135" s="160">
        <f t="shared" si="7"/>
        <v>0</v>
      </c>
      <c r="L135" s="270"/>
    </row>
    <row r="136" spans="1:12" s="69" customFormat="1" ht="13.5">
      <c r="A136" s="196" t="s">
        <v>230</v>
      </c>
      <c r="B136" s="275">
        <f>Volume!J137</f>
        <v>1292.85</v>
      </c>
      <c r="C136" s="70">
        <v>1293.45</v>
      </c>
      <c r="D136" s="267">
        <f t="shared" si="8"/>
        <v>0.6000000000001364</v>
      </c>
      <c r="E136" s="337">
        <f t="shared" si="6"/>
        <v>0.0004640909618286239</v>
      </c>
      <c r="F136" s="267">
        <v>6.900000000000091</v>
      </c>
      <c r="G136" s="160">
        <f t="shared" si="7"/>
        <v>-6.2999999999999545</v>
      </c>
      <c r="L136" s="270"/>
    </row>
    <row r="137" spans="1:12" s="69" customFormat="1" ht="13.5">
      <c r="A137" s="196" t="s">
        <v>91</v>
      </c>
      <c r="B137" s="275">
        <f>Volume!J138</f>
        <v>74.05</v>
      </c>
      <c r="C137" s="70">
        <v>74.2</v>
      </c>
      <c r="D137" s="267">
        <f t="shared" si="8"/>
        <v>0.15000000000000568</v>
      </c>
      <c r="E137" s="337">
        <f t="shared" si="6"/>
        <v>0.002025658338960239</v>
      </c>
      <c r="F137" s="267">
        <v>0.05000000000001137</v>
      </c>
      <c r="G137" s="160">
        <f t="shared" si="7"/>
        <v>0.09999999999999432</v>
      </c>
      <c r="L137" s="270"/>
    </row>
    <row r="138" spans="1:12" s="69" customFormat="1" ht="13.5">
      <c r="A138" s="196" t="s">
        <v>152</v>
      </c>
      <c r="B138" s="275">
        <f>Volume!J139</f>
        <v>224</v>
      </c>
      <c r="C138" s="70">
        <v>223.8</v>
      </c>
      <c r="D138" s="267">
        <f t="shared" si="8"/>
        <v>-0.19999999999998863</v>
      </c>
      <c r="E138" s="337">
        <f t="shared" si="6"/>
        <v>-0.0008928571428570921</v>
      </c>
      <c r="F138" s="267">
        <v>0.05000000000001137</v>
      </c>
      <c r="G138" s="160">
        <f t="shared" si="7"/>
        <v>-0.25</v>
      </c>
      <c r="L138" s="270"/>
    </row>
    <row r="139" spans="1:12" s="69" customFormat="1" ht="13.5">
      <c r="A139" s="196" t="s">
        <v>208</v>
      </c>
      <c r="B139" s="275">
        <f>Volume!J140</f>
        <v>963.3</v>
      </c>
      <c r="C139" s="70">
        <v>967.9</v>
      </c>
      <c r="D139" s="267">
        <f t="shared" si="8"/>
        <v>4.600000000000023</v>
      </c>
      <c r="E139" s="337">
        <f t="shared" si="6"/>
        <v>0.004775251738814516</v>
      </c>
      <c r="F139" s="267">
        <v>-0.25</v>
      </c>
      <c r="G139" s="160">
        <f t="shared" si="7"/>
        <v>4.850000000000023</v>
      </c>
      <c r="L139" s="270"/>
    </row>
    <row r="140" spans="1:12" s="69" customFormat="1" ht="13.5">
      <c r="A140" s="196" t="s">
        <v>231</v>
      </c>
      <c r="B140" s="275">
        <f>Volume!J141</f>
        <v>589.45</v>
      </c>
      <c r="C140" s="70">
        <v>587.65</v>
      </c>
      <c r="D140" s="267">
        <f t="shared" si="8"/>
        <v>-1.8000000000000682</v>
      </c>
      <c r="E140" s="337">
        <f t="shared" si="6"/>
        <v>-0.003053694121638931</v>
      </c>
      <c r="F140" s="267">
        <v>-7.649999999999977</v>
      </c>
      <c r="G140" s="160">
        <f t="shared" si="7"/>
        <v>5.849999999999909</v>
      </c>
      <c r="L140" s="270"/>
    </row>
    <row r="141" spans="1:12" s="69" customFormat="1" ht="13.5">
      <c r="A141" s="196" t="s">
        <v>185</v>
      </c>
      <c r="B141" s="275">
        <f>Volume!J142</f>
        <v>471.35</v>
      </c>
      <c r="C141" s="70">
        <v>472.55</v>
      </c>
      <c r="D141" s="267">
        <f t="shared" si="8"/>
        <v>1.1999999999999886</v>
      </c>
      <c r="E141" s="337">
        <f t="shared" si="6"/>
        <v>0.0025458788585976206</v>
      </c>
      <c r="F141" s="267">
        <v>0.25</v>
      </c>
      <c r="G141" s="160">
        <f t="shared" si="7"/>
        <v>0.9499999999999886</v>
      </c>
      <c r="L141" s="270"/>
    </row>
    <row r="142" spans="1:12" s="69" customFormat="1" ht="13.5">
      <c r="A142" s="196" t="s">
        <v>206</v>
      </c>
      <c r="B142" s="275">
        <f>Volume!J143</f>
        <v>729.15</v>
      </c>
      <c r="C142" s="70">
        <v>731.55</v>
      </c>
      <c r="D142" s="267">
        <f t="shared" si="8"/>
        <v>2.3999999999999773</v>
      </c>
      <c r="E142" s="337">
        <f t="shared" si="6"/>
        <v>0.003291503805801244</v>
      </c>
      <c r="F142" s="267">
        <v>2.8500000000000227</v>
      </c>
      <c r="G142" s="160">
        <f t="shared" si="7"/>
        <v>-0.4500000000000455</v>
      </c>
      <c r="L142" s="270"/>
    </row>
    <row r="143" spans="1:12" s="69" customFormat="1" ht="13.5">
      <c r="A143" s="196" t="s">
        <v>118</v>
      </c>
      <c r="B143" s="275">
        <f>Volume!J144</f>
        <v>1313.45</v>
      </c>
      <c r="C143" s="70">
        <v>1317.85</v>
      </c>
      <c r="D143" s="267">
        <f t="shared" si="8"/>
        <v>4.399999999999864</v>
      </c>
      <c r="E143" s="337">
        <f t="shared" si="6"/>
        <v>0.0033499562221629016</v>
      </c>
      <c r="F143" s="267">
        <v>2.25</v>
      </c>
      <c r="G143" s="160">
        <f t="shared" si="7"/>
        <v>2.1499999999998636</v>
      </c>
      <c r="L143" s="270"/>
    </row>
    <row r="144" spans="1:12" s="69" customFormat="1" ht="13.5">
      <c r="A144" s="196" t="s">
        <v>232</v>
      </c>
      <c r="B144" s="275">
        <f>Volume!J145</f>
        <v>937.2</v>
      </c>
      <c r="C144" s="70">
        <v>939.4</v>
      </c>
      <c r="D144" s="267">
        <f t="shared" si="8"/>
        <v>2.199999999999932</v>
      </c>
      <c r="E144" s="337">
        <f t="shared" si="6"/>
        <v>0.002347417840375514</v>
      </c>
      <c r="F144" s="267">
        <v>5.400000000000091</v>
      </c>
      <c r="G144" s="160">
        <f t="shared" si="7"/>
        <v>-3.200000000000159</v>
      </c>
      <c r="L144" s="270"/>
    </row>
    <row r="145" spans="1:12" s="69" customFormat="1" ht="13.5">
      <c r="A145" s="196" t="s">
        <v>305</v>
      </c>
      <c r="B145" s="275">
        <f>Volume!J146</f>
        <v>52.6</v>
      </c>
      <c r="C145" s="70">
        <v>52.85</v>
      </c>
      <c r="D145" s="267">
        <f t="shared" si="8"/>
        <v>0.25</v>
      </c>
      <c r="E145" s="337">
        <f t="shared" si="6"/>
        <v>0.004752851711026616</v>
      </c>
      <c r="F145" s="267">
        <v>0.14999999999999858</v>
      </c>
      <c r="G145" s="160">
        <f t="shared" si="7"/>
        <v>0.10000000000000142</v>
      </c>
      <c r="L145" s="270"/>
    </row>
    <row r="146" spans="1:12" s="69" customFormat="1" ht="13.5">
      <c r="A146" s="196" t="s">
        <v>306</v>
      </c>
      <c r="B146" s="275">
        <f>Volume!J147</f>
        <v>21.6</v>
      </c>
      <c r="C146" s="70">
        <v>21.7</v>
      </c>
      <c r="D146" s="267">
        <f t="shared" si="8"/>
        <v>0.09999999999999787</v>
      </c>
      <c r="E146" s="337">
        <f t="shared" si="6"/>
        <v>0.0046296296296295305</v>
      </c>
      <c r="F146" s="267">
        <v>0.14999999999999858</v>
      </c>
      <c r="G146" s="160">
        <f t="shared" si="7"/>
        <v>-0.05000000000000071</v>
      </c>
      <c r="L146" s="270"/>
    </row>
    <row r="147" spans="1:12" s="69" customFormat="1" ht="13.5">
      <c r="A147" s="196" t="s">
        <v>173</v>
      </c>
      <c r="B147" s="275">
        <f>Volume!J148</f>
        <v>79.6</v>
      </c>
      <c r="C147" s="70">
        <v>80</v>
      </c>
      <c r="D147" s="267">
        <f t="shared" si="8"/>
        <v>0.4000000000000057</v>
      </c>
      <c r="E147" s="337">
        <f t="shared" si="6"/>
        <v>0.005025125628140776</v>
      </c>
      <c r="F147" s="267">
        <v>0.5999999999999943</v>
      </c>
      <c r="G147" s="160">
        <f t="shared" si="7"/>
        <v>-0.19999999999998863</v>
      </c>
      <c r="L147" s="270"/>
    </row>
    <row r="148" spans="1:12" s="69" customFormat="1" ht="13.5">
      <c r="A148" s="196" t="s">
        <v>307</v>
      </c>
      <c r="B148" s="275">
        <f>Volume!J149</f>
        <v>1117.7</v>
      </c>
      <c r="C148" s="70">
        <v>1118.7</v>
      </c>
      <c r="D148" s="267">
        <f t="shared" si="8"/>
        <v>1</v>
      </c>
      <c r="E148" s="337">
        <f t="shared" si="6"/>
        <v>0.0008946944618412812</v>
      </c>
      <c r="F148" s="267">
        <v>3.7999999999999545</v>
      </c>
      <c r="G148" s="160">
        <f t="shared" si="7"/>
        <v>-2.7999999999999545</v>
      </c>
      <c r="L148" s="270"/>
    </row>
    <row r="149" spans="1:12" s="69" customFormat="1" ht="13.5">
      <c r="A149" s="196" t="s">
        <v>82</v>
      </c>
      <c r="B149" s="275">
        <f>Volume!J150</f>
        <v>117.9</v>
      </c>
      <c r="C149" s="70">
        <v>118.5</v>
      </c>
      <c r="D149" s="267">
        <f t="shared" si="8"/>
        <v>0.5999999999999943</v>
      </c>
      <c r="E149" s="337">
        <f t="shared" si="6"/>
        <v>0.00508905852417298</v>
      </c>
      <c r="F149" s="267">
        <v>0.75</v>
      </c>
      <c r="G149" s="160">
        <f t="shared" si="7"/>
        <v>-0.15000000000000568</v>
      </c>
      <c r="L149" s="270"/>
    </row>
    <row r="150" spans="1:12" s="69" customFormat="1" ht="13.5">
      <c r="A150" s="196" t="s">
        <v>153</v>
      </c>
      <c r="B150" s="275">
        <f>Volume!J151</f>
        <v>546.35</v>
      </c>
      <c r="C150" s="70">
        <v>546.55</v>
      </c>
      <c r="D150" s="267">
        <f t="shared" si="8"/>
        <v>0.1999999999999318</v>
      </c>
      <c r="E150" s="337">
        <f t="shared" si="6"/>
        <v>0.0003660657087946038</v>
      </c>
      <c r="F150" s="267">
        <v>3.1000000000000227</v>
      </c>
      <c r="G150" s="160">
        <f t="shared" si="7"/>
        <v>-2.900000000000091</v>
      </c>
      <c r="L150" s="270"/>
    </row>
    <row r="151" spans="1:12" s="69" customFormat="1" ht="13.5">
      <c r="A151" s="196" t="s">
        <v>154</v>
      </c>
      <c r="B151" s="275">
        <f>Volume!J152</f>
        <v>48.65</v>
      </c>
      <c r="C151" s="70">
        <v>48.75</v>
      </c>
      <c r="D151" s="267">
        <f t="shared" si="8"/>
        <v>0.10000000000000142</v>
      </c>
      <c r="E151" s="337">
        <f t="shared" si="6"/>
        <v>0.0020554984583761853</v>
      </c>
      <c r="F151" s="267">
        <v>0.19999999999999574</v>
      </c>
      <c r="G151" s="160">
        <f t="shared" si="7"/>
        <v>-0.09999999999999432</v>
      </c>
      <c r="L151" s="270"/>
    </row>
    <row r="152" spans="1:12" s="69" customFormat="1" ht="13.5">
      <c r="A152" s="196" t="s">
        <v>308</v>
      </c>
      <c r="B152" s="275">
        <f>Volume!J153</f>
        <v>110.45</v>
      </c>
      <c r="C152" s="70">
        <v>110.85</v>
      </c>
      <c r="D152" s="267">
        <f t="shared" si="8"/>
        <v>0.3999999999999915</v>
      </c>
      <c r="E152" s="337">
        <f t="shared" si="6"/>
        <v>0.003621548211860493</v>
      </c>
      <c r="F152" s="267">
        <v>0.45000000000000284</v>
      </c>
      <c r="G152" s="160">
        <f t="shared" si="7"/>
        <v>-0.05000000000001137</v>
      </c>
      <c r="L152" s="270"/>
    </row>
    <row r="153" spans="1:12" s="69" customFormat="1" ht="13.5">
      <c r="A153" s="196" t="s">
        <v>155</v>
      </c>
      <c r="B153" s="275">
        <f>Volume!J154</f>
        <v>489.25</v>
      </c>
      <c r="C153" s="70">
        <v>492.65</v>
      </c>
      <c r="D153" s="267">
        <f t="shared" si="8"/>
        <v>3.3999999999999773</v>
      </c>
      <c r="E153" s="337">
        <f t="shared" si="6"/>
        <v>0.006949412365866075</v>
      </c>
      <c r="F153" s="267">
        <v>2.3000000000000114</v>
      </c>
      <c r="G153" s="160">
        <f t="shared" si="7"/>
        <v>1.099999999999966</v>
      </c>
      <c r="L153" s="270"/>
    </row>
    <row r="154" spans="1:12" s="69" customFormat="1" ht="13.5">
      <c r="A154" s="196" t="s">
        <v>38</v>
      </c>
      <c r="B154" s="275">
        <f>Volume!J155</f>
        <v>621.75</v>
      </c>
      <c r="C154" s="70">
        <v>623.25</v>
      </c>
      <c r="D154" s="267">
        <f t="shared" si="8"/>
        <v>1.5</v>
      </c>
      <c r="E154" s="337">
        <f t="shared" si="6"/>
        <v>0.0024125452352231603</v>
      </c>
      <c r="F154" s="267">
        <v>1.1000000000000227</v>
      </c>
      <c r="G154" s="160">
        <f t="shared" si="7"/>
        <v>0.39999999999997726</v>
      </c>
      <c r="L154" s="270"/>
    </row>
    <row r="155" spans="1:7" ht="13.5">
      <c r="A155" s="196" t="s">
        <v>156</v>
      </c>
      <c r="B155" s="275">
        <f>Volume!J156</f>
        <v>364.35</v>
      </c>
      <c r="C155" s="70">
        <v>366.4</v>
      </c>
      <c r="D155" s="267">
        <f t="shared" si="8"/>
        <v>2.0499999999999545</v>
      </c>
      <c r="E155" s="337">
        <f t="shared" si="6"/>
        <v>0.0056264580760256745</v>
      </c>
      <c r="F155" s="267">
        <v>0.30000000000001137</v>
      </c>
      <c r="G155" s="160">
        <f t="shared" si="7"/>
        <v>1.7499999999999432</v>
      </c>
    </row>
    <row r="156" spans="1:7" ht="14.25" thickBot="1">
      <c r="A156" s="197" t="s">
        <v>211</v>
      </c>
      <c r="B156" s="275">
        <f>Volume!J157</f>
        <v>302.1</v>
      </c>
      <c r="C156" s="70">
        <v>302.3</v>
      </c>
      <c r="D156" s="267">
        <f t="shared" si="8"/>
        <v>0.19999999999998863</v>
      </c>
      <c r="E156" s="337">
        <f t="shared" si="6"/>
        <v>0.0006620324395895022</v>
      </c>
      <c r="F156" s="267">
        <v>0.35000000000002274</v>
      </c>
      <c r="G156" s="160">
        <f t="shared" si="7"/>
        <v>-0.1500000000000341</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163" sqref="D16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7" t="s">
        <v>209</v>
      </c>
      <c r="B1" s="418"/>
      <c r="C1" s="418"/>
      <c r="D1" s="418"/>
      <c r="E1" s="418"/>
    </row>
    <row r="2" spans="1:5" s="69" customFormat="1" ht="14.25" thickBot="1">
      <c r="A2" s="135" t="s">
        <v>113</v>
      </c>
      <c r="B2" s="271" t="s">
        <v>214</v>
      </c>
      <c r="C2" s="33" t="s">
        <v>99</v>
      </c>
      <c r="D2" s="271" t="s">
        <v>123</v>
      </c>
      <c r="E2" s="208" t="s">
        <v>216</v>
      </c>
    </row>
    <row r="3" spans="1:5" s="69" customFormat="1" ht="13.5">
      <c r="A3" s="274" t="s">
        <v>213</v>
      </c>
      <c r="B3" s="182">
        <f>VLOOKUP(A3,Margins!$A$2:$M$157,2,FALSE)</f>
        <v>100</v>
      </c>
      <c r="C3" s="273">
        <f>VLOOKUP(A3,Basis!$A$3:$G$156,2,FALSE)</f>
        <v>4102.45</v>
      </c>
      <c r="D3" s="273">
        <f>VLOOKUP(A3,Basis!$A$3:$G$156,3,FALSE)</f>
        <v>4108.35</v>
      </c>
      <c r="E3" s="182">
        <f>VLOOKUP(A3,Margins!$A$2:$M$157,7,FALSE)</f>
        <v>41361.350000000006</v>
      </c>
    </row>
    <row r="4" spans="1:5" s="69" customFormat="1" ht="13.5">
      <c r="A4" s="204" t="s">
        <v>134</v>
      </c>
      <c r="B4" s="182">
        <f>VLOOKUP(A4,Margins!$A$2:$M$157,2,FALSE)</f>
        <v>100</v>
      </c>
      <c r="C4" s="275">
        <f>VLOOKUP(A4,Basis!$A$3:$G$156,2,FALSE)</f>
        <v>3585.7</v>
      </c>
      <c r="D4" s="276">
        <f>VLOOKUP(A4,Basis!$A$3:$G$156,3,FALSE)</f>
        <v>3603.75</v>
      </c>
      <c r="E4" s="381">
        <f>VLOOKUP(A4,Margins!$A$2:$M$157,7,FALSE)</f>
        <v>56542.5</v>
      </c>
    </row>
    <row r="5" spans="1:5" s="69" customFormat="1" ht="13.5">
      <c r="A5" s="204" t="s">
        <v>0</v>
      </c>
      <c r="B5" s="182">
        <f>VLOOKUP(A5,Margins!$A$2:$M$157,2,FALSE)</f>
        <v>375</v>
      </c>
      <c r="C5" s="275">
        <f>VLOOKUP(A5,Basis!$A$3:$G$156,2,FALSE)</f>
        <v>1115.45</v>
      </c>
      <c r="D5" s="276">
        <f>VLOOKUP(A5,Basis!$A$3:$G$156,3,FALSE)</f>
        <v>1111.9</v>
      </c>
      <c r="E5" s="381">
        <f>VLOOKUP(A5,Margins!$A$2:$M$157,7,FALSE)</f>
        <v>65513.4375</v>
      </c>
    </row>
    <row r="6" spans="1:5" s="69" customFormat="1" ht="13.5">
      <c r="A6" s="196" t="s">
        <v>193</v>
      </c>
      <c r="B6" s="182">
        <f>VLOOKUP(A6,Margins!$A$2:$M$157,2,FALSE)</f>
        <v>100</v>
      </c>
      <c r="C6" s="275">
        <f>VLOOKUP(A6,Basis!$A$3:$G$156,2,FALSE)</f>
        <v>2757.8</v>
      </c>
      <c r="D6" s="276">
        <f>VLOOKUP(A6,Basis!$A$3:$G$156,3,FALSE)</f>
        <v>2775.6</v>
      </c>
      <c r="E6" s="381">
        <f>VLOOKUP(A6,Margins!$A$2:$M$157,7,FALSE)</f>
        <v>43464.936</v>
      </c>
    </row>
    <row r="7" spans="1:5" s="14" customFormat="1" ht="13.5">
      <c r="A7" s="204" t="s">
        <v>233</v>
      </c>
      <c r="B7" s="182">
        <f>VLOOKUP(A7,Margins!$A$2:$M$157,2,FALSE)</f>
        <v>1000</v>
      </c>
      <c r="C7" s="275">
        <f>VLOOKUP(A7,Basis!$A$3:$G$156,2,FALSE)</f>
        <v>676.4</v>
      </c>
      <c r="D7" s="276">
        <f>VLOOKUP(A7,Basis!$A$3:$G$156,3,FALSE)</f>
        <v>676.65</v>
      </c>
      <c r="E7" s="381">
        <f>VLOOKUP(A7,Margins!$A$2:$M$157,7,FALSE)</f>
        <v>107310</v>
      </c>
    </row>
    <row r="8" spans="1:5" s="69" customFormat="1" ht="13.5">
      <c r="A8" s="204" t="s">
        <v>1</v>
      </c>
      <c r="B8" s="182">
        <f>VLOOKUP(A8,Margins!$A$2:$M$157,2,FALSE)</f>
        <v>150</v>
      </c>
      <c r="C8" s="275">
        <f>VLOOKUP(A8,Basis!$A$3:$G$156,2,FALSE)</f>
        <v>2318.8</v>
      </c>
      <c r="D8" s="276">
        <f>VLOOKUP(A8,Basis!$A$3:$G$156,3,FALSE)</f>
        <v>2321.4</v>
      </c>
      <c r="E8" s="381">
        <f>VLOOKUP(A8,Margins!$A$2:$M$157,7,FALSE)</f>
        <v>53989.5</v>
      </c>
    </row>
    <row r="9" spans="1:5" s="69" customFormat="1" ht="13.5">
      <c r="A9" s="204" t="s">
        <v>2</v>
      </c>
      <c r="B9" s="182">
        <f>VLOOKUP(A9,Margins!$A$2:$M$157,2,FALSE)</f>
        <v>1100</v>
      </c>
      <c r="C9" s="275">
        <f>VLOOKUP(A9,Basis!$A$3:$G$156,2,FALSE)</f>
        <v>367.15</v>
      </c>
      <c r="D9" s="276">
        <f>VLOOKUP(A9,Basis!$A$3:$G$156,3,FALSE)</f>
        <v>366.55</v>
      </c>
      <c r="E9" s="381">
        <f>VLOOKUP(A9,Margins!$A$2:$M$157,7,FALSE)</f>
        <v>63434.25</v>
      </c>
    </row>
    <row r="10" spans="1:5" s="69" customFormat="1" ht="13.5">
      <c r="A10" s="204" t="s">
        <v>3</v>
      </c>
      <c r="B10" s="182">
        <f>VLOOKUP(A10,Margins!$A$2:$M$157,2,FALSE)</f>
        <v>1250</v>
      </c>
      <c r="C10" s="275">
        <f>VLOOKUP(A10,Basis!$A$3:$G$156,2,FALSE)</f>
        <v>254.9</v>
      </c>
      <c r="D10" s="276">
        <f>VLOOKUP(A10,Basis!$A$3:$G$156,3,FALSE)</f>
        <v>255.5</v>
      </c>
      <c r="E10" s="381">
        <f>VLOOKUP(A10,Margins!$A$2:$M$157,7,FALSE)</f>
        <v>49981.25</v>
      </c>
    </row>
    <row r="11" spans="1:5" s="69" customFormat="1" ht="13.5">
      <c r="A11" s="204" t="s">
        <v>139</v>
      </c>
      <c r="B11" s="182">
        <f>VLOOKUP(A11,Margins!$A$2:$M$157,2,FALSE)</f>
        <v>1800</v>
      </c>
      <c r="C11" s="275">
        <f>VLOOKUP(A11,Basis!$A$3:$G$156,2,FALSE)</f>
        <v>162.3</v>
      </c>
      <c r="D11" s="276">
        <f>VLOOKUP(A11,Basis!$A$3:$G$156,3,FALSE)</f>
        <v>161</v>
      </c>
      <c r="E11" s="381">
        <f>VLOOKUP(A11,Margins!$A$2:$M$157,7,FALSE)</f>
        <v>55107</v>
      </c>
    </row>
    <row r="12" spans="1:5" s="69" customFormat="1" ht="13.5">
      <c r="A12" s="204" t="s">
        <v>309</v>
      </c>
      <c r="B12" s="182">
        <f>VLOOKUP(A12,Margins!$A$2:$M$157,2,FALSE)</f>
        <v>400</v>
      </c>
      <c r="C12" s="275">
        <f>VLOOKUP(A12,Basis!$A$3:$G$156,2,FALSE)</f>
        <v>810.05</v>
      </c>
      <c r="D12" s="276">
        <f>VLOOKUP(A12,Basis!$A$3:$G$156,3,FALSE)</f>
        <v>814</v>
      </c>
      <c r="E12" s="381">
        <f>VLOOKUP(A12,Margins!$A$2:$M$157,7,FALSE)</f>
        <v>51800.638</v>
      </c>
    </row>
    <row r="13" spans="1:5" s="69" customFormat="1" ht="13.5">
      <c r="A13" s="204" t="s">
        <v>89</v>
      </c>
      <c r="B13" s="182">
        <f>VLOOKUP(A13,Margins!$A$2:$M$157,2,FALSE)</f>
        <v>1500</v>
      </c>
      <c r="C13" s="275">
        <f>VLOOKUP(A13,Basis!$A$3:$G$156,2,FALSE)</f>
        <v>275.55</v>
      </c>
      <c r="D13" s="276">
        <f>VLOOKUP(A13,Basis!$A$3:$G$156,3,FALSE)</f>
        <v>274.75</v>
      </c>
      <c r="E13" s="381">
        <f>VLOOKUP(A13,Margins!$A$2:$M$157,7,FALSE)</f>
        <v>66484.905</v>
      </c>
    </row>
    <row r="14" spans="1:5" s="69" customFormat="1" ht="13.5">
      <c r="A14" s="204" t="s">
        <v>140</v>
      </c>
      <c r="B14" s="182">
        <f>VLOOKUP(A14,Margins!$A$2:$M$157,2,FALSE)</f>
        <v>300</v>
      </c>
      <c r="C14" s="275">
        <f>VLOOKUP(A14,Basis!$A$3:$G$156,2,FALSE)</f>
        <v>1149.35</v>
      </c>
      <c r="D14" s="276">
        <f>VLOOKUP(A14,Basis!$A$3:$G$156,3,FALSE)</f>
        <v>1150.85</v>
      </c>
      <c r="E14" s="381">
        <f>VLOOKUP(A14,Margins!$A$2:$M$157,7,FALSE)</f>
        <v>54275.25</v>
      </c>
    </row>
    <row r="15" spans="1:5" s="69" customFormat="1" ht="13.5">
      <c r="A15" s="204" t="s">
        <v>24</v>
      </c>
      <c r="B15" s="182">
        <f>VLOOKUP(A15,Margins!$A$2:$M$157,2,FALSE)</f>
        <v>175</v>
      </c>
      <c r="C15" s="275">
        <f>VLOOKUP(A15,Basis!$A$3:$G$156,2,FALSE)</f>
        <v>2909.3</v>
      </c>
      <c r="D15" s="276">
        <f>VLOOKUP(A15,Basis!$A$3:$G$156,3,FALSE)</f>
        <v>2902.1</v>
      </c>
      <c r="E15" s="381">
        <f>VLOOKUP(A15,Margins!$A$2:$M$157,7,FALSE)</f>
        <v>79678.375</v>
      </c>
    </row>
    <row r="16" spans="1:5" s="69" customFormat="1" ht="13.5">
      <c r="A16" s="196" t="s">
        <v>195</v>
      </c>
      <c r="B16" s="182">
        <f>VLOOKUP(A16,Margins!$A$2:$M$157,2,FALSE)</f>
        <v>2062</v>
      </c>
      <c r="C16" s="275">
        <f>VLOOKUP(A16,Basis!$A$3:$G$156,2,FALSE)</f>
        <v>146.85</v>
      </c>
      <c r="D16" s="276">
        <f>VLOOKUP(A16,Basis!$A$3:$G$156,3,FALSE)</f>
        <v>147.05</v>
      </c>
      <c r="E16" s="381">
        <f>VLOOKUP(A16,Margins!$A$2:$M$157,7,FALSE)</f>
        <v>48090.995</v>
      </c>
    </row>
    <row r="17" spans="1:5" s="69" customFormat="1" ht="13.5">
      <c r="A17" s="204" t="s">
        <v>197</v>
      </c>
      <c r="B17" s="182">
        <f>VLOOKUP(A17,Margins!$A$2:$M$157,2,FALSE)</f>
        <v>650</v>
      </c>
      <c r="C17" s="275">
        <f>VLOOKUP(A17,Basis!$A$3:$G$156,2,FALSE)</f>
        <v>663.5</v>
      </c>
      <c r="D17" s="276">
        <f>VLOOKUP(A17,Basis!$A$3:$G$156,3,FALSE)</f>
        <v>660.1</v>
      </c>
      <c r="E17" s="381">
        <f>VLOOKUP(A17,Margins!$A$2:$M$157,7,FALSE)</f>
        <v>67629.25</v>
      </c>
    </row>
    <row r="18" spans="1:5" s="69" customFormat="1" ht="13.5">
      <c r="A18" s="204" t="s">
        <v>4</v>
      </c>
      <c r="B18" s="182">
        <f>VLOOKUP(A18,Margins!$A$2:$M$157,2,FALSE)</f>
        <v>300</v>
      </c>
      <c r="C18" s="275">
        <f>VLOOKUP(A18,Basis!$A$3:$G$156,2,FALSE)</f>
        <v>1611.85</v>
      </c>
      <c r="D18" s="276">
        <f>VLOOKUP(A18,Basis!$A$3:$G$156,3,FALSE)</f>
        <v>1617.35</v>
      </c>
      <c r="E18" s="381">
        <f>VLOOKUP(A18,Margins!$A$2:$M$157,7,FALSE)</f>
        <v>75630.75</v>
      </c>
    </row>
    <row r="19" spans="1:5" s="69" customFormat="1" ht="13.5">
      <c r="A19" s="204" t="s">
        <v>79</v>
      </c>
      <c r="B19" s="182">
        <f>VLOOKUP(A19,Margins!$A$2:$M$157,2,FALSE)</f>
        <v>400</v>
      </c>
      <c r="C19" s="275">
        <f>VLOOKUP(A19,Basis!$A$3:$G$156,2,FALSE)</f>
        <v>1056.3</v>
      </c>
      <c r="D19" s="276">
        <f>VLOOKUP(A19,Basis!$A$3:$G$156,3,FALSE)</f>
        <v>1061.7</v>
      </c>
      <c r="E19" s="381">
        <f>VLOOKUP(A19,Margins!$A$2:$M$157,7,FALSE)</f>
        <v>68730</v>
      </c>
    </row>
    <row r="20" spans="1:5" s="69" customFormat="1" ht="13.5">
      <c r="A20" s="204" t="s">
        <v>196</v>
      </c>
      <c r="B20" s="182">
        <f>VLOOKUP(A20,Margins!$A$2:$M$157,2,FALSE)</f>
        <v>400</v>
      </c>
      <c r="C20" s="275">
        <f>VLOOKUP(A20,Basis!$A$3:$G$156,2,FALSE)</f>
        <v>724.35</v>
      </c>
      <c r="D20" s="276">
        <f>VLOOKUP(A20,Basis!$A$3:$G$156,3,FALSE)</f>
        <v>726.5</v>
      </c>
      <c r="E20" s="381">
        <f>VLOOKUP(A20,Margins!$A$2:$M$157,7,FALSE)</f>
        <v>45891</v>
      </c>
    </row>
    <row r="21" spans="1:5" s="69" customFormat="1" ht="13.5">
      <c r="A21" s="204" t="s">
        <v>5</v>
      </c>
      <c r="B21" s="182">
        <f>VLOOKUP(A21,Margins!$A$2:$M$157,2,FALSE)</f>
        <v>1595</v>
      </c>
      <c r="C21" s="275">
        <f>VLOOKUP(A21,Basis!$A$3:$G$156,2,FALSE)</f>
        <v>164.6</v>
      </c>
      <c r="D21" s="276">
        <f>VLOOKUP(A21,Basis!$A$3:$G$156,3,FALSE)</f>
        <v>165.05</v>
      </c>
      <c r="E21" s="381">
        <f>VLOOKUP(A21,Margins!$A$2:$M$157,7,FALSE)</f>
        <v>41501.9</v>
      </c>
    </row>
    <row r="22" spans="1:5" s="69" customFormat="1" ht="13.5">
      <c r="A22" s="204" t="s">
        <v>198</v>
      </c>
      <c r="B22" s="182">
        <f>VLOOKUP(A22,Margins!$A$2:$M$157,2,FALSE)</f>
        <v>1000</v>
      </c>
      <c r="C22" s="275">
        <f>VLOOKUP(A22,Basis!$A$3:$G$156,2,FALSE)</f>
        <v>224.6</v>
      </c>
      <c r="D22" s="276">
        <f>VLOOKUP(A22,Basis!$A$3:$G$156,3,FALSE)</f>
        <v>223.45</v>
      </c>
      <c r="E22" s="381">
        <f>VLOOKUP(A22,Margins!$A$2:$M$157,7,FALSE)</f>
        <v>58890</v>
      </c>
    </row>
    <row r="23" spans="1:5" s="69" customFormat="1" ht="13.5">
      <c r="A23" s="204" t="s">
        <v>199</v>
      </c>
      <c r="B23" s="182">
        <f>VLOOKUP(A23,Margins!$A$2:$M$157,2,FALSE)</f>
        <v>1300</v>
      </c>
      <c r="C23" s="275">
        <f>VLOOKUP(A23,Basis!$A$3:$G$156,2,FALSE)</f>
        <v>322.95</v>
      </c>
      <c r="D23" s="276">
        <f>VLOOKUP(A23,Basis!$A$3:$G$156,3,FALSE)</f>
        <v>320.4</v>
      </c>
      <c r="E23" s="381">
        <f>VLOOKUP(A23,Margins!$A$2:$M$157,7,FALSE)</f>
        <v>74018.75</v>
      </c>
    </row>
    <row r="24" spans="1:5" s="69" customFormat="1" ht="13.5">
      <c r="A24" s="204" t="s">
        <v>310</v>
      </c>
      <c r="B24" s="182">
        <f>VLOOKUP(A24,Margins!$A$2:$M$157,2,FALSE)</f>
        <v>700</v>
      </c>
      <c r="C24" s="275">
        <f>VLOOKUP(A24,Basis!$A$3:$G$156,2,FALSE)</f>
        <v>977.2</v>
      </c>
      <c r="D24" s="276">
        <f>VLOOKUP(A24,Basis!$A$3:$G$156,3,FALSE)</f>
        <v>976.05</v>
      </c>
      <c r="E24" s="381">
        <f>VLOOKUP(A24,Margins!$A$2:$M$157,7,FALSE)</f>
        <v>121821</v>
      </c>
    </row>
    <row r="25" spans="1:5" s="69" customFormat="1" ht="13.5">
      <c r="A25" s="196" t="s">
        <v>201</v>
      </c>
      <c r="B25" s="182">
        <f>VLOOKUP(A25,Margins!$A$2:$M$157,2,FALSE)</f>
        <v>200</v>
      </c>
      <c r="C25" s="275">
        <f>VLOOKUP(A25,Basis!$A$3:$G$156,2,FALSE)</f>
        <v>2254</v>
      </c>
      <c r="D25" s="276">
        <f>VLOOKUP(A25,Basis!$A$3:$G$156,3,FALSE)</f>
        <v>2253.05</v>
      </c>
      <c r="E25" s="381">
        <f>VLOOKUP(A25,Margins!$A$2:$M$157,7,FALSE)</f>
        <v>69870</v>
      </c>
    </row>
    <row r="26" spans="1:5" s="69" customFormat="1" ht="13.5">
      <c r="A26" s="204" t="s">
        <v>35</v>
      </c>
      <c r="B26" s="182">
        <f>VLOOKUP(A26,Margins!$A$2:$M$157,2,FALSE)</f>
        <v>1100</v>
      </c>
      <c r="C26" s="275">
        <f>VLOOKUP(A26,Basis!$A$3:$G$156,2,FALSE)</f>
        <v>287.5</v>
      </c>
      <c r="D26" s="276">
        <f>VLOOKUP(A26,Basis!$A$3:$G$156,3,FALSE)</f>
        <v>287.85</v>
      </c>
      <c r="E26" s="381">
        <f>VLOOKUP(A26,Margins!$A$2:$M$157,7,FALSE)</f>
        <v>49758.5</v>
      </c>
    </row>
    <row r="27" spans="1:5" s="69" customFormat="1" ht="13.5">
      <c r="A27" s="204" t="s">
        <v>6</v>
      </c>
      <c r="B27" s="182">
        <f>VLOOKUP(A27,Margins!$A$2:$M$157,2,FALSE)</f>
        <v>1125</v>
      </c>
      <c r="C27" s="275">
        <f>VLOOKUP(A27,Basis!$A$3:$G$156,2,FALSE)</f>
        <v>178.95</v>
      </c>
      <c r="D27" s="276">
        <f>VLOOKUP(A27,Basis!$A$3:$G$156,3,FALSE)</f>
        <v>177.1</v>
      </c>
      <c r="E27" s="381">
        <f>VLOOKUP(A27,Margins!$A$2:$M$157,7,FALSE)</f>
        <v>31103.4375</v>
      </c>
    </row>
    <row r="28" spans="1:5" s="69" customFormat="1" ht="13.5">
      <c r="A28" s="204" t="s">
        <v>132</v>
      </c>
      <c r="B28" s="182">
        <f>VLOOKUP(A28,Margins!$A$2:$M$157,2,FALSE)</f>
        <v>400</v>
      </c>
      <c r="C28" s="275">
        <f>VLOOKUP(A28,Basis!$A$3:$G$156,2,FALSE)</f>
        <v>774.1</v>
      </c>
      <c r="D28" s="276">
        <f>VLOOKUP(A28,Basis!$A$3:$G$156,3,FALSE)</f>
        <v>765.8</v>
      </c>
      <c r="E28" s="381">
        <f>VLOOKUP(A28,Margins!$A$2:$M$157,7,FALSE)</f>
        <v>55170</v>
      </c>
    </row>
    <row r="29" spans="1:5" s="69" customFormat="1" ht="13.5">
      <c r="A29" s="204" t="s">
        <v>210</v>
      </c>
      <c r="B29" s="182">
        <f>VLOOKUP(A29,Margins!$A$2:$M$157,2,FALSE)</f>
        <v>200</v>
      </c>
      <c r="C29" s="275">
        <f>VLOOKUP(A29,Basis!$A$3:$G$156,2,FALSE)</f>
        <v>1551.75</v>
      </c>
      <c r="D29" s="276">
        <f>VLOOKUP(A29,Basis!$A$3:$G$156,3,FALSE)</f>
        <v>1557.9</v>
      </c>
      <c r="E29" s="381">
        <f>VLOOKUP(A29,Margins!$A$2:$M$157,7,FALSE)</f>
        <v>49155.5</v>
      </c>
    </row>
    <row r="30" spans="1:5" s="69" customFormat="1" ht="13.5">
      <c r="A30" s="204" t="s">
        <v>7</v>
      </c>
      <c r="B30" s="182">
        <f>VLOOKUP(A30,Margins!$A$2:$M$157,2,FALSE)</f>
        <v>650</v>
      </c>
      <c r="C30" s="275">
        <f>VLOOKUP(A30,Basis!$A$3:$G$156,2,FALSE)</f>
        <v>928.15</v>
      </c>
      <c r="D30" s="276">
        <f>VLOOKUP(A30,Basis!$A$3:$G$156,3,FALSE)</f>
        <v>932.95</v>
      </c>
      <c r="E30" s="381">
        <f>VLOOKUP(A30,Margins!$A$2:$M$157,7,FALSE)</f>
        <v>103705.875</v>
      </c>
    </row>
    <row r="31" spans="1:5" s="69" customFormat="1" ht="13.5">
      <c r="A31" s="204" t="s">
        <v>44</v>
      </c>
      <c r="B31" s="182">
        <f>VLOOKUP(A31,Margins!$A$2:$M$157,2,FALSE)</f>
        <v>400</v>
      </c>
      <c r="C31" s="275">
        <f>VLOOKUP(A31,Basis!$A$3:$G$156,2,FALSE)</f>
        <v>938.8</v>
      </c>
      <c r="D31" s="276">
        <f>VLOOKUP(A31,Basis!$A$3:$G$156,3,FALSE)</f>
        <v>937.45</v>
      </c>
      <c r="E31" s="381">
        <f>VLOOKUP(A31,Margins!$A$2:$M$157,7,FALSE)</f>
        <v>58024</v>
      </c>
    </row>
    <row r="32" spans="1:5" s="69" customFormat="1" ht="13.5">
      <c r="A32" s="204" t="s">
        <v>8</v>
      </c>
      <c r="B32" s="182">
        <f>VLOOKUP(A32,Margins!$A$2:$M$157,2,FALSE)</f>
        <v>1600</v>
      </c>
      <c r="C32" s="275">
        <f>VLOOKUP(A32,Basis!$A$3:$G$156,2,FALSE)</f>
        <v>168.05</v>
      </c>
      <c r="D32" s="276">
        <f>VLOOKUP(A32,Basis!$A$3:$G$156,3,FALSE)</f>
        <v>168.5</v>
      </c>
      <c r="E32" s="381">
        <f>VLOOKUP(A32,Margins!$A$2:$M$157,7,FALSE)</f>
        <v>48004</v>
      </c>
    </row>
    <row r="33" spans="1:5" s="69" customFormat="1" ht="13.5">
      <c r="A33" s="196" t="s">
        <v>202</v>
      </c>
      <c r="B33" s="182">
        <f>VLOOKUP(A33,Margins!$A$2:$M$157,2,FALSE)</f>
        <v>1150</v>
      </c>
      <c r="C33" s="275">
        <f>VLOOKUP(A33,Basis!$A$3:$G$156,2,FALSE)</f>
        <v>212.85</v>
      </c>
      <c r="D33" s="276">
        <f>VLOOKUP(A33,Basis!$A$3:$G$156,3,FALSE)</f>
        <v>211.5</v>
      </c>
      <c r="E33" s="381">
        <f>VLOOKUP(A33,Margins!$A$2:$M$157,7,FALSE)</f>
        <v>38366.875</v>
      </c>
    </row>
    <row r="34" spans="1:5" s="69" customFormat="1" ht="13.5">
      <c r="A34" s="204" t="s">
        <v>36</v>
      </c>
      <c r="B34" s="182">
        <f>VLOOKUP(A34,Margins!$A$2:$M$157,2,FALSE)</f>
        <v>450</v>
      </c>
      <c r="C34" s="275">
        <f>VLOOKUP(A34,Basis!$A$3:$G$156,2,FALSE)</f>
        <v>894.45</v>
      </c>
      <c r="D34" s="276">
        <f>VLOOKUP(A34,Basis!$A$3:$G$156,3,FALSE)</f>
        <v>898.15</v>
      </c>
      <c r="E34" s="381">
        <f>VLOOKUP(A34,Margins!$A$2:$M$157,7,FALSE)</f>
        <v>63464.625</v>
      </c>
    </row>
    <row r="35" spans="1:5" s="69" customFormat="1" ht="13.5">
      <c r="A35" s="204" t="s">
        <v>80</v>
      </c>
      <c r="B35" s="182">
        <f>VLOOKUP(A35,Margins!$A$2:$M$157,2,FALSE)</f>
        <v>1200</v>
      </c>
      <c r="C35" s="275">
        <f>VLOOKUP(A35,Basis!$A$3:$G$156,2,FALSE)</f>
        <v>220.75</v>
      </c>
      <c r="D35" s="276">
        <f>VLOOKUP(A35,Basis!$A$3:$G$156,3,FALSE)</f>
        <v>221.2</v>
      </c>
      <c r="E35" s="381">
        <f>VLOOKUP(A35,Margins!$A$2:$M$157,7,FALSE)</f>
        <v>51060.33</v>
      </c>
    </row>
    <row r="36" spans="1:5" s="69" customFormat="1" ht="13.5">
      <c r="A36" s="204" t="s">
        <v>81</v>
      </c>
      <c r="B36" s="182">
        <f>VLOOKUP(A36,Margins!$A$2:$M$157,2,FALSE)</f>
        <v>1200</v>
      </c>
      <c r="C36" s="275">
        <f>VLOOKUP(A36,Basis!$A$3:$G$156,2,FALSE)</f>
        <v>528</v>
      </c>
      <c r="D36" s="276">
        <f>VLOOKUP(A36,Basis!$A$3:$G$156,3,FALSE)</f>
        <v>528.9</v>
      </c>
      <c r="E36" s="381">
        <f>VLOOKUP(A36,Margins!$A$2:$M$157,7,FALSE)</f>
        <v>98628</v>
      </c>
    </row>
    <row r="37" spans="1:5" s="69" customFormat="1" ht="13.5">
      <c r="A37" s="204" t="s">
        <v>23</v>
      </c>
      <c r="B37" s="182">
        <f>VLOOKUP(A37,Margins!$A$2:$M$157,2,FALSE)</f>
        <v>800</v>
      </c>
      <c r="C37" s="275">
        <f>VLOOKUP(A37,Basis!$A$3:$G$156,2,FALSE)</f>
        <v>404.55</v>
      </c>
      <c r="D37" s="276">
        <f>VLOOKUP(A37,Basis!$A$3:$G$156,3,FALSE)</f>
        <v>406.3</v>
      </c>
      <c r="E37" s="381">
        <f>VLOOKUP(A37,Margins!$A$2:$M$157,7,FALSE)</f>
        <v>51894</v>
      </c>
    </row>
    <row r="38" spans="1:5" s="69" customFormat="1" ht="13.5">
      <c r="A38" s="204" t="s">
        <v>235</v>
      </c>
      <c r="B38" s="182">
        <f>VLOOKUP(A38,Margins!$A$2:$M$157,2,FALSE)</f>
        <v>700</v>
      </c>
      <c r="C38" s="275">
        <f>VLOOKUP(A38,Basis!$A$3:$G$156,2,FALSE)</f>
        <v>448.9</v>
      </c>
      <c r="D38" s="276">
        <f>VLOOKUP(A38,Basis!$A$3:$G$156,3,FALSE)</f>
        <v>449.75</v>
      </c>
      <c r="E38" s="381">
        <f>VLOOKUP(A38,Margins!$A$2:$M$157,7,FALSE)</f>
        <v>56703.5</v>
      </c>
    </row>
    <row r="39" spans="1:5" s="69" customFormat="1" ht="13.5">
      <c r="A39" s="204" t="s">
        <v>98</v>
      </c>
      <c r="B39" s="182">
        <f>VLOOKUP(A39,Margins!$A$2:$M$157,2,FALSE)</f>
        <v>550</v>
      </c>
      <c r="C39" s="275">
        <f>VLOOKUP(A39,Basis!$A$3:$G$156,2,FALSE)</f>
        <v>506.85</v>
      </c>
      <c r="D39" s="276">
        <f>VLOOKUP(A39,Basis!$A$3:$G$156,3,FALSE)</f>
        <v>508.6</v>
      </c>
      <c r="E39" s="381">
        <f>VLOOKUP(A39,Margins!$A$2:$M$157,7,FALSE)</f>
        <v>44457.875</v>
      </c>
    </row>
    <row r="40" spans="1:5" s="69" customFormat="1" ht="13.5">
      <c r="A40" s="196" t="s">
        <v>203</v>
      </c>
      <c r="B40" s="182">
        <f>VLOOKUP(A40,Margins!$A$2:$M$157,2,FALSE)</f>
        <v>300</v>
      </c>
      <c r="C40" s="275">
        <f>VLOOKUP(A40,Basis!$A$3:$G$156,2,FALSE)</f>
        <v>1373.85</v>
      </c>
      <c r="D40" s="276">
        <f>VLOOKUP(A40,Basis!$A$3:$G$156,3,FALSE)</f>
        <v>1379.15</v>
      </c>
      <c r="E40" s="381">
        <f>VLOOKUP(A40,Margins!$A$2:$M$157,7,FALSE)</f>
        <v>65061.75</v>
      </c>
    </row>
    <row r="41" spans="1:5" s="69" customFormat="1" ht="13.5">
      <c r="A41" s="204" t="s">
        <v>212</v>
      </c>
      <c r="B41" s="182">
        <f>VLOOKUP(A41,Margins!$A$2:$M$157,2,FALSE)</f>
        <v>2700</v>
      </c>
      <c r="C41" s="275">
        <f>VLOOKUP(A41,Basis!$A$3:$G$156,2,FALSE)</f>
        <v>98.45</v>
      </c>
      <c r="D41" s="276">
        <f>VLOOKUP(A41,Basis!$A$3:$G$156,3,FALSE)</f>
        <v>98.9</v>
      </c>
      <c r="E41" s="381">
        <f>VLOOKUP(A41,Margins!$A$2:$M$157,7,FALSE)</f>
        <v>55572.75</v>
      </c>
    </row>
    <row r="42" spans="1:5" s="69" customFormat="1" ht="13.5">
      <c r="A42" s="204" t="s">
        <v>204</v>
      </c>
      <c r="B42" s="182">
        <f>VLOOKUP(A42,Margins!$A$2:$M$157,2,FALSE)</f>
        <v>600</v>
      </c>
      <c r="C42" s="275">
        <f>VLOOKUP(A42,Basis!$A$3:$G$156,2,FALSE)</f>
        <v>472.3</v>
      </c>
      <c r="D42" s="276">
        <f>VLOOKUP(A42,Basis!$A$3:$G$156,3,FALSE)</f>
        <v>474</v>
      </c>
      <c r="E42" s="381">
        <f>VLOOKUP(A42,Margins!$A$2:$M$157,7,FALSE)</f>
        <v>51177</v>
      </c>
    </row>
    <row r="43" spans="1:5" s="69" customFormat="1" ht="13.5">
      <c r="A43" s="196" t="s">
        <v>205</v>
      </c>
      <c r="B43" s="182">
        <f>VLOOKUP(A43,Margins!$A$2:$M$157,2,FALSE)</f>
        <v>500</v>
      </c>
      <c r="C43" s="275">
        <f>VLOOKUP(A43,Basis!$A$3:$G$156,2,FALSE)</f>
        <v>1224.55</v>
      </c>
      <c r="D43" s="276">
        <f>VLOOKUP(A43,Basis!$A$3:$G$156,3,FALSE)</f>
        <v>1229.4</v>
      </c>
      <c r="E43" s="381">
        <f>VLOOKUP(A43,Margins!$A$2:$M$157,7,FALSE)</f>
        <v>101963.75</v>
      </c>
    </row>
    <row r="44" spans="1:5" s="69" customFormat="1" ht="13.5">
      <c r="A44" s="204" t="s">
        <v>229</v>
      </c>
      <c r="B44" s="182">
        <f>VLOOKUP(A44,Margins!$A$2:$M$157,2,FALSE)</f>
        <v>375</v>
      </c>
      <c r="C44" s="275">
        <f>VLOOKUP(A44,Basis!$A$3:$G$156,2,FALSE)</f>
        <v>1154.95</v>
      </c>
      <c r="D44" s="276">
        <f>VLOOKUP(A44,Basis!$A$3:$G$156,3,FALSE)</f>
        <v>1158.3</v>
      </c>
      <c r="E44" s="381">
        <f>VLOOKUP(A44,Margins!$A$2:$M$157,7,FALSE)</f>
        <v>97317.31125</v>
      </c>
    </row>
    <row r="45" spans="1:5" s="69" customFormat="1" ht="13.5">
      <c r="A45" s="204" t="s">
        <v>151</v>
      </c>
      <c r="B45" s="182">
        <f>VLOOKUP(A45,Margins!$A$2:$M$157,2,FALSE)</f>
        <v>450</v>
      </c>
      <c r="C45" s="275">
        <f>VLOOKUP(A45,Basis!$A$3:$G$156,2,FALSE)</f>
        <v>1059.8</v>
      </c>
      <c r="D45" s="276">
        <f>VLOOKUP(A45,Basis!$A$3:$G$156,3,FALSE)</f>
        <v>1057.35</v>
      </c>
      <c r="E45" s="381">
        <f>VLOOKUP(A45,Margins!$A$2:$M$157,7,FALSE)</f>
        <v>73516.5</v>
      </c>
    </row>
    <row r="46" spans="1:5" s="69" customFormat="1" ht="13.5">
      <c r="A46" s="204" t="s">
        <v>230</v>
      </c>
      <c r="B46" s="182">
        <f>VLOOKUP(A46,Margins!$A$2:$M$157,2,FALSE)</f>
        <v>200</v>
      </c>
      <c r="C46" s="275">
        <f>VLOOKUP(A46,Basis!$A$3:$G$156,2,FALSE)</f>
        <v>1292.85</v>
      </c>
      <c r="D46" s="276">
        <f>VLOOKUP(A46,Basis!$A$3:$G$156,3,FALSE)</f>
        <v>1293.45</v>
      </c>
      <c r="E46" s="381">
        <f>VLOOKUP(A46,Margins!$A$2:$M$157,7,FALSE)</f>
        <v>41252.5</v>
      </c>
    </row>
    <row r="47" spans="1:5" s="69" customFormat="1" ht="13.5">
      <c r="A47" s="204" t="s">
        <v>311</v>
      </c>
      <c r="B47" s="182">
        <f>VLOOKUP(A47,Margins!$A$2:$M$157,2,FALSE)</f>
        <v>412</v>
      </c>
      <c r="C47" s="275">
        <f>VLOOKUP(A47,Basis!$A$3:$G$156,2,FALSE)</f>
        <v>963.3</v>
      </c>
      <c r="D47" s="276">
        <f>VLOOKUP(A47,Basis!$A$3:$G$156,3,FALSE)</f>
        <v>967.9</v>
      </c>
      <c r="E47" s="381">
        <f>VLOOKUP(A47,Margins!$A$2:$M$157,7,FALSE)</f>
        <v>61843.259999999995</v>
      </c>
    </row>
    <row r="48" spans="1:5" s="69" customFormat="1" ht="13.5">
      <c r="A48" s="204" t="s">
        <v>312</v>
      </c>
      <c r="B48" s="182">
        <f>VLOOKUP(A48,Margins!$A$2:$M$157,2,FALSE)</f>
        <v>800</v>
      </c>
      <c r="C48" s="275">
        <f>VLOOKUP(A48,Basis!$A$3:$G$156,2,FALSE)</f>
        <v>589.45</v>
      </c>
      <c r="D48" s="276">
        <f>VLOOKUP(A48,Basis!$A$3:$G$156,3,FALSE)</f>
        <v>587.65</v>
      </c>
      <c r="E48" s="381">
        <f>VLOOKUP(A48,Margins!$A$2:$M$157,7,FALSE)</f>
        <v>73282</v>
      </c>
    </row>
    <row r="49" spans="1:5" s="69" customFormat="1" ht="13.5">
      <c r="A49" s="204" t="s">
        <v>185</v>
      </c>
      <c r="B49" s="182">
        <f>VLOOKUP(A49,Margins!$A$2:$M$157,2,FALSE)</f>
        <v>675</v>
      </c>
      <c r="C49" s="275">
        <f>VLOOKUP(A49,Basis!$A$3:$G$156,2,FALSE)</f>
        <v>471.35</v>
      </c>
      <c r="D49" s="276">
        <f>VLOOKUP(A49,Basis!$A$3:$G$156,3,FALSE)</f>
        <v>472.55</v>
      </c>
      <c r="E49" s="381">
        <f>VLOOKUP(A49,Margins!$A$2:$M$157,7,FALSE)</f>
        <v>49840.3125</v>
      </c>
    </row>
    <row r="50" spans="1:5" ht="13.5">
      <c r="A50" s="204" t="s">
        <v>118</v>
      </c>
      <c r="B50" s="182">
        <f>VLOOKUP(A50,Margins!$A$2:$M$157,2,FALSE)</f>
        <v>250</v>
      </c>
      <c r="C50" s="275">
        <f>VLOOKUP(A50,Basis!$A$3:$G$156,2,FALSE)</f>
        <v>1313.45</v>
      </c>
      <c r="D50" s="276">
        <f>VLOOKUP(A50,Basis!$A$3:$G$156,3,FALSE)</f>
        <v>1317.85</v>
      </c>
      <c r="E50" s="381">
        <f>VLOOKUP(A50,Margins!$A$2:$M$157,7,FALSE)</f>
        <v>51228.125</v>
      </c>
    </row>
    <row r="51" spans="1:5" ht="13.5">
      <c r="A51" s="204" t="s">
        <v>155</v>
      </c>
      <c r="B51" s="182">
        <f>VLOOKUP(A51,Margins!$A$2:$M$157,2,FALSE)</f>
        <v>525</v>
      </c>
      <c r="C51" s="275">
        <f>VLOOKUP(A51,Basis!$A$3:$G$156,2,FALSE)</f>
        <v>489.25</v>
      </c>
      <c r="D51" s="276">
        <f>VLOOKUP(A51,Basis!$A$3:$G$156,3,FALSE)</f>
        <v>492.65</v>
      </c>
      <c r="E51" s="381">
        <f>VLOOKUP(A51,Margins!$A$2:$M$157,7,FALSE)</f>
        <v>46747.3125</v>
      </c>
    </row>
    <row r="52" spans="1:5" ht="13.5">
      <c r="A52" s="204" t="s">
        <v>38</v>
      </c>
      <c r="B52" s="182">
        <f>VLOOKUP(A52,Margins!$A$2:$M$157,2,FALSE)</f>
        <v>600</v>
      </c>
      <c r="C52" s="275">
        <f>VLOOKUP(A52,Basis!$A$3:$G$156,2,FALSE)</f>
        <v>621.75</v>
      </c>
      <c r="D52" s="276">
        <f>VLOOKUP(A52,Basis!$A$3:$G$156,3,FALSE)</f>
        <v>623.25</v>
      </c>
      <c r="E52" s="381">
        <f>VLOOKUP(A52,Margins!$A$2:$M$157,7,FALSE)</f>
        <v>58582.5</v>
      </c>
    </row>
    <row r="53" spans="1:5" ht="14.25" thickBot="1">
      <c r="A53" s="204" t="s">
        <v>211</v>
      </c>
      <c r="B53" s="182">
        <f>VLOOKUP(A53,Margins!$A$2:$M$157,2,FALSE)</f>
        <v>700</v>
      </c>
      <c r="C53" s="167">
        <f>VLOOKUP(A53,Basis!$A$3:$G$156,2,FALSE)</f>
        <v>302.1</v>
      </c>
      <c r="D53" s="276">
        <f>VLOOKUP(A53,Basis!$A$3:$G$156,3,FALSE)</f>
        <v>302.3</v>
      </c>
      <c r="E53" s="381">
        <f>VLOOKUP(A53,Margins!$A$2:$M$157,7,FALSE)</f>
        <v>35892.5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3"/>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52" sqref="D252"/>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hidden="1" customWidth="1"/>
    <col min="6" max="6" width="11.00390625" style="0" hidden="1" customWidth="1"/>
    <col min="7" max="7" width="10.421875" style="0" hidden="1"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9" t="s">
        <v>26</v>
      </c>
      <c r="B1" s="420"/>
      <c r="C1" s="420"/>
      <c r="D1" s="420"/>
      <c r="E1" s="420"/>
      <c r="F1" s="420"/>
      <c r="G1" s="420"/>
      <c r="H1" s="420"/>
      <c r="I1" s="420"/>
      <c r="J1" s="420"/>
      <c r="K1" s="421"/>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283</v>
      </c>
      <c r="B3" s="237">
        <f>'Open Int.'!K7</f>
        <v>602200</v>
      </c>
      <c r="C3" s="239">
        <f>'Open Int.'!R7</f>
        <v>101.991603</v>
      </c>
      <c r="D3" s="242">
        <f>B3/H3</f>
        <v>0.21721456051744822</v>
      </c>
      <c r="E3" s="243">
        <f>'Open Int.'!B7/'Open Int.'!K7</f>
        <v>0.9774161408170043</v>
      </c>
      <c r="F3" s="244">
        <f>'Open Int.'!E7/'Open Int.'!K7</f>
        <v>0.018598472268349386</v>
      </c>
      <c r="G3" s="245">
        <f>'Open Int.'!H7/'Open Int.'!K7</f>
        <v>0.003985386914646297</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362100</v>
      </c>
      <c r="C4" s="240">
        <f>'Open Int.'!R8</f>
        <v>129.838197</v>
      </c>
      <c r="D4" s="162">
        <f aca="true" t="shared" si="0" ref="D4:D67">B4/H4</f>
        <v>0.08919767174616328</v>
      </c>
      <c r="E4" s="246">
        <f>'Open Int.'!B8/'Open Int.'!K8</f>
        <v>0.9928196630764982</v>
      </c>
      <c r="F4" s="231">
        <f>'Open Int.'!E8/'Open Int.'!K8</f>
        <v>0.006904170118751726</v>
      </c>
      <c r="G4" s="247">
        <f>'Open Int.'!H8/'Open Int.'!K8</f>
        <v>0.00027616680475006904</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2821875</v>
      </c>
      <c r="C5" s="240">
        <f>'Open Int.'!R9</f>
        <v>314.766046875</v>
      </c>
      <c r="D5" s="162">
        <f t="shared" si="0"/>
        <v>0.11660753730459779</v>
      </c>
      <c r="E5" s="246">
        <f>'Open Int.'!B9/'Open Int.'!K9</f>
        <v>0.9601328903654485</v>
      </c>
      <c r="F5" s="231">
        <f>'Open Int.'!E9/'Open Int.'!K9</f>
        <v>0.03428571428571429</v>
      </c>
      <c r="G5" s="247">
        <f>'Open Int.'!H9/'Open Int.'!K9</f>
        <v>0.005581395348837209</v>
      </c>
      <c r="H5" s="166">
        <v>24199765</v>
      </c>
      <c r="I5" s="233">
        <v>2760750</v>
      </c>
      <c r="J5" s="361">
        <v>1380375</v>
      </c>
      <c r="K5" s="118" t="str">
        <f t="shared" si="1"/>
        <v>Gross Exposure is less then 30%</v>
      </c>
      <c r="M5"/>
      <c r="N5"/>
    </row>
    <row r="6" spans="1:14" s="7" customFormat="1" ht="15">
      <c r="A6" s="204" t="s">
        <v>135</v>
      </c>
      <c r="B6" s="238">
        <f>'Open Int.'!K10</f>
        <v>4414900</v>
      </c>
      <c r="C6" s="240">
        <f>'Open Int.'!R10</f>
        <v>39.9327705</v>
      </c>
      <c r="D6" s="162">
        <f t="shared" si="0"/>
        <v>0.1103725</v>
      </c>
      <c r="E6" s="246">
        <f>'Open Int.'!B10/'Open Int.'!K10</f>
        <v>0.9200887902330743</v>
      </c>
      <c r="F6" s="231">
        <f>'Open Int.'!E10/'Open Int.'!K10</f>
        <v>0.07436182019977802</v>
      </c>
      <c r="G6" s="247">
        <f>'Open Int.'!H10/'Open Int.'!K10</f>
        <v>0.005549389567147614</v>
      </c>
      <c r="H6" s="191">
        <v>40000000</v>
      </c>
      <c r="I6" s="169">
        <v>7996800</v>
      </c>
      <c r="J6" s="362">
        <v>5615400</v>
      </c>
      <c r="K6" s="373" t="str">
        <f t="shared" si="1"/>
        <v>Gross Exposure is less then 30%</v>
      </c>
      <c r="M6"/>
      <c r="N6"/>
    </row>
    <row r="7" spans="1:14" s="7" customFormat="1" ht="15">
      <c r="A7" s="204" t="s">
        <v>174</v>
      </c>
      <c r="B7" s="238">
        <f>'Open Int.'!K11</f>
        <v>8589400</v>
      </c>
      <c r="C7" s="240">
        <f>'Open Int.'!R11</f>
        <v>58.966231</v>
      </c>
      <c r="D7" s="162">
        <f t="shared" si="0"/>
        <v>0.3536022649251369</v>
      </c>
      <c r="E7" s="246">
        <f>'Open Int.'!B11/'Open Int.'!K11</f>
        <v>0.9321372854914196</v>
      </c>
      <c r="F7" s="231">
        <f>'Open Int.'!E11/'Open Int.'!K11</f>
        <v>0.06474258970358815</v>
      </c>
      <c r="G7" s="247">
        <f>'Open Int.'!H11/'Open Int.'!K11</f>
        <v>0.0031201248049922</v>
      </c>
      <c r="H7" s="250">
        <v>24291134</v>
      </c>
      <c r="I7" s="234">
        <v>4857500</v>
      </c>
      <c r="J7" s="360">
        <v>4857500</v>
      </c>
      <c r="K7" s="118" t="str">
        <f t="shared" si="1"/>
        <v>Some sign of build up Gross exposure crosses 30%</v>
      </c>
      <c r="M7"/>
      <c r="N7"/>
    </row>
    <row r="8" spans="1:14" s="7" customFormat="1" ht="15">
      <c r="A8" s="204" t="s">
        <v>284</v>
      </c>
      <c r="B8" s="238">
        <f>'Open Int.'!K12</f>
        <v>178200</v>
      </c>
      <c r="C8" s="240">
        <f>'Open Int.'!R12</f>
        <v>6.010686</v>
      </c>
      <c r="D8" s="162">
        <f t="shared" si="0"/>
        <v>0.01105273930545132</v>
      </c>
      <c r="E8" s="246">
        <f>'Open Int.'!B12/'Open Int.'!K12</f>
        <v>0.9966329966329966</v>
      </c>
      <c r="F8" s="231">
        <f>'Open Int.'!E12/'Open Int.'!K12</f>
        <v>0.003367003367003367</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3919200</v>
      </c>
      <c r="C9" s="240">
        <f>'Open Int.'!R13</f>
        <v>34.7829</v>
      </c>
      <c r="D9" s="162">
        <f t="shared" si="0"/>
        <v>0.08338723404255319</v>
      </c>
      <c r="E9" s="246">
        <f>'Open Int.'!B13/'Open Int.'!K13</f>
        <v>0.9154929577464789</v>
      </c>
      <c r="F9" s="231">
        <f>'Open Int.'!E13/'Open Int.'!K13</f>
        <v>0.08450704225352113</v>
      </c>
      <c r="G9" s="247">
        <f>'Open Int.'!H13/'Open Int.'!K13</f>
        <v>0</v>
      </c>
      <c r="H9" s="166">
        <v>47000000</v>
      </c>
      <c r="I9" s="233">
        <v>9397800</v>
      </c>
      <c r="J9" s="361">
        <v>5759200</v>
      </c>
      <c r="K9" s="118" t="str">
        <f t="shared" si="1"/>
        <v>Gross Exposure is less then 30%</v>
      </c>
      <c r="M9"/>
      <c r="N9"/>
    </row>
    <row r="10" spans="1:14" s="7" customFormat="1" ht="15">
      <c r="A10" s="204" t="s">
        <v>88</v>
      </c>
      <c r="B10" s="238">
        <f>'Open Int.'!K14</f>
        <v>21697800</v>
      </c>
      <c r="C10" s="240">
        <f>'Open Int.'!R14</f>
        <v>120.965235</v>
      </c>
      <c r="D10" s="162">
        <f t="shared" si="0"/>
        <v>0.7921935394338251</v>
      </c>
      <c r="E10" s="246">
        <f>'Open Int.'!B14/'Open Int.'!K14</f>
        <v>0.8357114546175188</v>
      </c>
      <c r="F10" s="231">
        <f>'Open Int.'!E14/'Open Int.'!K14</f>
        <v>0.1466508125247721</v>
      </c>
      <c r="G10" s="247">
        <f>'Open Int.'!H14/'Open Int.'!K14</f>
        <v>0.017637732857709077</v>
      </c>
      <c r="H10" s="166">
        <v>27389519</v>
      </c>
      <c r="I10" s="233">
        <v>5473900</v>
      </c>
      <c r="J10" s="361">
        <v>5473900</v>
      </c>
      <c r="K10" s="373" t="str">
        <f t="shared" si="1"/>
        <v>Gross exposure is Substantial as Open interest has crossed 60%</v>
      </c>
      <c r="M10"/>
      <c r="N10"/>
    </row>
    <row r="11" spans="1:14" s="7" customFormat="1" ht="15">
      <c r="A11" s="204" t="s">
        <v>136</v>
      </c>
      <c r="B11" s="238">
        <f>'Open Int.'!K15</f>
        <v>48743200</v>
      </c>
      <c r="C11" s="240">
        <f>'Open Int.'!R15</f>
        <v>232.74878</v>
      </c>
      <c r="D11" s="162">
        <f t="shared" si="0"/>
        <v>0.394998871118069</v>
      </c>
      <c r="E11" s="246">
        <f>'Open Int.'!B15/'Open Int.'!K15</f>
        <v>0.7307993730407524</v>
      </c>
      <c r="F11" s="231">
        <f>'Open Int.'!E15/'Open Int.'!K15</f>
        <v>0.2215909090909091</v>
      </c>
      <c r="G11" s="247">
        <f>'Open Int.'!H15/'Open Int.'!K15</f>
        <v>0.04760971786833856</v>
      </c>
      <c r="H11" s="250">
        <v>123400859</v>
      </c>
      <c r="I11" s="234">
        <v>24677200</v>
      </c>
      <c r="J11" s="360">
        <v>12338600</v>
      </c>
      <c r="K11" s="118" t="str">
        <f t="shared" si="1"/>
        <v>Some sign of build up Gross exposure crosses 30%</v>
      </c>
      <c r="M11"/>
      <c r="N11"/>
    </row>
    <row r="12" spans="1:14" s="7" customFormat="1" ht="15">
      <c r="A12" s="204" t="s">
        <v>157</v>
      </c>
      <c r="B12" s="238">
        <f>'Open Int.'!K16</f>
        <v>1049300</v>
      </c>
      <c r="C12" s="240">
        <f>'Open Int.'!R16</f>
        <v>75.392205</v>
      </c>
      <c r="D12" s="162">
        <f t="shared" si="0"/>
        <v>0.22089433470133582</v>
      </c>
      <c r="E12" s="246">
        <f>'Open Int.'!B16/'Open Int.'!K16</f>
        <v>0.9996664442961974</v>
      </c>
      <c r="F12" s="231">
        <f>'Open Int.'!E16/'Open Int.'!K16</f>
        <v>0.000333555703802535</v>
      </c>
      <c r="G12" s="247">
        <f>'Open Int.'!H16/'Open Int.'!K16</f>
        <v>0</v>
      </c>
      <c r="H12" s="250">
        <v>4750235</v>
      </c>
      <c r="I12" s="234">
        <v>949900</v>
      </c>
      <c r="J12" s="360">
        <v>708050</v>
      </c>
      <c r="K12" s="118" t="str">
        <f t="shared" si="1"/>
        <v>Gross Exposure is less then 30%</v>
      </c>
      <c r="M12"/>
      <c r="N12"/>
    </row>
    <row r="13" spans="1:14" s="7" customFormat="1" ht="15">
      <c r="A13" s="204" t="s">
        <v>193</v>
      </c>
      <c r="B13" s="238">
        <f>'Open Int.'!K17</f>
        <v>1424900</v>
      </c>
      <c r="C13" s="240">
        <f>'Open Int.'!R17</f>
        <v>392.95892200000003</v>
      </c>
      <c r="D13" s="162">
        <f t="shared" si="0"/>
        <v>0.10319794864292416</v>
      </c>
      <c r="E13" s="246">
        <f>'Open Int.'!B17/'Open Int.'!K17</f>
        <v>0.9851919432942663</v>
      </c>
      <c r="F13" s="231">
        <f>'Open Int.'!E17/'Open Int.'!K17</f>
        <v>0.014176433433925188</v>
      </c>
      <c r="G13" s="247">
        <f>'Open Int.'!H17/'Open Int.'!K17</f>
        <v>0.000631623271808548</v>
      </c>
      <c r="H13" s="250">
        <v>13807445</v>
      </c>
      <c r="I13" s="234">
        <v>1145400</v>
      </c>
      <c r="J13" s="360">
        <v>572700</v>
      </c>
      <c r="K13" s="118" t="str">
        <f t="shared" si="1"/>
        <v>Gross Exposure is less then 30%</v>
      </c>
      <c r="M13"/>
      <c r="N13"/>
    </row>
    <row r="14" spans="1:14" s="7" customFormat="1" ht="15">
      <c r="A14" s="204" t="s">
        <v>285</v>
      </c>
      <c r="B14" s="238">
        <f>'Open Int.'!K18</f>
        <v>5697150</v>
      </c>
      <c r="C14" s="240">
        <f>'Open Int.'!R18</f>
        <v>107.76159225</v>
      </c>
      <c r="D14" s="162">
        <f t="shared" si="0"/>
        <v>0.3394932322432493</v>
      </c>
      <c r="E14" s="246">
        <f>'Open Int.'!B18/'Open Int.'!K18</f>
        <v>0.9176254794063698</v>
      </c>
      <c r="F14" s="231">
        <f>'Open Int.'!E18/'Open Int.'!K18</f>
        <v>0.08037352009338003</v>
      </c>
      <c r="G14" s="247">
        <f>'Open Int.'!H18/'Open Int.'!K18</f>
        <v>0.002001000500250125</v>
      </c>
      <c r="H14" s="250">
        <v>16781336</v>
      </c>
      <c r="I14" s="234">
        <v>3355400</v>
      </c>
      <c r="J14" s="360">
        <v>2272400</v>
      </c>
      <c r="K14" s="118" t="str">
        <f t="shared" si="1"/>
        <v>Some sign of build up Gross exposure crosses 30%</v>
      </c>
      <c r="M14"/>
      <c r="N14"/>
    </row>
    <row r="15" spans="1:14" s="8" customFormat="1" ht="15">
      <c r="A15" s="204" t="s">
        <v>286</v>
      </c>
      <c r="B15" s="238">
        <f>'Open Int.'!K19</f>
        <v>9403200</v>
      </c>
      <c r="C15" s="240">
        <f>'Open Int.'!R19</f>
        <v>74.0502</v>
      </c>
      <c r="D15" s="162">
        <f t="shared" si="0"/>
        <v>0.2789908016882219</v>
      </c>
      <c r="E15" s="246">
        <f>'Open Int.'!B19/'Open Int.'!K19</f>
        <v>0.8256763654925983</v>
      </c>
      <c r="F15" s="231">
        <f>'Open Int.'!E19/'Open Int.'!K19</f>
        <v>0.1590096988259316</v>
      </c>
      <c r="G15" s="247">
        <f>'Open Int.'!H19/'Open Int.'!K19</f>
        <v>0.015313935681470138</v>
      </c>
      <c r="H15" s="251">
        <v>33704337</v>
      </c>
      <c r="I15" s="235">
        <v>6739200</v>
      </c>
      <c r="J15" s="361">
        <v>5925600</v>
      </c>
      <c r="K15" s="118" t="str">
        <f t="shared" si="1"/>
        <v>Gross Exposure is less then 30%</v>
      </c>
      <c r="M15"/>
      <c r="N15"/>
    </row>
    <row r="16" spans="1:14" s="8" customFormat="1" ht="15">
      <c r="A16" s="204" t="s">
        <v>76</v>
      </c>
      <c r="B16" s="238">
        <f>'Open Int.'!K20</f>
        <v>7978600</v>
      </c>
      <c r="C16" s="240">
        <f>'Open Int.'!R20</f>
        <v>186.659347</v>
      </c>
      <c r="D16" s="162">
        <f t="shared" si="0"/>
        <v>0.23708351558488486</v>
      </c>
      <c r="E16" s="246">
        <f>'Open Int.'!B20/'Open Int.'!K20</f>
        <v>0.9828040007018776</v>
      </c>
      <c r="F16" s="231">
        <f>'Open Int.'!E20/'Open Int.'!K20</f>
        <v>0.01649412177575013</v>
      </c>
      <c r="G16" s="247">
        <f>'Open Int.'!H20/'Open Int.'!K20</f>
        <v>0.0007018775223723461</v>
      </c>
      <c r="H16" s="251">
        <v>33653120</v>
      </c>
      <c r="I16" s="235">
        <v>6729800</v>
      </c>
      <c r="J16" s="361">
        <v>3364200</v>
      </c>
      <c r="K16" s="118" t="str">
        <f t="shared" si="1"/>
        <v>Gross Exposure is less then 30%</v>
      </c>
      <c r="M16"/>
      <c r="N16"/>
    </row>
    <row r="17" spans="1:14" s="7" customFormat="1" ht="15">
      <c r="A17" s="204" t="s">
        <v>77</v>
      </c>
      <c r="B17" s="238">
        <f>'Open Int.'!K21</f>
        <v>6935000</v>
      </c>
      <c r="C17" s="240">
        <f>'Open Int.'!R21</f>
        <v>141.716725</v>
      </c>
      <c r="D17" s="162">
        <f t="shared" si="0"/>
        <v>0.2329970918200046</v>
      </c>
      <c r="E17" s="246">
        <f>'Open Int.'!B21/'Open Int.'!K21</f>
        <v>0.8367123287671233</v>
      </c>
      <c r="F17" s="231">
        <f>'Open Int.'!E21/'Open Int.'!K21</f>
        <v>0.12493150684931507</v>
      </c>
      <c r="G17" s="247">
        <f>'Open Int.'!H21/'Open Int.'!K21</f>
        <v>0.038356164383561646</v>
      </c>
      <c r="H17" s="250">
        <v>29764320</v>
      </c>
      <c r="I17" s="234">
        <v>5950800</v>
      </c>
      <c r="J17" s="360">
        <v>2975400</v>
      </c>
      <c r="K17" s="118" t="str">
        <f t="shared" si="1"/>
        <v>Gross Exposure is less then 30%</v>
      </c>
      <c r="M17"/>
      <c r="N17"/>
    </row>
    <row r="18" spans="1:14" s="7" customFormat="1" ht="15">
      <c r="A18" s="204" t="s">
        <v>287</v>
      </c>
      <c r="B18" s="238">
        <f>'Open Int.'!K22</f>
        <v>1942500</v>
      </c>
      <c r="C18" s="240">
        <f>'Open Int.'!R22</f>
        <v>42.1036875</v>
      </c>
      <c r="D18" s="162">
        <f t="shared" si="0"/>
        <v>0.3085412803613356</v>
      </c>
      <c r="E18" s="246">
        <f>'Open Int.'!B22/'Open Int.'!K22</f>
        <v>0.9945945945945946</v>
      </c>
      <c r="F18" s="231">
        <f>'Open Int.'!E22/'Open Int.'!K22</f>
        <v>0.004864864864864865</v>
      </c>
      <c r="G18" s="247">
        <f>'Open Int.'!H22/'Open Int.'!K22</f>
        <v>0.0005405405405405405</v>
      </c>
      <c r="H18" s="166">
        <v>6295754</v>
      </c>
      <c r="I18" s="232">
        <v>1258950</v>
      </c>
      <c r="J18" s="361">
        <v>1258950</v>
      </c>
      <c r="K18" s="373" t="str">
        <f t="shared" si="1"/>
        <v>Some sign of build up Gross exposure crosses 30%</v>
      </c>
      <c r="M18"/>
      <c r="N18"/>
    </row>
    <row r="19" spans="1:14" s="7" customFormat="1" ht="15">
      <c r="A19" s="204" t="s">
        <v>34</v>
      </c>
      <c r="B19" s="238">
        <f>'Open Int.'!K23</f>
        <v>754600</v>
      </c>
      <c r="C19" s="240">
        <f>'Open Int.'!R23</f>
        <v>98.648858</v>
      </c>
      <c r="D19" s="162">
        <f t="shared" si="0"/>
        <v>0.195386941751595</v>
      </c>
      <c r="E19" s="246">
        <f>'Open Int.'!B23/'Open Int.'!K23</f>
        <v>0.9974489795918368</v>
      </c>
      <c r="F19" s="231">
        <f>'Open Int.'!E23/'Open Int.'!K23</f>
        <v>0.0018221574344023323</v>
      </c>
      <c r="G19" s="247">
        <f>'Open Int.'!H23/'Open Int.'!K23</f>
        <v>0.0007288629737609329</v>
      </c>
      <c r="H19" s="166">
        <v>3862080</v>
      </c>
      <c r="I19" s="232">
        <v>772200</v>
      </c>
      <c r="J19" s="361">
        <v>386100</v>
      </c>
      <c r="K19" s="373" t="str">
        <f t="shared" si="1"/>
        <v>Gross Exposure is less then 30%</v>
      </c>
      <c r="M19"/>
      <c r="N19"/>
    </row>
    <row r="20" spans="1:14" s="7" customFormat="1" ht="15">
      <c r="A20" s="204" t="s">
        <v>288</v>
      </c>
      <c r="B20" s="238">
        <f>'Open Int.'!K24</f>
        <v>267500</v>
      </c>
      <c r="C20" s="240">
        <f>'Open Int.'!R24</f>
        <v>30.8735125</v>
      </c>
      <c r="D20" s="162">
        <f t="shared" si="0"/>
        <v>0.09389588964161606</v>
      </c>
      <c r="E20" s="246">
        <f>'Open Int.'!B24/'Open Int.'!K24</f>
        <v>0.9962616822429906</v>
      </c>
      <c r="F20" s="231">
        <f>'Open Int.'!E24/'Open Int.'!K24</f>
        <v>0.003738317757009346</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5078000</v>
      </c>
      <c r="C21" s="240">
        <f>'Open Int.'!R25</f>
        <v>176.84135</v>
      </c>
      <c r="D21" s="162">
        <f t="shared" si="0"/>
        <v>0.1787895335945111</v>
      </c>
      <c r="E21" s="246">
        <f>'Open Int.'!B25/'Open Int.'!K25</f>
        <v>0.9948798739661284</v>
      </c>
      <c r="F21" s="231">
        <f>'Open Int.'!E25/'Open Int.'!K25</f>
        <v>0.004529342260732572</v>
      </c>
      <c r="G21" s="247">
        <f>'Open Int.'!H25/'Open Int.'!K25</f>
        <v>0.0005907837731390311</v>
      </c>
      <c r="H21" s="250">
        <v>28402110</v>
      </c>
      <c r="I21" s="234">
        <v>5680000</v>
      </c>
      <c r="J21" s="360">
        <v>2840000</v>
      </c>
      <c r="K21" s="118" t="str">
        <f t="shared" si="1"/>
        <v>Gross Exposure is less then 30%</v>
      </c>
      <c r="M21"/>
      <c r="N21"/>
    </row>
    <row r="22" spans="1:14" s="7" customFormat="1" ht="15">
      <c r="A22" s="204" t="s">
        <v>233</v>
      </c>
      <c r="B22" s="238">
        <f>'Open Int.'!K26</f>
        <v>9519000</v>
      </c>
      <c r="C22" s="240">
        <f>'Open Int.'!R26</f>
        <v>643.86516</v>
      </c>
      <c r="D22" s="162">
        <f t="shared" si="0"/>
        <v>0.06433152098753528</v>
      </c>
      <c r="E22" s="246">
        <f>'Open Int.'!B26/'Open Int.'!K26</f>
        <v>0.9824561403508771</v>
      </c>
      <c r="F22" s="231">
        <f>'Open Int.'!E26/'Open Int.'!K26</f>
        <v>0.014287215043597017</v>
      </c>
      <c r="G22" s="247">
        <f>'Open Int.'!H26/'Open Int.'!K26</f>
        <v>0.0032566446055257905</v>
      </c>
      <c r="H22" s="166">
        <v>147967899</v>
      </c>
      <c r="I22" s="233">
        <v>4762000</v>
      </c>
      <c r="J22" s="361">
        <v>2381000</v>
      </c>
      <c r="K22" s="118" t="str">
        <f t="shared" si="1"/>
        <v>Gross Exposure is less then 30%</v>
      </c>
      <c r="M22"/>
      <c r="N22"/>
    </row>
    <row r="23" spans="1:14" s="7" customFormat="1" ht="15">
      <c r="A23" s="204" t="s">
        <v>1</v>
      </c>
      <c r="B23" s="238">
        <f>'Open Int.'!K27</f>
        <v>1909200</v>
      </c>
      <c r="C23" s="240">
        <f>'Open Int.'!R27</f>
        <v>442.705296</v>
      </c>
      <c r="D23" s="162">
        <f t="shared" si="0"/>
        <v>0.12083010510042025</v>
      </c>
      <c r="E23" s="246">
        <f>'Open Int.'!B27/'Open Int.'!K27</f>
        <v>0.9827152734129478</v>
      </c>
      <c r="F23" s="231">
        <f>'Open Int.'!E27/'Open Int.'!K27</f>
        <v>0.01524198617221873</v>
      </c>
      <c r="G23" s="247">
        <f>'Open Int.'!H27/'Open Int.'!K27</f>
        <v>0.002042740414833438</v>
      </c>
      <c r="H23" s="252">
        <v>15800698</v>
      </c>
      <c r="I23" s="236">
        <v>1304700</v>
      </c>
      <c r="J23" s="361">
        <v>652350</v>
      </c>
      <c r="K23" s="373" t="str">
        <f t="shared" si="1"/>
        <v>Gross Exposure is less then 30%</v>
      </c>
      <c r="M23"/>
      <c r="N23"/>
    </row>
    <row r="24" spans="1:14" s="7" customFormat="1" ht="15">
      <c r="A24" s="204" t="s">
        <v>158</v>
      </c>
      <c r="B24" s="238">
        <f>'Open Int.'!K28</f>
        <v>3364900</v>
      </c>
      <c r="C24" s="240">
        <f>'Open Int.'!R28</f>
        <v>40.5302205</v>
      </c>
      <c r="D24" s="162">
        <f t="shared" si="0"/>
        <v>0.18212691370196915</v>
      </c>
      <c r="E24" s="246">
        <f>'Open Int.'!B28/'Open Int.'!K28</f>
        <v>0.8831168831168831</v>
      </c>
      <c r="F24" s="231">
        <f>'Open Int.'!E28/'Open Int.'!K28</f>
        <v>0.07284020327498589</v>
      </c>
      <c r="G24" s="247">
        <f>'Open Int.'!H28/'Open Int.'!K28</f>
        <v>0.044042913608131</v>
      </c>
      <c r="H24" s="252">
        <v>18475578</v>
      </c>
      <c r="I24" s="236">
        <v>3693600</v>
      </c>
      <c r="J24" s="361">
        <v>3693600</v>
      </c>
      <c r="K24" s="373" t="str">
        <f t="shared" si="1"/>
        <v>Gross Exposure is less then 30%</v>
      </c>
      <c r="M24"/>
      <c r="N24"/>
    </row>
    <row r="25" spans="1:14" s="7" customFormat="1" ht="15">
      <c r="A25" s="204" t="s">
        <v>289</v>
      </c>
      <c r="B25" s="238">
        <f>'Open Int.'!K29</f>
        <v>587100</v>
      </c>
      <c r="C25" s="240">
        <f>'Open Int.'!R29</f>
        <v>42.0980055</v>
      </c>
      <c r="D25" s="162">
        <f t="shared" si="0"/>
        <v>0.13717715994445623</v>
      </c>
      <c r="E25" s="246">
        <f>'Open Int.'!B29/'Open Int.'!K29</f>
        <v>0.9908022483392949</v>
      </c>
      <c r="F25" s="231">
        <f>'Open Int.'!E29/'Open Int.'!K29</f>
        <v>0.008175779253960144</v>
      </c>
      <c r="G25" s="247">
        <f>'Open Int.'!H29/'Open Int.'!K29</f>
        <v>0.001021972406745018</v>
      </c>
      <c r="H25" s="250">
        <v>4279867</v>
      </c>
      <c r="I25" s="234">
        <v>855900</v>
      </c>
      <c r="J25" s="360">
        <v>651600</v>
      </c>
      <c r="K25" s="118" t="str">
        <f t="shared" si="1"/>
        <v>Gross Exposure is less then 30%</v>
      </c>
      <c r="M25"/>
      <c r="N25"/>
    </row>
    <row r="26" spans="1:14" s="7" customFormat="1" ht="15">
      <c r="A26" s="204" t="s">
        <v>159</v>
      </c>
      <c r="B26" s="238">
        <f>'Open Int.'!K30</f>
        <v>3996000</v>
      </c>
      <c r="C26" s="240">
        <f>'Open Int.'!R30</f>
        <v>20.2797</v>
      </c>
      <c r="D26" s="162">
        <f t="shared" si="0"/>
        <v>0.3915798955277382</v>
      </c>
      <c r="E26" s="246">
        <f>'Open Int.'!B30/'Open Int.'!K30</f>
        <v>0.9268018018018018</v>
      </c>
      <c r="F26" s="231">
        <f>'Open Int.'!E30/'Open Int.'!K30</f>
        <v>0.05405405405405406</v>
      </c>
      <c r="G26" s="247">
        <f>'Open Int.'!H30/'Open Int.'!K30</f>
        <v>0.019144144144144143</v>
      </c>
      <c r="H26" s="166">
        <v>10204814</v>
      </c>
      <c r="I26" s="233">
        <v>2038500</v>
      </c>
      <c r="J26" s="361">
        <v>2038500</v>
      </c>
      <c r="K26" s="118" t="str">
        <f t="shared" si="1"/>
        <v>Some sign of build up Gross exposure crosses 30%</v>
      </c>
      <c r="M26"/>
      <c r="N26"/>
    </row>
    <row r="27" spans="1:14" s="7" customFormat="1" ht="15">
      <c r="A27" s="204" t="s">
        <v>2</v>
      </c>
      <c r="B27" s="238">
        <f>'Open Int.'!K31</f>
        <v>2860000</v>
      </c>
      <c r="C27" s="240">
        <f>'Open Int.'!R31</f>
        <v>105.00489999999999</v>
      </c>
      <c r="D27" s="162">
        <f t="shared" si="0"/>
        <v>0.14102572447281528</v>
      </c>
      <c r="E27" s="246">
        <f>'Open Int.'!B31/'Open Int.'!K31</f>
        <v>0.9611538461538461</v>
      </c>
      <c r="F27" s="231">
        <f>'Open Int.'!E31/'Open Int.'!K31</f>
        <v>0.036153846153846154</v>
      </c>
      <c r="G27" s="247">
        <f>'Open Int.'!H31/'Open Int.'!K31</f>
        <v>0.002692307692307692</v>
      </c>
      <c r="H27" s="252">
        <v>20279988</v>
      </c>
      <c r="I27" s="236">
        <v>4055700</v>
      </c>
      <c r="J27" s="361">
        <v>2027300</v>
      </c>
      <c r="K27" s="373" t="str">
        <f t="shared" si="1"/>
        <v>Gross Exposure is less then 30%</v>
      </c>
      <c r="M27"/>
      <c r="N27"/>
    </row>
    <row r="28" spans="1:14" s="7" customFormat="1" ht="15">
      <c r="A28" s="204" t="s">
        <v>398</v>
      </c>
      <c r="B28" s="238">
        <f>'Open Int.'!K32</f>
        <v>7907500</v>
      </c>
      <c r="C28" s="240">
        <f>'Open Int.'!R32</f>
        <v>115.6471875</v>
      </c>
      <c r="D28" s="162">
        <f t="shared" si="0"/>
        <v>0.0691855382197843</v>
      </c>
      <c r="E28" s="246">
        <f>'Open Int.'!B32/'Open Int.'!K32</f>
        <v>0.7929181157129308</v>
      </c>
      <c r="F28" s="231">
        <f>'Open Int.'!E32/'Open Int.'!K32</f>
        <v>0.15886816313626304</v>
      </c>
      <c r="G28" s="247">
        <f>'Open Int.'!H32/'Open Int.'!K32</f>
        <v>0.048213721150806195</v>
      </c>
      <c r="H28" s="252">
        <v>114294117</v>
      </c>
      <c r="I28" s="236">
        <v>18750000</v>
      </c>
      <c r="J28" s="361">
        <v>9375000</v>
      </c>
      <c r="K28" s="373" t="str">
        <f t="shared" si="1"/>
        <v>Gross Exposure is less then 30%</v>
      </c>
      <c r="M28"/>
      <c r="N28"/>
    </row>
    <row r="29" spans="1:14" s="7" customFormat="1" ht="15">
      <c r="A29" s="204" t="s">
        <v>78</v>
      </c>
      <c r="B29" s="238">
        <f>'Open Int.'!K33</f>
        <v>2078400</v>
      </c>
      <c r="C29" s="240">
        <f>'Open Int.'!R33</f>
        <v>54.537216</v>
      </c>
      <c r="D29" s="162">
        <f t="shared" si="0"/>
        <v>0.09447272727272728</v>
      </c>
      <c r="E29" s="246">
        <f>'Open Int.'!B33/'Open Int.'!K33</f>
        <v>0.9630484988452656</v>
      </c>
      <c r="F29" s="231">
        <f>'Open Int.'!E33/'Open Int.'!K33</f>
        <v>0.013856812933025405</v>
      </c>
      <c r="G29" s="247">
        <f>'Open Int.'!H33/'Open Int.'!K33</f>
        <v>0.023094688221709007</v>
      </c>
      <c r="H29" s="166">
        <v>22000000</v>
      </c>
      <c r="I29" s="233">
        <v>4400000</v>
      </c>
      <c r="J29" s="361">
        <v>2200000</v>
      </c>
      <c r="K29" s="118" t="str">
        <f t="shared" si="1"/>
        <v>Gross Exposure is less then 30%</v>
      </c>
      <c r="M29"/>
      <c r="N29"/>
    </row>
    <row r="30" spans="1:14" s="7" customFormat="1" ht="15">
      <c r="A30" s="204" t="s">
        <v>138</v>
      </c>
      <c r="B30" s="238">
        <f>'Open Int.'!K34</f>
        <v>9412900</v>
      </c>
      <c r="C30" s="240">
        <f>'Open Int.'!R34</f>
        <v>697.119374</v>
      </c>
      <c r="D30" s="162">
        <f t="shared" si="0"/>
        <v>0.8828580405839512</v>
      </c>
      <c r="E30" s="246">
        <f>'Open Int.'!B34/'Open Int.'!K34</f>
        <v>0.9400397327072422</v>
      </c>
      <c r="F30" s="231">
        <f>'Open Int.'!E34/'Open Int.'!K34</f>
        <v>0.04731804226115225</v>
      </c>
      <c r="G30" s="247">
        <f>'Open Int.'!H34/'Open Int.'!K34</f>
        <v>0.012642225031605562</v>
      </c>
      <c r="H30" s="166">
        <v>10661850</v>
      </c>
      <c r="I30" s="233">
        <v>2131800</v>
      </c>
      <c r="J30" s="361">
        <v>1065900</v>
      </c>
      <c r="K30" s="118" t="str">
        <f t="shared" si="1"/>
        <v>Gross exposure has crossed 80%,Margin double</v>
      </c>
      <c r="M30"/>
      <c r="N30"/>
    </row>
    <row r="31" spans="1:14" s="7" customFormat="1" ht="15">
      <c r="A31" s="204" t="s">
        <v>160</v>
      </c>
      <c r="B31" s="238">
        <f>'Open Int.'!K35</f>
        <v>660000</v>
      </c>
      <c r="C31" s="240">
        <f>'Open Int.'!R35</f>
        <v>21.572100000000002</v>
      </c>
      <c r="D31" s="162">
        <f t="shared" si="0"/>
        <v>0.06646195043267737</v>
      </c>
      <c r="E31" s="246">
        <f>'Open Int.'!B35/'Open Int.'!K35</f>
        <v>0.975</v>
      </c>
      <c r="F31" s="231">
        <f>'Open Int.'!E35/'Open Int.'!K35</f>
        <v>0.025</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9446100</v>
      </c>
      <c r="C32" s="240">
        <f>'Open Int.'!R36</f>
        <v>35.517336</v>
      </c>
      <c r="D32" s="162">
        <f t="shared" si="0"/>
        <v>0.21310566086882976</v>
      </c>
      <c r="E32" s="246">
        <f>'Open Int.'!B36/'Open Int.'!K36</f>
        <v>0.8130021913805697</v>
      </c>
      <c r="F32" s="231">
        <f>'Open Int.'!E36/'Open Int.'!K36</f>
        <v>0.1731190650109569</v>
      </c>
      <c r="G32" s="247">
        <f>'Open Int.'!H36/'Open Int.'!K36</f>
        <v>0.013878743608473338</v>
      </c>
      <c r="H32" s="250">
        <v>44325899</v>
      </c>
      <c r="I32" s="234">
        <v>8859600</v>
      </c>
      <c r="J32" s="360">
        <v>8859600</v>
      </c>
      <c r="K32" s="118" t="str">
        <f t="shared" si="1"/>
        <v>Gross Exposure is less then 30%</v>
      </c>
      <c r="M32"/>
      <c r="N32"/>
    </row>
    <row r="33" spans="1:14" s="7" customFormat="1" ht="15">
      <c r="A33" s="204" t="s">
        <v>3</v>
      </c>
      <c r="B33" s="238">
        <f>'Open Int.'!K37</f>
        <v>2808750</v>
      </c>
      <c r="C33" s="240">
        <f>'Open Int.'!R37</f>
        <v>71.5950375</v>
      </c>
      <c r="D33" s="162">
        <f t="shared" si="0"/>
        <v>0.030415943592017734</v>
      </c>
      <c r="E33" s="246">
        <f>'Open Int.'!B37/'Open Int.'!K37</f>
        <v>0.9626168224299065</v>
      </c>
      <c r="F33" s="231">
        <f>'Open Int.'!E37/'Open Int.'!K37</f>
        <v>0.03515798842901647</v>
      </c>
      <c r="G33" s="247">
        <f>'Open Int.'!H37/'Open Int.'!K37</f>
        <v>0.0022251891410769915</v>
      </c>
      <c r="H33" s="191">
        <v>92344661</v>
      </c>
      <c r="I33" s="169">
        <v>11935000</v>
      </c>
      <c r="J33" s="362">
        <v>5967500</v>
      </c>
      <c r="K33" s="373" t="str">
        <f t="shared" si="1"/>
        <v>Gross Exposure is less then 30%</v>
      </c>
      <c r="M33"/>
      <c r="N33"/>
    </row>
    <row r="34" spans="1:14" s="7" customFormat="1" ht="15">
      <c r="A34" s="204" t="s">
        <v>219</v>
      </c>
      <c r="B34" s="238">
        <f>'Open Int.'!K38</f>
        <v>1112475</v>
      </c>
      <c r="C34" s="240">
        <f>'Open Int.'!R38</f>
        <v>41.612127375</v>
      </c>
      <c r="D34" s="162">
        <f t="shared" si="0"/>
        <v>0.08347342176537537</v>
      </c>
      <c r="E34" s="246">
        <f>'Open Int.'!B38/'Open Int.'!K38</f>
        <v>0.9872581406323737</v>
      </c>
      <c r="F34" s="231">
        <f>'Open Int.'!E38/'Open Int.'!K38</f>
        <v>0.012269938650306749</v>
      </c>
      <c r="G34" s="247">
        <f>'Open Int.'!H38/'Open Int.'!K38</f>
        <v>0.00047192071731949034</v>
      </c>
      <c r="H34" s="252">
        <v>13327296</v>
      </c>
      <c r="I34" s="236">
        <v>2665425</v>
      </c>
      <c r="J34" s="361">
        <v>1332450</v>
      </c>
      <c r="K34" s="373" t="str">
        <f t="shared" si="1"/>
        <v>Gross Exposure is less then 30%</v>
      </c>
      <c r="M34"/>
      <c r="N34"/>
    </row>
    <row r="35" spans="1:14" s="7" customFormat="1" ht="15">
      <c r="A35" s="204" t="s">
        <v>162</v>
      </c>
      <c r="B35" s="238">
        <f>'Open Int.'!K39</f>
        <v>739200</v>
      </c>
      <c r="C35" s="240">
        <f>'Open Int.'!R39</f>
        <v>23.465904</v>
      </c>
      <c r="D35" s="162">
        <f t="shared" si="0"/>
        <v>0.06015625</v>
      </c>
      <c r="E35" s="246">
        <f>'Open Int.'!B39/'Open Int.'!K39</f>
        <v>0.9983766233766234</v>
      </c>
      <c r="F35" s="231">
        <f>'Open Int.'!E39/'Open Int.'!K39</f>
        <v>0.0016233766233766235</v>
      </c>
      <c r="G35" s="247">
        <f>'Open Int.'!H39/'Open Int.'!K39</f>
        <v>0</v>
      </c>
      <c r="H35" s="252">
        <v>12288000</v>
      </c>
      <c r="I35" s="236">
        <v>2457600</v>
      </c>
      <c r="J35" s="361">
        <v>1440000</v>
      </c>
      <c r="K35" s="373" t="str">
        <f t="shared" si="1"/>
        <v>Gross Exposure is less then 30%</v>
      </c>
      <c r="M35"/>
      <c r="N35"/>
    </row>
    <row r="36" spans="1:14" s="7" customFormat="1" ht="15">
      <c r="A36" s="204" t="s">
        <v>290</v>
      </c>
      <c r="B36" s="238">
        <f>'Open Int.'!K40</f>
        <v>1766000</v>
      </c>
      <c r="C36" s="240">
        <f>'Open Int.'!R40</f>
        <v>36.24715</v>
      </c>
      <c r="D36" s="162">
        <f t="shared" si="0"/>
        <v>0.05604368818117001</v>
      </c>
      <c r="E36" s="246">
        <f>'Open Int.'!B40/'Open Int.'!K40</f>
        <v>0.9977349943374858</v>
      </c>
      <c r="F36" s="231">
        <f>'Open Int.'!E40/'Open Int.'!K40</f>
        <v>0.0022650056625141564</v>
      </c>
      <c r="G36" s="247">
        <f>'Open Int.'!H40/'Open Int.'!K40</f>
        <v>0</v>
      </c>
      <c r="H36" s="250">
        <v>31511131</v>
      </c>
      <c r="I36" s="234">
        <v>6302000</v>
      </c>
      <c r="J36" s="360">
        <v>3151000</v>
      </c>
      <c r="K36" s="118" t="str">
        <f t="shared" si="1"/>
        <v>Gross Exposure is less then 30%</v>
      </c>
      <c r="M36"/>
      <c r="N36"/>
    </row>
    <row r="37" spans="1:14" s="7" customFormat="1" ht="15">
      <c r="A37" s="204" t="s">
        <v>183</v>
      </c>
      <c r="B37" s="238">
        <f>'Open Int.'!K41</f>
        <v>2599200</v>
      </c>
      <c r="C37" s="240">
        <f>'Open Int.'!R41</f>
        <v>71.776908</v>
      </c>
      <c r="D37" s="162">
        <f t="shared" si="0"/>
        <v>0.1339517625231911</v>
      </c>
      <c r="E37" s="246">
        <f>'Open Int.'!B41/'Open Int.'!K41</f>
        <v>0.9861111111111112</v>
      </c>
      <c r="F37" s="231">
        <f>'Open Int.'!E41/'Open Int.'!K41</f>
        <v>0.01023391812865497</v>
      </c>
      <c r="G37" s="247">
        <f>'Open Int.'!H41/'Open Int.'!K41</f>
        <v>0.003654970760233918</v>
      </c>
      <c r="H37" s="250">
        <v>19404000</v>
      </c>
      <c r="I37" s="234">
        <v>3879800</v>
      </c>
      <c r="J37" s="360">
        <v>1939900</v>
      </c>
      <c r="K37" s="118" t="str">
        <f t="shared" si="1"/>
        <v>Gross Exposure is less then 30%</v>
      </c>
      <c r="M37"/>
      <c r="N37"/>
    </row>
    <row r="38" spans="1:14" s="7" customFormat="1" ht="15">
      <c r="A38" s="204" t="s">
        <v>220</v>
      </c>
      <c r="B38" s="238">
        <f>'Open Int.'!K42</f>
        <v>4798800</v>
      </c>
      <c r="C38" s="240">
        <f>'Open Int.'!R42</f>
        <v>77.884524</v>
      </c>
      <c r="D38" s="162">
        <f t="shared" si="0"/>
        <v>0.16081793150097137</v>
      </c>
      <c r="E38" s="246">
        <f>'Open Int.'!B42/'Open Int.'!K42</f>
        <v>0.9039759939984996</v>
      </c>
      <c r="F38" s="231">
        <f>'Open Int.'!E42/'Open Int.'!K42</f>
        <v>0.0918979744936234</v>
      </c>
      <c r="G38" s="247">
        <f>'Open Int.'!H42/'Open Int.'!K42</f>
        <v>0.004126031507876969</v>
      </c>
      <c r="H38" s="250">
        <v>29839956</v>
      </c>
      <c r="I38" s="234">
        <v>5967000</v>
      </c>
      <c r="J38" s="360">
        <v>3402000</v>
      </c>
      <c r="K38" s="118" t="str">
        <f t="shared" si="1"/>
        <v>Gross Exposure is less then 30%</v>
      </c>
      <c r="M38"/>
      <c r="N38"/>
    </row>
    <row r="39" spans="1:14" s="7" customFormat="1" ht="15">
      <c r="A39" s="204" t="s">
        <v>163</v>
      </c>
      <c r="B39" s="238">
        <f>'Open Int.'!K43</f>
        <v>872000</v>
      </c>
      <c r="C39" s="240">
        <f>'Open Int.'!R43</f>
        <v>272.90984</v>
      </c>
      <c r="D39" s="162">
        <f t="shared" si="0"/>
        <v>0.7382698071354793</v>
      </c>
      <c r="E39" s="246">
        <f>'Open Int.'!B43/'Open Int.'!K43</f>
        <v>0.9911123853211009</v>
      </c>
      <c r="F39" s="231">
        <f>'Open Int.'!E43/'Open Int.'!K43</f>
        <v>0.008027522935779817</v>
      </c>
      <c r="G39" s="247">
        <f>'Open Int.'!H43/'Open Int.'!K43</f>
        <v>0.0008600917431192661</v>
      </c>
      <c r="H39" s="250">
        <v>1181140</v>
      </c>
      <c r="I39" s="234">
        <v>236000</v>
      </c>
      <c r="J39" s="360">
        <v>163500</v>
      </c>
      <c r="K39" s="118" t="str">
        <f t="shared" si="1"/>
        <v>Gross exposure is Substantial as Open interest has crossed 60%</v>
      </c>
      <c r="M39"/>
      <c r="N39"/>
    </row>
    <row r="40" spans="1:14" s="7" customFormat="1" ht="15">
      <c r="A40" s="204" t="s">
        <v>194</v>
      </c>
      <c r="B40" s="238">
        <f>'Open Int.'!K44</f>
        <v>2761200</v>
      </c>
      <c r="C40" s="240">
        <f>'Open Int.'!R44</f>
        <v>223.671006</v>
      </c>
      <c r="D40" s="162">
        <f t="shared" si="0"/>
        <v>0.1560357383549882</v>
      </c>
      <c r="E40" s="246">
        <f>'Open Int.'!B44/'Open Int.'!K44</f>
        <v>0.9730551933941765</v>
      </c>
      <c r="F40" s="231">
        <f>'Open Int.'!E44/'Open Int.'!K44</f>
        <v>0.02607561929595828</v>
      </c>
      <c r="G40" s="247">
        <f>'Open Int.'!H44/'Open Int.'!K44</f>
        <v>0.000869187309865276</v>
      </c>
      <c r="H40" s="250">
        <v>17695946</v>
      </c>
      <c r="I40" s="234">
        <v>3538800</v>
      </c>
      <c r="J40" s="360">
        <v>1769200</v>
      </c>
      <c r="K40" s="118" t="str">
        <f t="shared" si="1"/>
        <v>Gross Exposure is less then 30%</v>
      </c>
      <c r="M40"/>
      <c r="N40"/>
    </row>
    <row r="41" spans="1:14" s="7" customFormat="1" ht="15">
      <c r="A41" s="204" t="s">
        <v>221</v>
      </c>
      <c r="B41" s="238">
        <f>'Open Int.'!K45</f>
        <v>8193600</v>
      </c>
      <c r="C41" s="240">
        <f>'Open Int.'!R45</f>
        <v>92.956392</v>
      </c>
      <c r="D41" s="162">
        <f t="shared" si="0"/>
        <v>0.8084913696684106</v>
      </c>
      <c r="E41" s="246">
        <f>'Open Int.'!B45/'Open Int.'!K45</f>
        <v>0.9718804920913884</v>
      </c>
      <c r="F41" s="231">
        <f>'Open Int.'!E45/'Open Int.'!K45</f>
        <v>0.021675454012888107</v>
      </c>
      <c r="G41" s="247">
        <f>'Open Int.'!H45/'Open Int.'!K45</f>
        <v>0.006444053895723492</v>
      </c>
      <c r="H41" s="250">
        <v>10134431</v>
      </c>
      <c r="I41" s="234">
        <v>2025600</v>
      </c>
      <c r="J41" s="360">
        <v>2025600</v>
      </c>
      <c r="K41" s="118" t="str">
        <f t="shared" si="1"/>
        <v>Gross exposure has crossed 80%,Margin double</v>
      </c>
      <c r="M41"/>
      <c r="N41"/>
    </row>
    <row r="42" spans="1:14" s="7" customFormat="1" ht="15">
      <c r="A42" s="204" t="s">
        <v>164</v>
      </c>
      <c r="B42" s="238">
        <f>'Open Int.'!K46</f>
        <v>25057750</v>
      </c>
      <c r="C42" s="240">
        <f>'Open Int.'!R46</f>
        <v>138.819935</v>
      </c>
      <c r="D42" s="162">
        <f t="shared" si="0"/>
        <v>0.9134280438403176</v>
      </c>
      <c r="E42" s="246">
        <f>'Open Int.'!B46/'Open Int.'!K46</f>
        <v>0.9197294250281849</v>
      </c>
      <c r="F42" s="231">
        <f>'Open Int.'!E46/'Open Int.'!K46</f>
        <v>0.07959413754227734</v>
      </c>
      <c r="G42" s="247">
        <f>'Open Int.'!H46/'Open Int.'!K46</f>
        <v>0.0006764374295377678</v>
      </c>
      <c r="H42" s="250">
        <v>27432648</v>
      </c>
      <c r="I42" s="234">
        <v>5486150</v>
      </c>
      <c r="J42" s="360">
        <v>5486150</v>
      </c>
      <c r="K42" s="118" t="str">
        <f t="shared" si="1"/>
        <v>Gross exposure has crossed 80%,Margin double</v>
      </c>
      <c r="M42"/>
      <c r="N42"/>
    </row>
    <row r="43" spans="1:14" s="7" customFormat="1" ht="15">
      <c r="A43" s="204" t="s">
        <v>165</v>
      </c>
      <c r="B43" s="238">
        <f>'Open Int.'!K47</f>
        <v>612300</v>
      </c>
      <c r="C43" s="240">
        <f>'Open Int.'!R47</f>
        <v>15.4758825</v>
      </c>
      <c r="D43" s="162">
        <f t="shared" si="0"/>
        <v>0.040331754534737016</v>
      </c>
      <c r="E43" s="246">
        <f>'Open Int.'!B47/'Open Int.'!K47</f>
        <v>0.9087048832271762</v>
      </c>
      <c r="F43" s="231">
        <f>'Open Int.'!E47/'Open Int.'!K47</f>
        <v>0.008492569002123142</v>
      </c>
      <c r="G43" s="247">
        <f>'Open Int.'!H47/'Open Int.'!K47</f>
        <v>0.08280254777070063</v>
      </c>
      <c r="H43" s="250">
        <v>15181586</v>
      </c>
      <c r="I43" s="234">
        <v>3035500</v>
      </c>
      <c r="J43" s="360">
        <v>2281500</v>
      </c>
      <c r="K43" s="118" t="str">
        <f t="shared" si="1"/>
        <v>Gross Exposure is less then 30%</v>
      </c>
      <c r="M43"/>
      <c r="N43"/>
    </row>
    <row r="44" spans="1:14" s="7" customFormat="1" ht="15">
      <c r="A44" s="204" t="s">
        <v>89</v>
      </c>
      <c r="B44" s="238">
        <f>'Open Int.'!K48</f>
        <v>4815000</v>
      </c>
      <c r="C44" s="240">
        <f>'Open Int.'!R48</f>
        <v>132.677325</v>
      </c>
      <c r="D44" s="162">
        <f t="shared" si="0"/>
        <v>0.07768506069816944</v>
      </c>
      <c r="E44" s="246">
        <f>'Open Int.'!B48/'Open Int.'!K48</f>
        <v>0.9457943925233645</v>
      </c>
      <c r="F44" s="231">
        <f>'Open Int.'!E48/'Open Int.'!K48</f>
        <v>0.04766355140186916</v>
      </c>
      <c r="G44" s="247">
        <f>'Open Int.'!H48/'Open Int.'!K48</f>
        <v>0.0065420560747663555</v>
      </c>
      <c r="H44" s="250">
        <v>61981029</v>
      </c>
      <c r="I44" s="234">
        <v>11472000</v>
      </c>
      <c r="J44" s="360">
        <v>5736000</v>
      </c>
      <c r="K44" s="118" t="str">
        <f t="shared" si="1"/>
        <v>Gross Exposure is less then 30%</v>
      </c>
      <c r="M44"/>
      <c r="N44"/>
    </row>
    <row r="45" spans="1:14" s="7" customFormat="1" ht="15">
      <c r="A45" s="204" t="s">
        <v>291</v>
      </c>
      <c r="B45" s="238">
        <f>'Open Int.'!K49</f>
        <v>2446000</v>
      </c>
      <c r="C45" s="240">
        <f>'Open Int.'!R49</f>
        <v>48.93223</v>
      </c>
      <c r="D45" s="162">
        <f t="shared" si="0"/>
        <v>0.2225811588597948</v>
      </c>
      <c r="E45" s="246">
        <f>'Open Int.'!B49/'Open Int.'!K49</f>
        <v>0.9709730171708912</v>
      </c>
      <c r="F45" s="231">
        <f>'Open Int.'!E49/'Open Int.'!K49</f>
        <v>0.028618152085036794</v>
      </c>
      <c r="G45" s="247">
        <f>'Open Int.'!H49/'Open Int.'!K49</f>
        <v>0.0004088307440719542</v>
      </c>
      <c r="H45" s="250">
        <v>10989250</v>
      </c>
      <c r="I45" s="234">
        <v>2197000</v>
      </c>
      <c r="J45" s="360">
        <v>2197000</v>
      </c>
      <c r="K45" s="118" t="str">
        <f t="shared" si="1"/>
        <v>Gross Exposure is less then 30%</v>
      </c>
      <c r="M45"/>
      <c r="N45"/>
    </row>
    <row r="46" spans="1:14" s="7" customFormat="1" ht="15">
      <c r="A46" s="204" t="s">
        <v>273</v>
      </c>
      <c r="B46" s="238">
        <f>'Open Int.'!K50</f>
        <v>2572200</v>
      </c>
      <c r="C46" s="240">
        <f>'Open Int.'!R50</f>
        <v>53.823285</v>
      </c>
      <c r="D46" s="162">
        <f t="shared" si="0"/>
        <v>0.11639036210696872</v>
      </c>
      <c r="E46" s="246">
        <f>'Open Int.'!B50/'Open Int.'!K50</f>
        <v>0.9232563564264055</v>
      </c>
      <c r="F46" s="231">
        <f>'Open Int.'!E50/'Open Int.'!K50</f>
        <v>0.06857942617214835</v>
      </c>
      <c r="G46" s="247">
        <f>'Open Int.'!H50/'Open Int.'!K50</f>
        <v>0.008164217401446234</v>
      </c>
      <c r="H46" s="250">
        <v>22099768</v>
      </c>
      <c r="I46" s="234">
        <v>4419600</v>
      </c>
      <c r="J46" s="360">
        <v>2487600</v>
      </c>
      <c r="K46" s="118" t="str">
        <f t="shared" si="1"/>
        <v>Gross Exposure is less then 30%</v>
      </c>
      <c r="M46"/>
      <c r="N46"/>
    </row>
    <row r="47" spans="1:14" s="7" customFormat="1" ht="15">
      <c r="A47" s="204" t="s">
        <v>222</v>
      </c>
      <c r="B47" s="238">
        <f>'Open Int.'!K51</f>
        <v>596700</v>
      </c>
      <c r="C47" s="240">
        <f>'Open Int.'!R51</f>
        <v>68.5817145</v>
      </c>
      <c r="D47" s="162">
        <f t="shared" si="0"/>
        <v>0.07140032343736258</v>
      </c>
      <c r="E47" s="246">
        <f>'Open Int.'!B51/'Open Int.'!K51</f>
        <v>0.9984917043740573</v>
      </c>
      <c r="F47" s="231">
        <f>'Open Int.'!E51/'Open Int.'!K51</f>
        <v>0.0015082956259426848</v>
      </c>
      <c r="G47" s="247">
        <f>'Open Int.'!H51/'Open Int.'!K51</f>
        <v>0</v>
      </c>
      <c r="H47" s="250">
        <v>8357105</v>
      </c>
      <c r="I47" s="234">
        <v>1671300</v>
      </c>
      <c r="J47" s="360">
        <v>835500</v>
      </c>
      <c r="K47" s="118" t="str">
        <f t="shared" si="1"/>
        <v>Gross Exposure is less then 30%</v>
      </c>
      <c r="M47"/>
      <c r="N47"/>
    </row>
    <row r="48" spans="1:14" s="7" customFormat="1" ht="15">
      <c r="A48" s="204" t="s">
        <v>234</v>
      </c>
      <c r="B48" s="238">
        <f>'Open Int.'!K52</f>
        <v>7283000</v>
      </c>
      <c r="C48" s="240">
        <f>'Open Int.'!R52</f>
        <v>272.202125</v>
      </c>
      <c r="D48" s="162">
        <f t="shared" si="0"/>
        <v>0.5277751548849421</v>
      </c>
      <c r="E48" s="246">
        <f>'Open Int.'!B52/'Open Int.'!K52</f>
        <v>0.9365646024989702</v>
      </c>
      <c r="F48" s="231">
        <f>'Open Int.'!E52/'Open Int.'!K52</f>
        <v>0.057805849237951394</v>
      </c>
      <c r="G48" s="247">
        <f>'Open Int.'!H52/'Open Int.'!K52</f>
        <v>0.005629548263078402</v>
      </c>
      <c r="H48" s="250">
        <v>13799437</v>
      </c>
      <c r="I48" s="234">
        <v>2759000</v>
      </c>
      <c r="J48" s="360">
        <v>1404000</v>
      </c>
      <c r="K48" s="118" t="str">
        <f t="shared" si="1"/>
        <v>Gross exposure is building up andcrpsses 40% mark</v>
      </c>
      <c r="M48"/>
      <c r="N48"/>
    </row>
    <row r="49" spans="1:14" s="7" customFormat="1" ht="15">
      <c r="A49" s="204" t="s">
        <v>166</v>
      </c>
      <c r="B49" s="238">
        <f>'Open Int.'!K53</f>
        <v>4905850</v>
      </c>
      <c r="C49" s="240">
        <f>'Open Int.'!R53</f>
        <v>51.315191</v>
      </c>
      <c r="D49" s="162">
        <f t="shared" si="0"/>
        <v>0.29972381310689666</v>
      </c>
      <c r="E49" s="246">
        <f>'Open Int.'!B53/'Open Int.'!K53</f>
        <v>0.9104028863499699</v>
      </c>
      <c r="F49" s="231">
        <f>'Open Int.'!E53/'Open Int.'!K53</f>
        <v>0.07456404088995791</v>
      </c>
      <c r="G49" s="247">
        <f>'Open Int.'!H53/'Open Int.'!K53</f>
        <v>0.01503307276007216</v>
      </c>
      <c r="H49" s="250">
        <v>16367902</v>
      </c>
      <c r="I49" s="234">
        <v>3271550</v>
      </c>
      <c r="J49" s="360">
        <v>3271550</v>
      </c>
      <c r="K49" s="118" t="str">
        <f t="shared" si="1"/>
        <v>Gross Exposure is less then 30%</v>
      </c>
      <c r="M49"/>
      <c r="N49"/>
    </row>
    <row r="50" spans="1:14" s="7" customFormat="1" ht="15">
      <c r="A50" s="204" t="s">
        <v>223</v>
      </c>
      <c r="B50" s="238">
        <f>'Open Int.'!K54</f>
        <v>684600</v>
      </c>
      <c r="C50" s="240">
        <f>'Open Int.'!R54</f>
        <v>199.17067800000004</v>
      </c>
      <c r="D50" s="162">
        <f t="shared" si="0"/>
        <v>0.05846254272607609</v>
      </c>
      <c r="E50" s="246">
        <f>'Open Int.'!B54/'Open Int.'!K54</f>
        <v>0.998721881390593</v>
      </c>
      <c r="F50" s="231">
        <f>'Open Int.'!E54/'Open Int.'!K54</f>
        <v>0.001278118609406953</v>
      </c>
      <c r="G50" s="247">
        <f>'Open Int.'!H54/'Open Int.'!K54</f>
        <v>0</v>
      </c>
      <c r="H50" s="250">
        <v>11710062</v>
      </c>
      <c r="I50" s="234">
        <v>1070825</v>
      </c>
      <c r="J50" s="360">
        <v>535325</v>
      </c>
      <c r="K50" s="118" t="str">
        <f t="shared" si="1"/>
        <v>Gross Exposure is less then 30%</v>
      </c>
      <c r="M50"/>
      <c r="N50"/>
    </row>
    <row r="51" spans="1:14" s="7" customFormat="1" ht="15">
      <c r="A51" s="204" t="s">
        <v>292</v>
      </c>
      <c r="B51" s="238">
        <f>'Open Int.'!K55</f>
        <v>8205000</v>
      </c>
      <c r="C51" s="240">
        <f>'Open Int.'!R55</f>
        <v>120.7776</v>
      </c>
      <c r="D51" s="162">
        <f t="shared" si="0"/>
        <v>0.6568850439164279</v>
      </c>
      <c r="E51" s="246">
        <f>'Open Int.'!B55/'Open Int.'!K55</f>
        <v>0.9095063985374772</v>
      </c>
      <c r="F51" s="231">
        <f>'Open Int.'!E55/'Open Int.'!K55</f>
        <v>0.08080438756855576</v>
      </c>
      <c r="G51" s="247">
        <f>'Open Int.'!H55/'Open Int.'!K55</f>
        <v>0.009689213893967093</v>
      </c>
      <c r="H51" s="250">
        <v>12490770</v>
      </c>
      <c r="I51" s="234">
        <v>2497500</v>
      </c>
      <c r="J51" s="360">
        <v>2497500</v>
      </c>
      <c r="K51" s="118" t="str">
        <f t="shared" si="1"/>
        <v>Gross exposure is Substantial as Open interest has crossed 60%</v>
      </c>
      <c r="M51"/>
      <c r="N51"/>
    </row>
    <row r="52" spans="1:14" s="7" customFormat="1" ht="15">
      <c r="A52" s="204" t="s">
        <v>293</v>
      </c>
      <c r="B52" s="238">
        <f>'Open Int.'!K56</f>
        <v>1080800</v>
      </c>
      <c r="C52" s="240">
        <f>'Open Int.'!R56</f>
        <v>15.844528</v>
      </c>
      <c r="D52" s="162">
        <f t="shared" si="0"/>
        <v>0.11628538766727187</v>
      </c>
      <c r="E52" s="246">
        <f>'Open Int.'!B56/'Open Int.'!K56</f>
        <v>0.9507772020725389</v>
      </c>
      <c r="F52" s="231">
        <f>'Open Int.'!E56/'Open Int.'!K56</f>
        <v>0.007772020725388601</v>
      </c>
      <c r="G52" s="247">
        <f>'Open Int.'!H56/'Open Int.'!K56</f>
        <v>0.04145077720207254</v>
      </c>
      <c r="H52" s="250">
        <v>9294375</v>
      </c>
      <c r="I52" s="234">
        <v>1857800</v>
      </c>
      <c r="J52" s="360">
        <v>1857800</v>
      </c>
      <c r="K52" s="118" t="str">
        <f t="shared" si="1"/>
        <v>Gross Exposure is less then 30%</v>
      </c>
      <c r="M52"/>
      <c r="N52"/>
    </row>
    <row r="53" spans="1:14" s="7" customFormat="1" ht="15">
      <c r="A53" s="204" t="s">
        <v>195</v>
      </c>
      <c r="B53" s="238">
        <f>'Open Int.'!K57</f>
        <v>10334744</v>
      </c>
      <c r="C53" s="240">
        <f>'Open Int.'!R57</f>
        <v>151.76571564</v>
      </c>
      <c r="D53" s="162">
        <f t="shared" si="0"/>
        <v>0.052923066901892954</v>
      </c>
      <c r="E53" s="246">
        <f>'Open Int.'!B57/'Open Int.'!K57</f>
        <v>0.8842777334397446</v>
      </c>
      <c r="F53" s="231">
        <f>'Open Int.'!E57/'Open Int.'!K57</f>
        <v>0.0965682362330407</v>
      </c>
      <c r="G53" s="247">
        <f>'Open Int.'!H57/'Open Int.'!K57</f>
        <v>0.019154030327214685</v>
      </c>
      <c r="H53" s="250">
        <v>195278630</v>
      </c>
      <c r="I53" s="234">
        <v>21267468</v>
      </c>
      <c r="J53" s="360">
        <v>10633734</v>
      </c>
      <c r="K53" s="118" t="str">
        <f t="shared" si="1"/>
        <v>Gross Exposure is less then 30%</v>
      </c>
      <c r="M53"/>
      <c r="N53"/>
    </row>
    <row r="54" spans="1:14" s="7" customFormat="1" ht="15">
      <c r="A54" s="204" t="s">
        <v>294</v>
      </c>
      <c r="B54" s="238">
        <f>'Open Int.'!K58</f>
        <v>9338000</v>
      </c>
      <c r="C54" s="240">
        <f>'Open Int.'!R58</f>
        <v>136.28811</v>
      </c>
      <c r="D54" s="162">
        <f t="shared" si="0"/>
        <v>0.3685966108374509</v>
      </c>
      <c r="E54" s="246">
        <f>'Open Int.'!B58/'Open Int.'!K58</f>
        <v>0.9505247376311844</v>
      </c>
      <c r="F54" s="231">
        <f>'Open Int.'!E58/'Open Int.'!K58</f>
        <v>0.04737631184407796</v>
      </c>
      <c r="G54" s="247">
        <f>'Open Int.'!H58/'Open Int.'!K58</f>
        <v>0.002098950524737631</v>
      </c>
      <c r="H54" s="250">
        <v>25333928</v>
      </c>
      <c r="I54" s="234">
        <v>5066600</v>
      </c>
      <c r="J54" s="360">
        <v>3399200</v>
      </c>
      <c r="K54" s="118" t="str">
        <f t="shared" si="1"/>
        <v>Some sign of build up Gross exposure crosses 30%</v>
      </c>
      <c r="M54"/>
      <c r="N54"/>
    </row>
    <row r="55" spans="1:14" s="7" customFormat="1" ht="15">
      <c r="A55" s="204" t="s">
        <v>197</v>
      </c>
      <c r="B55" s="238">
        <f>'Open Int.'!K59</f>
        <v>2536950</v>
      </c>
      <c r="C55" s="240">
        <f>'Open Int.'!R59</f>
        <v>168.3266325</v>
      </c>
      <c r="D55" s="162">
        <f t="shared" si="0"/>
        <v>0.12683908422676154</v>
      </c>
      <c r="E55" s="246">
        <f>'Open Int.'!B59/'Open Int.'!K59</f>
        <v>0.997181655137074</v>
      </c>
      <c r="F55" s="231">
        <f>'Open Int.'!E59/'Open Int.'!K59</f>
        <v>0.002818344862925954</v>
      </c>
      <c r="G55" s="247">
        <f>'Open Int.'!H59/'Open Int.'!K59</f>
        <v>0</v>
      </c>
      <c r="H55" s="250">
        <v>20001327</v>
      </c>
      <c r="I55" s="234">
        <v>4000100</v>
      </c>
      <c r="J55" s="360">
        <v>2000050</v>
      </c>
      <c r="K55" s="118" t="str">
        <f t="shared" si="1"/>
        <v>Gross Exposure is less then 30%</v>
      </c>
      <c r="M55"/>
      <c r="N55"/>
    </row>
    <row r="56" spans="1:14" s="7" customFormat="1" ht="15">
      <c r="A56" s="204" t="s">
        <v>4</v>
      </c>
      <c r="B56" s="238">
        <f>'Open Int.'!K60</f>
        <v>979200</v>
      </c>
      <c r="C56" s="240">
        <f>'Open Int.'!R60</f>
        <v>157.832352</v>
      </c>
      <c r="D56" s="162">
        <f t="shared" si="0"/>
        <v>0.019617066134334712</v>
      </c>
      <c r="E56" s="246">
        <f>'Open Int.'!B60/'Open Int.'!K60</f>
        <v>0.9993872549019608</v>
      </c>
      <c r="F56" s="231">
        <f>'Open Int.'!E60/'Open Int.'!K60</f>
        <v>0.0006127450980392157</v>
      </c>
      <c r="G56" s="247">
        <f>'Open Int.'!H60/'Open Int.'!K60</f>
        <v>0</v>
      </c>
      <c r="H56" s="250">
        <v>49915721</v>
      </c>
      <c r="I56" s="234">
        <v>1843800</v>
      </c>
      <c r="J56" s="360">
        <v>921900</v>
      </c>
      <c r="K56" s="118" t="str">
        <f t="shared" si="1"/>
        <v>Gross Exposure is less then 30%</v>
      </c>
      <c r="M56"/>
      <c r="N56"/>
    </row>
    <row r="57" spans="1:14" s="7" customFormat="1" ht="15">
      <c r="A57" s="204" t="s">
        <v>79</v>
      </c>
      <c r="B57" s="238">
        <f>'Open Int.'!K61</f>
        <v>1228800</v>
      </c>
      <c r="C57" s="240">
        <f>'Open Int.'!R61</f>
        <v>129.798144</v>
      </c>
      <c r="D57" s="162">
        <f t="shared" si="0"/>
        <v>0.033179324528571696</v>
      </c>
      <c r="E57" s="246">
        <f>'Open Int.'!B61/'Open Int.'!K61</f>
        <v>1</v>
      </c>
      <c r="F57" s="231">
        <f>'Open Int.'!E61/'Open Int.'!K61</f>
        <v>0</v>
      </c>
      <c r="G57" s="247">
        <f>'Open Int.'!H61/'Open Int.'!K61</f>
        <v>0</v>
      </c>
      <c r="H57" s="250">
        <v>37035112</v>
      </c>
      <c r="I57" s="234">
        <v>2808800</v>
      </c>
      <c r="J57" s="360">
        <v>1404400</v>
      </c>
      <c r="K57" s="118" t="str">
        <f t="shared" si="1"/>
        <v>Gross Exposure is less then 30%</v>
      </c>
      <c r="M57"/>
      <c r="N57"/>
    </row>
    <row r="58" spans="1:14" s="7" customFormat="1" ht="15">
      <c r="A58" s="204" t="s">
        <v>196</v>
      </c>
      <c r="B58" s="238">
        <f>'Open Int.'!K62</f>
        <v>1554400</v>
      </c>
      <c r="C58" s="240">
        <f>'Open Int.'!R62</f>
        <v>112.592964</v>
      </c>
      <c r="D58" s="162">
        <f t="shared" si="0"/>
        <v>0.08639676681332552</v>
      </c>
      <c r="E58" s="246">
        <f>'Open Int.'!B62/'Open Int.'!K62</f>
        <v>0.9940813175501801</v>
      </c>
      <c r="F58" s="231">
        <f>'Open Int.'!E62/'Open Int.'!K62</f>
        <v>0.005661348430262481</v>
      </c>
      <c r="G58" s="247">
        <f>'Open Int.'!H62/'Open Int.'!K62</f>
        <v>0.0002573340195573855</v>
      </c>
      <c r="H58" s="250">
        <v>17991414</v>
      </c>
      <c r="I58" s="234">
        <v>3598000</v>
      </c>
      <c r="J58" s="360">
        <v>1798800</v>
      </c>
      <c r="K58" s="118" t="str">
        <f t="shared" si="1"/>
        <v>Gross Exposure is less then 30%</v>
      </c>
      <c r="M58"/>
      <c r="N58"/>
    </row>
    <row r="59" spans="1:14" s="7" customFormat="1" ht="15">
      <c r="A59" s="204" t="s">
        <v>5</v>
      </c>
      <c r="B59" s="238">
        <f>'Open Int.'!K63</f>
        <v>55647955</v>
      </c>
      <c r="C59" s="240">
        <f>'Open Int.'!R63</f>
        <v>915.9653393</v>
      </c>
      <c r="D59" s="162">
        <f t="shared" si="0"/>
        <v>0.39068662239494506</v>
      </c>
      <c r="E59" s="246">
        <f>'Open Int.'!B63/'Open Int.'!K63</f>
        <v>0.8909685001003181</v>
      </c>
      <c r="F59" s="231">
        <f>'Open Int.'!E63/'Open Int.'!K63</f>
        <v>0.0938404654762246</v>
      </c>
      <c r="G59" s="247">
        <f>'Open Int.'!H63/'Open Int.'!K63</f>
        <v>0.015191034423457251</v>
      </c>
      <c r="H59" s="250">
        <v>142436295</v>
      </c>
      <c r="I59" s="234">
        <v>17221215</v>
      </c>
      <c r="J59" s="360">
        <v>8609810</v>
      </c>
      <c r="K59" s="118" t="str">
        <f t="shared" si="1"/>
        <v>Some sign of build up Gross exposure crosses 30%</v>
      </c>
      <c r="M59"/>
      <c r="N59"/>
    </row>
    <row r="60" spans="1:14" s="7" customFormat="1" ht="15">
      <c r="A60" s="204" t="s">
        <v>198</v>
      </c>
      <c r="B60" s="238">
        <f>'Open Int.'!K64</f>
        <v>16548000</v>
      </c>
      <c r="C60" s="240">
        <f>'Open Int.'!R64</f>
        <v>371.66808</v>
      </c>
      <c r="D60" s="162">
        <f t="shared" si="0"/>
        <v>0.07721484180499631</v>
      </c>
      <c r="E60" s="246">
        <f>'Open Int.'!B64/'Open Int.'!K64</f>
        <v>0.7897026831036983</v>
      </c>
      <c r="F60" s="231">
        <f>'Open Int.'!E64/'Open Int.'!K64</f>
        <v>0.17693981145757795</v>
      </c>
      <c r="G60" s="247">
        <f>'Open Int.'!H64/'Open Int.'!K64</f>
        <v>0.03335750543872371</v>
      </c>
      <c r="H60" s="250">
        <v>214311130</v>
      </c>
      <c r="I60" s="234">
        <v>13863000</v>
      </c>
      <c r="J60" s="360">
        <v>6931000</v>
      </c>
      <c r="K60" s="118" t="str">
        <f t="shared" si="1"/>
        <v>Gross Exposure is less then 30%</v>
      </c>
      <c r="M60"/>
      <c r="N60"/>
    </row>
    <row r="61" spans="1:14" s="7" customFormat="1" ht="15">
      <c r="A61" s="204" t="s">
        <v>199</v>
      </c>
      <c r="B61" s="238">
        <f>'Open Int.'!K65</f>
        <v>3602300</v>
      </c>
      <c r="C61" s="240">
        <f>'Open Int.'!R65</f>
        <v>116.3362785</v>
      </c>
      <c r="D61" s="162">
        <f t="shared" si="0"/>
        <v>0.10833773174358997</v>
      </c>
      <c r="E61" s="246">
        <f>'Open Int.'!B65/'Open Int.'!K65</f>
        <v>0.9202453987730062</v>
      </c>
      <c r="F61" s="231">
        <f>'Open Int.'!E65/'Open Int.'!K65</f>
        <v>0.07037170696499459</v>
      </c>
      <c r="G61" s="247">
        <f>'Open Int.'!H65/'Open Int.'!K65</f>
        <v>0.009382894261999277</v>
      </c>
      <c r="H61" s="250">
        <v>33250650</v>
      </c>
      <c r="I61" s="234">
        <v>6649500</v>
      </c>
      <c r="J61" s="360">
        <v>3324100</v>
      </c>
      <c r="K61" s="118" t="str">
        <f t="shared" si="1"/>
        <v>Gross Exposure is less then 30%</v>
      </c>
      <c r="M61"/>
      <c r="N61"/>
    </row>
    <row r="62" spans="1:14" s="7" customFormat="1" ht="15">
      <c r="A62" s="204" t="s">
        <v>295</v>
      </c>
      <c r="B62" s="238">
        <f>'Open Int.'!K66</f>
        <v>767100</v>
      </c>
      <c r="C62" s="240">
        <f>'Open Int.'!R66</f>
        <v>52.139787000000005</v>
      </c>
      <c r="D62" s="162">
        <f t="shared" si="0"/>
        <v>0.27698860558931304</v>
      </c>
      <c r="E62" s="246">
        <f>'Open Int.'!B66/'Open Int.'!K66</f>
        <v>0.9964802502933124</v>
      </c>
      <c r="F62" s="231">
        <f>'Open Int.'!E66/'Open Int.'!K66</f>
        <v>0.0035197497066875244</v>
      </c>
      <c r="G62" s="247">
        <f>'Open Int.'!H66/'Open Int.'!K66</f>
        <v>0</v>
      </c>
      <c r="H62" s="250">
        <v>2769428</v>
      </c>
      <c r="I62" s="234">
        <v>553800</v>
      </c>
      <c r="J62" s="360">
        <v>553800</v>
      </c>
      <c r="K62" s="118" t="str">
        <f t="shared" si="1"/>
        <v>Gross Exposure is less then 30%</v>
      </c>
      <c r="M62"/>
      <c r="N62"/>
    </row>
    <row r="63" spans="1:14" s="7" customFormat="1" ht="15">
      <c r="A63" s="204" t="s">
        <v>43</v>
      </c>
      <c r="B63" s="238">
        <f>'Open Int.'!K67</f>
        <v>298200</v>
      </c>
      <c r="C63" s="240">
        <f>'Open Int.'!R67</f>
        <v>61.691616</v>
      </c>
      <c r="D63" s="162">
        <f t="shared" si="0"/>
        <v>0.04097560412564698</v>
      </c>
      <c r="E63" s="246">
        <f>'Open Int.'!B67/'Open Int.'!K67</f>
        <v>0.93158953722334</v>
      </c>
      <c r="F63" s="231">
        <f>'Open Int.'!E67/'Open Int.'!K67</f>
        <v>0.03219315895372234</v>
      </c>
      <c r="G63" s="247">
        <f>'Open Int.'!H67/'Open Int.'!K67</f>
        <v>0.03621730382293763</v>
      </c>
      <c r="H63" s="250">
        <v>7277501</v>
      </c>
      <c r="I63" s="234">
        <v>1455300</v>
      </c>
      <c r="J63" s="360">
        <v>727500</v>
      </c>
      <c r="K63" s="118" t="str">
        <f t="shared" si="1"/>
        <v>Gross Exposure is less then 30%</v>
      </c>
      <c r="M63"/>
      <c r="N63"/>
    </row>
    <row r="64" spans="1:14" s="7" customFormat="1" ht="15">
      <c r="A64" s="204" t="s">
        <v>200</v>
      </c>
      <c r="B64" s="238">
        <f>'Open Int.'!K68</f>
        <v>6842500</v>
      </c>
      <c r="C64" s="240">
        <f>'Open Int.'!R68</f>
        <v>668.6491</v>
      </c>
      <c r="D64" s="162">
        <f t="shared" si="0"/>
        <v>0.05228939436738415</v>
      </c>
      <c r="E64" s="246">
        <f>'Open Int.'!B68/'Open Int.'!K68</f>
        <v>0.9255242966751919</v>
      </c>
      <c r="F64" s="231">
        <f>'Open Int.'!E68/'Open Int.'!K68</f>
        <v>0.04941176470588235</v>
      </c>
      <c r="G64" s="247">
        <f>'Open Int.'!H68/'Open Int.'!K68</f>
        <v>0.02506393861892583</v>
      </c>
      <c r="H64" s="250">
        <v>130858276</v>
      </c>
      <c r="I64" s="234">
        <v>3364900</v>
      </c>
      <c r="J64" s="360">
        <v>1682100</v>
      </c>
      <c r="K64" s="118" t="str">
        <f t="shared" si="1"/>
        <v>Gross Exposure is less then 30%</v>
      </c>
      <c r="M64"/>
      <c r="N64"/>
    </row>
    <row r="65" spans="1:14" s="7" customFormat="1" ht="15">
      <c r="A65" s="204" t="s">
        <v>141</v>
      </c>
      <c r="B65" s="238">
        <f>'Open Int.'!K69</f>
        <v>44515200</v>
      </c>
      <c r="C65" s="240">
        <f>'Open Int.'!R69</f>
        <v>417.99772800000005</v>
      </c>
      <c r="D65" s="162">
        <f t="shared" si="0"/>
        <v>0.6502332817360729</v>
      </c>
      <c r="E65" s="246">
        <f>'Open Int.'!B69/'Open Int.'!K69</f>
        <v>0.7571705844295881</v>
      </c>
      <c r="F65" s="231">
        <f>'Open Int.'!E69/'Open Int.'!K69</f>
        <v>0.1842786284235497</v>
      </c>
      <c r="G65" s="247">
        <f>'Open Int.'!H69/'Open Int.'!K69</f>
        <v>0.058550787146862196</v>
      </c>
      <c r="H65" s="250">
        <v>68460353</v>
      </c>
      <c r="I65" s="234">
        <v>13689600</v>
      </c>
      <c r="J65" s="360">
        <v>6844800</v>
      </c>
      <c r="K65" s="118" t="str">
        <f t="shared" si="1"/>
        <v>Gross exposure is Substantial as Open interest has crossed 60%</v>
      </c>
      <c r="M65"/>
      <c r="N65"/>
    </row>
    <row r="66" spans="1:14" s="7" customFormat="1" ht="15">
      <c r="A66" s="204" t="s">
        <v>184</v>
      </c>
      <c r="B66" s="238">
        <f>'Open Int.'!K70</f>
        <v>17776700</v>
      </c>
      <c r="C66" s="240">
        <f>'Open Int.'!R70</f>
        <v>159.9903</v>
      </c>
      <c r="D66" s="162">
        <f t="shared" si="0"/>
        <v>0.07897942448863136</v>
      </c>
      <c r="E66" s="246">
        <f>'Open Int.'!B70/'Open Int.'!K70</f>
        <v>0.7537338201128443</v>
      </c>
      <c r="F66" s="231">
        <f>'Open Int.'!E70/'Open Int.'!K70</f>
        <v>0.18519747759707933</v>
      </c>
      <c r="G66" s="247">
        <f>'Open Int.'!H70/'Open Int.'!K70</f>
        <v>0.061068702290076333</v>
      </c>
      <c r="H66" s="250">
        <v>225080141</v>
      </c>
      <c r="I66" s="234">
        <v>38509300</v>
      </c>
      <c r="J66" s="360">
        <v>19251700</v>
      </c>
      <c r="K66" s="118" t="str">
        <f t="shared" si="1"/>
        <v>Gross Exposure is less then 30%</v>
      </c>
      <c r="M66"/>
      <c r="N66"/>
    </row>
    <row r="67" spans="1:14" s="7" customFormat="1" ht="15">
      <c r="A67" s="204" t="s">
        <v>175</v>
      </c>
      <c r="B67" s="238">
        <f>'Open Int.'!K71</f>
        <v>116266500</v>
      </c>
      <c r="C67" s="240">
        <f>'Open Int.'!R71</f>
        <v>280.202265</v>
      </c>
      <c r="D67" s="162">
        <f t="shared" si="0"/>
        <v>0.9102153806494864</v>
      </c>
      <c r="E67" s="246">
        <f>'Open Int.'!B71/'Open Int.'!K71</f>
        <v>0.6339745326469791</v>
      </c>
      <c r="F67" s="231">
        <f>'Open Int.'!E71/'Open Int.'!K71</f>
        <v>0.22432945001354646</v>
      </c>
      <c r="G67" s="247">
        <f>'Open Int.'!H71/'Open Int.'!K71</f>
        <v>0.1416960173394744</v>
      </c>
      <c r="H67" s="250">
        <v>127735152</v>
      </c>
      <c r="I67" s="234">
        <v>25546500</v>
      </c>
      <c r="J67" s="360">
        <v>25546500</v>
      </c>
      <c r="K67" s="118" t="str">
        <f t="shared" si="1"/>
        <v>Gross exposure has crossed 80%,Margin double</v>
      </c>
      <c r="M67"/>
      <c r="N67"/>
    </row>
    <row r="68" spans="1:14" s="7" customFormat="1" ht="15">
      <c r="A68" s="204" t="s">
        <v>142</v>
      </c>
      <c r="B68" s="238">
        <f>'Open Int.'!K72</f>
        <v>9707250</v>
      </c>
      <c r="C68" s="240">
        <f>'Open Int.'!R72</f>
        <v>151.57870875</v>
      </c>
      <c r="D68" s="162">
        <f aca="true" t="shared" si="2" ref="D68:D131">B68/H68</f>
        <v>0.11709206246029383</v>
      </c>
      <c r="E68" s="246">
        <f>'Open Int.'!B72/'Open Int.'!K72</f>
        <v>0.9695330809446547</v>
      </c>
      <c r="F68" s="231">
        <f>'Open Int.'!E72/'Open Int.'!K72</f>
        <v>0.028483865152334597</v>
      </c>
      <c r="G68" s="247">
        <f>'Open Int.'!H72/'Open Int.'!K72</f>
        <v>0.0019830539030106366</v>
      </c>
      <c r="H68" s="250">
        <v>82902716</v>
      </c>
      <c r="I68" s="234">
        <v>16579500</v>
      </c>
      <c r="J68" s="360">
        <v>8289750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4" t="s">
        <v>176</v>
      </c>
      <c r="B69" s="238">
        <f>'Open Int.'!K73</f>
        <v>22009550</v>
      </c>
      <c r="C69" s="240">
        <f>'Open Int.'!R73</f>
        <v>532.190919</v>
      </c>
      <c r="D69" s="162">
        <f t="shared" si="2"/>
        <v>0.7136780309813935</v>
      </c>
      <c r="E69" s="246">
        <f>'Open Int.'!B73/'Open Int.'!K73</f>
        <v>0.8662625996442453</v>
      </c>
      <c r="F69" s="231">
        <f>'Open Int.'!E73/'Open Int.'!K73</f>
        <v>0.11094274985176888</v>
      </c>
      <c r="G69" s="247">
        <f>'Open Int.'!H73/'Open Int.'!K73</f>
        <v>0.02279465050398577</v>
      </c>
      <c r="H69" s="250">
        <v>30839607</v>
      </c>
      <c r="I69" s="234">
        <v>6166850</v>
      </c>
      <c r="J69" s="360">
        <v>3082700</v>
      </c>
      <c r="K69" s="118" t="str">
        <f t="shared" si="3"/>
        <v>Gross exposure is Substantial as Open interest has crossed 60%</v>
      </c>
      <c r="M69"/>
      <c r="N69"/>
    </row>
    <row r="70" spans="1:14" s="7" customFormat="1" ht="15">
      <c r="A70" s="204" t="s">
        <v>167</v>
      </c>
      <c r="B70" s="238">
        <f>'Open Int.'!K74</f>
        <v>22337700</v>
      </c>
      <c r="C70" s="240">
        <f>'Open Int.'!R74</f>
        <v>124.867743</v>
      </c>
      <c r="D70" s="162">
        <f t="shared" si="2"/>
        <v>0.5603542887446245</v>
      </c>
      <c r="E70" s="246">
        <f>'Open Int.'!B74/'Open Int.'!K74</f>
        <v>0.8948638400551534</v>
      </c>
      <c r="F70" s="231">
        <f>'Open Int.'!E74/'Open Int.'!K74</f>
        <v>0.08583247156153051</v>
      </c>
      <c r="G70" s="247">
        <f>'Open Int.'!H74/'Open Int.'!K74</f>
        <v>0.019303688383316097</v>
      </c>
      <c r="H70" s="250">
        <v>39863530</v>
      </c>
      <c r="I70" s="234">
        <v>7969500</v>
      </c>
      <c r="J70" s="360">
        <v>7969500</v>
      </c>
      <c r="K70" s="118" t="str">
        <f t="shared" si="3"/>
        <v>Gross exposure is building up andcrpsses 40% mark</v>
      </c>
      <c r="M70"/>
      <c r="N70"/>
    </row>
    <row r="71" spans="1:14" s="7" customFormat="1" ht="15">
      <c r="A71" s="204" t="s">
        <v>201</v>
      </c>
      <c r="B71" s="238">
        <f>'Open Int.'!K75</f>
        <v>5510400</v>
      </c>
      <c r="C71" s="240">
        <f>'Open Int.'!R75</f>
        <v>1242.04416</v>
      </c>
      <c r="D71" s="162">
        <f t="shared" si="2"/>
        <v>0.0743004900914477</v>
      </c>
      <c r="E71" s="246">
        <f>'Open Int.'!B75/'Open Int.'!K75</f>
        <v>0.6925450058072009</v>
      </c>
      <c r="F71" s="231">
        <f>'Open Int.'!E75/'Open Int.'!K75</f>
        <v>0.2620862369337979</v>
      </c>
      <c r="G71" s="247">
        <f>'Open Int.'!H75/'Open Int.'!K75</f>
        <v>0.04536875725900116</v>
      </c>
      <c r="H71" s="250">
        <v>74163710</v>
      </c>
      <c r="I71" s="234">
        <v>1338200</v>
      </c>
      <c r="J71" s="360">
        <v>669000</v>
      </c>
      <c r="K71" s="118" t="str">
        <f t="shared" si="3"/>
        <v>Gross Exposure is less then 30%</v>
      </c>
      <c r="M71"/>
      <c r="N71"/>
    </row>
    <row r="72" spans="1:14" s="7" customFormat="1" ht="15">
      <c r="A72" s="204" t="s">
        <v>143</v>
      </c>
      <c r="B72" s="238">
        <f>'Open Int.'!K76</f>
        <v>1398300</v>
      </c>
      <c r="C72" s="240">
        <f>'Open Int.'!R76</f>
        <v>15.8497305</v>
      </c>
      <c r="D72" s="162">
        <f t="shared" si="2"/>
        <v>0.03310369318181818</v>
      </c>
      <c r="E72" s="246">
        <f>'Open Int.'!B76/'Open Int.'!K76</f>
        <v>0.879746835443038</v>
      </c>
      <c r="F72" s="231">
        <f>'Open Int.'!E76/'Open Int.'!K76</f>
        <v>0.06118143459915612</v>
      </c>
      <c r="G72" s="247">
        <f>'Open Int.'!H76/'Open Int.'!K76</f>
        <v>0.05907172995780591</v>
      </c>
      <c r="H72" s="250">
        <v>42240000</v>
      </c>
      <c r="I72" s="234">
        <v>8445850</v>
      </c>
      <c r="J72" s="360">
        <v>4472200</v>
      </c>
      <c r="K72" s="118" t="str">
        <f t="shared" si="3"/>
        <v>Gross Exposure is less then 30%</v>
      </c>
      <c r="M72"/>
      <c r="N72"/>
    </row>
    <row r="73" spans="1:14" s="7" customFormat="1" ht="15">
      <c r="A73" s="204" t="s">
        <v>90</v>
      </c>
      <c r="B73" s="238">
        <f>'Open Int.'!K77</f>
        <v>1619400</v>
      </c>
      <c r="C73" s="240">
        <f>'Open Int.'!R77</f>
        <v>80.200785</v>
      </c>
      <c r="D73" s="162">
        <f t="shared" si="2"/>
        <v>0.03856920124241701</v>
      </c>
      <c r="E73" s="246">
        <f>'Open Int.'!B77/'Open Int.'!K77</f>
        <v>0.9962949240459429</v>
      </c>
      <c r="F73" s="231">
        <f>'Open Int.'!E77/'Open Int.'!K77</f>
        <v>0.003705075954057058</v>
      </c>
      <c r="G73" s="247">
        <f>'Open Int.'!H77/'Open Int.'!K77</f>
        <v>0</v>
      </c>
      <c r="H73" s="250">
        <v>41986869</v>
      </c>
      <c r="I73" s="234">
        <v>6664800</v>
      </c>
      <c r="J73" s="360">
        <v>3332400</v>
      </c>
      <c r="K73" s="118" t="str">
        <f t="shared" si="3"/>
        <v>Gross Exposure is less then 30%</v>
      </c>
      <c r="M73"/>
      <c r="N73"/>
    </row>
    <row r="74" spans="1:14" s="7" customFormat="1" ht="15">
      <c r="A74" s="204" t="s">
        <v>35</v>
      </c>
      <c r="B74" s="238">
        <f>'Open Int.'!K78</f>
        <v>12773200</v>
      </c>
      <c r="C74" s="240">
        <f>'Open Int.'!R78</f>
        <v>367.2295</v>
      </c>
      <c r="D74" s="162">
        <f t="shared" si="2"/>
        <v>0.48186513329343567</v>
      </c>
      <c r="E74" s="246">
        <f>'Open Int.'!B78/'Open Int.'!K78</f>
        <v>0.9477264898380985</v>
      </c>
      <c r="F74" s="231">
        <f>'Open Int.'!E78/'Open Int.'!K78</f>
        <v>0.049001033413709955</v>
      </c>
      <c r="G74" s="247">
        <f>'Open Int.'!H78/'Open Int.'!K78</f>
        <v>0.003272476748191526</v>
      </c>
      <c r="H74" s="250">
        <v>26507832</v>
      </c>
      <c r="I74" s="234">
        <v>5300900</v>
      </c>
      <c r="J74" s="360">
        <v>2649900</v>
      </c>
      <c r="K74" s="118" t="str">
        <f t="shared" si="3"/>
        <v>Gross exposure is building up andcrpsses 40% mark</v>
      </c>
      <c r="M74"/>
      <c r="N74"/>
    </row>
    <row r="75" spans="1:14" s="7" customFormat="1" ht="15">
      <c r="A75" s="204" t="s">
        <v>6</v>
      </c>
      <c r="B75" s="238">
        <f>'Open Int.'!K79</f>
        <v>19086750</v>
      </c>
      <c r="C75" s="240">
        <f>'Open Int.'!R79</f>
        <v>341.55739125</v>
      </c>
      <c r="D75" s="162">
        <f t="shared" si="2"/>
        <v>0.025817316271040183</v>
      </c>
      <c r="E75" s="246">
        <f>'Open Int.'!B79/'Open Int.'!K79</f>
        <v>0.812861016149947</v>
      </c>
      <c r="F75" s="231">
        <f>'Open Int.'!E79/'Open Int.'!K79</f>
        <v>0.14959330425556996</v>
      </c>
      <c r="G75" s="247">
        <f>'Open Int.'!H79/'Open Int.'!K79</f>
        <v>0.037545679594483086</v>
      </c>
      <c r="H75" s="250">
        <v>739300313</v>
      </c>
      <c r="I75" s="234">
        <v>17034750</v>
      </c>
      <c r="J75" s="360">
        <v>8517375</v>
      </c>
      <c r="K75" s="118" t="str">
        <f t="shared" si="3"/>
        <v>Gross Exposure is less then 30%</v>
      </c>
      <c r="M75"/>
      <c r="N75"/>
    </row>
    <row r="76" spans="1:14" s="7" customFormat="1" ht="15">
      <c r="A76" s="204" t="s">
        <v>177</v>
      </c>
      <c r="B76" s="238">
        <f>'Open Int.'!K80</f>
        <v>13178000</v>
      </c>
      <c r="C76" s="240">
        <f>'Open Int.'!R80</f>
        <v>535.55392</v>
      </c>
      <c r="D76" s="162">
        <f t="shared" si="2"/>
        <v>0.6899441761968107</v>
      </c>
      <c r="E76" s="246">
        <f>'Open Int.'!B80/'Open Int.'!K80</f>
        <v>0.9268477765973593</v>
      </c>
      <c r="F76" s="231">
        <f>'Open Int.'!E80/'Open Int.'!K80</f>
        <v>0.06692973137046593</v>
      </c>
      <c r="G76" s="247">
        <f>'Open Int.'!H80/'Open Int.'!K80</f>
        <v>0.006222492032174837</v>
      </c>
      <c r="H76" s="250">
        <v>19100096</v>
      </c>
      <c r="I76" s="234">
        <v>3820000</v>
      </c>
      <c r="J76" s="360">
        <v>1910000</v>
      </c>
      <c r="K76" s="118" t="str">
        <f t="shared" si="3"/>
        <v>Gross exposure is Substantial as Open interest has crossed 60%</v>
      </c>
      <c r="M76"/>
      <c r="N76"/>
    </row>
    <row r="77" spans="1:14" s="7" customFormat="1" ht="15">
      <c r="A77" s="204" t="s">
        <v>168</v>
      </c>
      <c r="B77" s="238">
        <f>'Open Int.'!K81</f>
        <v>167400</v>
      </c>
      <c r="C77" s="240">
        <f>'Open Int.'!R81</f>
        <v>10.567125</v>
      </c>
      <c r="D77" s="162">
        <f t="shared" si="2"/>
        <v>0.03686829188146558</v>
      </c>
      <c r="E77" s="246">
        <f>'Open Int.'!B81/'Open Int.'!K81</f>
        <v>1</v>
      </c>
      <c r="F77" s="231">
        <f>'Open Int.'!E81/'Open Int.'!K81</f>
        <v>0</v>
      </c>
      <c r="G77" s="247">
        <f>'Open Int.'!H81/'Open Int.'!K81</f>
        <v>0</v>
      </c>
      <c r="H77" s="250">
        <v>4540487</v>
      </c>
      <c r="I77" s="234">
        <v>907800</v>
      </c>
      <c r="J77" s="360">
        <v>806400</v>
      </c>
      <c r="K77" s="118" t="str">
        <f t="shared" si="3"/>
        <v>Gross Exposure is less then 30%</v>
      </c>
      <c r="M77"/>
      <c r="N77"/>
    </row>
    <row r="78" spans="1:14" s="7" customFormat="1" ht="15">
      <c r="A78" s="204" t="s">
        <v>132</v>
      </c>
      <c r="B78" s="238">
        <f>'Open Int.'!K82</f>
        <v>2406400</v>
      </c>
      <c r="C78" s="240">
        <f>'Open Int.'!R82</f>
        <v>186.279424</v>
      </c>
      <c r="D78" s="162">
        <f t="shared" si="2"/>
        <v>0.6968507927314849</v>
      </c>
      <c r="E78" s="246">
        <f>'Open Int.'!B82/'Open Int.'!K82</f>
        <v>0.9818816489361702</v>
      </c>
      <c r="F78" s="231">
        <f>'Open Int.'!E82/'Open Int.'!K82</f>
        <v>0.015957446808510637</v>
      </c>
      <c r="G78" s="247">
        <f>'Open Int.'!H82/'Open Int.'!K82</f>
        <v>0.002160904255319149</v>
      </c>
      <c r="H78" s="250">
        <v>3453250</v>
      </c>
      <c r="I78" s="234">
        <v>690400</v>
      </c>
      <c r="J78" s="360">
        <v>690400</v>
      </c>
      <c r="K78" s="118" t="str">
        <f t="shared" si="3"/>
        <v>Gross exposure is Substantial as Open interest has crossed 60%</v>
      </c>
      <c r="M78"/>
      <c r="N78"/>
    </row>
    <row r="79" spans="1:14" s="7" customFormat="1" ht="15">
      <c r="A79" s="204" t="s">
        <v>144</v>
      </c>
      <c r="B79" s="238">
        <f>'Open Int.'!K83</f>
        <v>257500</v>
      </c>
      <c r="C79" s="240">
        <f>'Open Int.'!R83</f>
        <v>55.025175</v>
      </c>
      <c r="D79" s="162">
        <f t="shared" si="2"/>
        <v>0.10232957753979031</v>
      </c>
      <c r="E79" s="246">
        <f>'Open Int.'!B83/'Open Int.'!K83</f>
        <v>1</v>
      </c>
      <c r="F79" s="231">
        <f>'Open Int.'!E83/'Open Int.'!K83</f>
        <v>0</v>
      </c>
      <c r="G79" s="247">
        <f>'Open Int.'!H83/'Open Int.'!K83</f>
        <v>0</v>
      </c>
      <c r="H79" s="250">
        <v>2516379</v>
      </c>
      <c r="I79" s="234">
        <v>503250</v>
      </c>
      <c r="J79" s="360">
        <v>251500</v>
      </c>
      <c r="K79" s="118" t="str">
        <f t="shared" si="3"/>
        <v>Gross Exposure is less then 30%</v>
      </c>
      <c r="M79"/>
      <c r="N79"/>
    </row>
    <row r="80" spans="1:14" s="7" customFormat="1" ht="15">
      <c r="A80" s="204" t="s">
        <v>296</v>
      </c>
      <c r="B80" s="238">
        <f>'Open Int.'!K84</f>
        <v>1994400</v>
      </c>
      <c r="C80" s="240">
        <f>'Open Int.'!R84</f>
        <v>146.319156</v>
      </c>
      <c r="D80" s="162">
        <f t="shared" si="2"/>
        <v>0.08902668046229059</v>
      </c>
      <c r="E80" s="246">
        <f>'Open Int.'!B84/'Open Int.'!K84</f>
        <v>0.9881167268351384</v>
      </c>
      <c r="F80" s="231">
        <f>'Open Int.'!E84/'Open Int.'!K84</f>
        <v>0.01022864019253911</v>
      </c>
      <c r="G80" s="247">
        <f>'Open Int.'!H84/'Open Int.'!K84</f>
        <v>0.001654632972322503</v>
      </c>
      <c r="H80" s="250">
        <v>22402273</v>
      </c>
      <c r="I80" s="234">
        <v>4129200</v>
      </c>
      <c r="J80" s="360">
        <v>2064600</v>
      </c>
      <c r="K80" s="118" t="str">
        <f t="shared" si="3"/>
        <v>Gross Exposure is less then 30%</v>
      </c>
      <c r="M80"/>
      <c r="N80"/>
    </row>
    <row r="81" spans="1:14" s="7" customFormat="1" ht="15">
      <c r="A81" s="204" t="s">
        <v>133</v>
      </c>
      <c r="B81" s="238">
        <f>'Open Int.'!K85</f>
        <v>33737500</v>
      </c>
      <c r="C81" s="240">
        <f>'Open Int.'!R85</f>
        <v>117.743875</v>
      </c>
      <c r="D81" s="162">
        <f t="shared" si="2"/>
        <v>0.9371527777777777</v>
      </c>
      <c r="E81" s="246">
        <f>'Open Int.'!B85/'Open Int.'!K85</f>
        <v>0.8032604668395702</v>
      </c>
      <c r="F81" s="231">
        <f>'Open Int.'!E85/'Open Int.'!K85</f>
        <v>0.16932197110040756</v>
      </c>
      <c r="G81" s="247">
        <f>'Open Int.'!H85/'Open Int.'!K85</f>
        <v>0.02741756206002223</v>
      </c>
      <c r="H81" s="250">
        <v>36000000</v>
      </c>
      <c r="I81" s="234">
        <v>7200000</v>
      </c>
      <c r="J81" s="360">
        <v>7200000</v>
      </c>
      <c r="K81" s="118" t="str">
        <f t="shared" si="3"/>
        <v>Gross exposure has crossed 80%,Margin double</v>
      </c>
      <c r="M81"/>
      <c r="N81"/>
    </row>
    <row r="82" spans="1:14" s="7" customFormat="1" ht="15">
      <c r="A82" s="204" t="s">
        <v>169</v>
      </c>
      <c r="B82" s="238">
        <f>'Open Int.'!K86</f>
        <v>9240000</v>
      </c>
      <c r="C82" s="240">
        <f>'Open Int.'!R86</f>
        <v>108.339</v>
      </c>
      <c r="D82" s="162">
        <f t="shared" si="2"/>
        <v>0.7592719305302339</v>
      </c>
      <c r="E82" s="246">
        <f>'Open Int.'!B86/'Open Int.'!K86</f>
        <v>0.9826839826839827</v>
      </c>
      <c r="F82" s="231">
        <f>'Open Int.'!E86/'Open Int.'!K86</f>
        <v>0.008658008658008658</v>
      </c>
      <c r="G82" s="247">
        <f>'Open Int.'!H86/'Open Int.'!K86</f>
        <v>0.008658008658008658</v>
      </c>
      <c r="H82" s="250">
        <v>12169553</v>
      </c>
      <c r="I82" s="234">
        <v>2432000</v>
      </c>
      <c r="J82" s="360">
        <v>2432000</v>
      </c>
      <c r="K82" s="118" t="str">
        <f t="shared" si="3"/>
        <v>Gross exposure is Substantial as Open interest has crossed 60%</v>
      </c>
      <c r="M82"/>
      <c r="N82"/>
    </row>
    <row r="83" spans="1:14" s="7" customFormat="1" ht="15">
      <c r="A83" s="204" t="s">
        <v>297</v>
      </c>
      <c r="B83" s="238">
        <f>'Open Int.'!K87</f>
        <v>3213100</v>
      </c>
      <c r="C83" s="240">
        <f>'Open Int.'!R87</f>
        <v>135.7695405</v>
      </c>
      <c r="D83" s="162">
        <f t="shared" si="2"/>
        <v>0.18728208297824384</v>
      </c>
      <c r="E83" s="246">
        <f>'Open Int.'!B87/'Open Int.'!K87</f>
        <v>0.9861348853132489</v>
      </c>
      <c r="F83" s="231">
        <f>'Open Int.'!E87/'Open Int.'!K87</f>
        <v>0.013865114686751112</v>
      </c>
      <c r="G83" s="247">
        <f>'Open Int.'!H87/'Open Int.'!K87</f>
        <v>0</v>
      </c>
      <c r="H83" s="250">
        <v>17156473</v>
      </c>
      <c r="I83" s="234">
        <v>3430900</v>
      </c>
      <c r="J83" s="360">
        <v>1715450</v>
      </c>
      <c r="K83" s="118" t="str">
        <f t="shared" si="3"/>
        <v>Gross Exposure is less then 30%</v>
      </c>
      <c r="M83"/>
      <c r="N83"/>
    </row>
    <row r="84" spans="1:14" s="7" customFormat="1" ht="15">
      <c r="A84" s="204" t="s">
        <v>298</v>
      </c>
      <c r="B84" s="238">
        <f>'Open Int.'!K88</f>
        <v>745800</v>
      </c>
      <c r="C84" s="240">
        <f>'Open Int.'!R88</f>
        <v>36.033327</v>
      </c>
      <c r="D84" s="162">
        <f t="shared" si="2"/>
        <v>0.026870887331969132</v>
      </c>
      <c r="E84" s="246">
        <f>'Open Int.'!B88/'Open Int.'!K88</f>
        <v>0.9800884955752213</v>
      </c>
      <c r="F84" s="231">
        <f>'Open Int.'!E88/'Open Int.'!K88</f>
        <v>0.018436578171091445</v>
      </c>
      <c r="G84" s="247">
        <f>'Open Int.'!H88/'Open Int.'!K88</f>
        <v>0.0014749262536873156</v>
      </c>
      <c r="H84" s="250">
        <v>27754945</v>
      </c>
      <c r="I84" s="234">
        <v>5550600</v>
      </c>
      <c r="J84" s="360">
        <v>2775300</v>
      </c>
      <c r="K84" s="118" t="str">
        <f t="shared" si="3"/>
        <v>Gross Exposure is less then 30%</v>
      </c>
      <c r="M84"/>
      <c r="N84"/>
    </row>
    <row r="85" spans="1:14" s="7" customFormat="1" ht="15">
      <c r="A85" s="204" t="s">
        <v>178</v>
      </c>
      <c r="B85" s="238">
        <f>'Open Int.'!K89</f>
        <v>5290000</v>
      </c>
      <c r="C85" s="240">
        <f>'Open Int.'!R89</f>
        <v>85.88315</v>
      </c>
      <c r="D85" s="162">
        <f t="shared" si="2"/>
        <v>0.2181257195004682</v>
      </c>
      <c r="E85" s="246">
        <f>'Open Int.'!B89/'Open Int.'!K89</f>
        <v>0.9763705103969754</v>
      </c>
      <c r="F85" s="231">
        <f>'Open Int.'!E89/'Open Int.'!K89</f>
        <v>0.0222117202268431</v>
      </c>
      <c r="G85" s="247">
        <f>'Open Int.'!H89/'Open Int.'!K89</f>
        <v>0.0014177693761814746</v>
      </c>
      <c r="H85" s="250">
        <v>24252069</v>
      </c>
      <c r="I85" s="234">
        <v>4850000</v>
      </c>
      <c r="J85" s="360">
        <v>3312500</v>
      </c>
      <c r="K85" s="118" t="str">
        <f t="shared" si="3"/>
        <v>Gross Exposure is less then 30%</v>
      </c>
      <c r="M85"/>
      <c r="N85"/>
    </row>
    <row r="86" spans="1:14" s="7" customFormat="1" ht="15">
      <c r="A86" s="204" t="s">
        <v>145</v>
      </c>
      <c r="B86" s="238">
        <f>'Open Int.'!K90</f>
        <v>2779500</v>
      </c>
      <c r="C86" s="240">
        <f>'Open Int.'!R90</f>
        <v>46.667805</v>
      </c>
      <c r="D86" s="162">
        <f t="shared" si="2"/>
        <v>0.26986558276402167</v>
      </c>
      <c r="E86" s="246">
        <f>'Open Int.'!B90/'Open Int.'!K90</f>
        <v>0.9510703363914373</v>
      </c>
      <c r="F86" s="231">
        <f>'Open Int.'!E90/'Open Int.'!K90</f>
        <v>0.04220183486238532</v>
      </c>
      <c r="G86" s="247">
        <f>'Open Int.'!H90/'Open Int.'!K90</f>
        <v>0.00672782874617737</v>
      </c>
      <c r="H86" s="250">
        <v>10299572</v>
      </c>
      <c r="I86" s="234">
        <v>2058700</v>
      </c>
      <c r="J86" s="360">
        <v>2058700</v>
      </c>
      <c r="K86" s="118" t="str">
        <f t="shared" si="3"/>
        <v>Gross Exposure is less then 30%</v>
      </c>
      <c r="M86"/>
      <c r="N86"/>
    </row>
    <row r="87" spans="1:14" s="7" customFormat="1" ht="15">
      <c r="A87" s="204" t="s">
        <v>274</v>
      </c>
      <c r="B87" s="238">
        <f>'Open Int.'!K91</f>
        <v>7241150</v>
      </c>
      <c r="C87" s="240">
        <f>'Open Int.'!R91</f>
        <v>172.95486775</v>
      </c>
      <c r="D87" s="162">
        <f t="shared" si="2"/>
        <v>0.6512941290751698</v>
      </c>
      <c r="E87" s="246">
        <f>'Open Int.'!B91/'Open Int.'!K91</f>
        <v>0.9569198262706891</v>
      </c>
      <c r="F87" s="231">
        <f>'Open Int.'!E91/'Open Int.'!K91</f>
        <v>0.04131940368587862</v>
      </c>
      <c r="G87" s="247">
        <f>'Open Int.'!H91/'Open Int.'!K91</f>
        <v>0.0017607700434323277</v>
      </c>
      <c r="H87" s="250">
        <v>11118095</v>
      </c>
      <c r="I87" s="234">
        <v>2223600</v>
      </c>
      <c r="J87" s="360">
        <v>1970300</v>
      </c>
      <c r="K87" s="118" t="str">
        <f t="shared" si="3"/>
        <v>Gross exposure is Substantial as Open interest has crossed 60%</v>
      </c>
      <c r="M87"/>
      <c r="N87"/>
    </row>
    <row r="88" spans="1:14" s="7" customFormat="1" ht="15">
      <c r="A88" s="204" t="s">
        <v>210</v>
      </c>
      <c r="B88" s="238">
        <f>'Open Int.'!K92</f>
        <v>1542800</v>
      </c>
      <c r="C88" s="240">
        <f>'Open Int.'!R92</f>
        <v>239.40399</v>
      </c>
      <c r="D88" s="162">
        <f t="shared" si="2"/>
        <v>0.028410346986498768</v>
      </c>
      <c r="E88" s="246">
        <f>'Open Int.'!B92/'Open Int.'!K92</f>
        <v>0.9696655431682655</v>
      </c>
      <c r="F88" s="231">
        <f>'Open Int.'!E92/'Open Int.'!K92</f>
        <v>0.023852735286492094</v>
      </c>
      <c r="G88" s="247">
        <f>'Open Int.'!H92/'Open Int.'!K92</f>
        <v>0.0064817215452424165</v>
      </c>
      <c r="H88" s="250">
        <v>54304159</v>
      </c>
      <c r="I88" s="234">
        <v>2074800</v>
      </c>
      <c r="J88" s="360">
        <v>1037400</v>
      </c>
      <c r="K88" s="118" t="str">
        <f t="shared" si="3"/>
        <v>Gross Exposure is less then 30%</v>
      </c>
      <c r="M88"/>
      <c r="N88"/>
    </row>
    <row r="89" spans="1:14" s="7" customFormat="1" ht="15">
      <c r="A89" s="204" t="s">
        <v>299</v>
      </c>
      <c r="B89" s="238">
        <f>'Open Int.'!K93</f>
        <v>309750</v>
      </c>
      <c r="C89" s="240">
        <f>'Open Int.'!R93</f>
        <v>18.44096625</v>
      </c>
      <c r="D89" s="162">
        <f t="shared" si="2"/>
        <v>0.04048162349933739</v>
      </c>
      <c r="E89" s="246">
        <f>'Open Int.'!B93/'Open Int.'!K93</f>
        <v>0.9988700564971752</v>
      </c>
      <c r="F89" s="231">
        <f>'Open Int.'!E93/'Open Int.'!K93</f>
        <v>0.0011299435028248588</v>
      </c>
      <c r="G89" s="247">
        <f>'Open Int.'!H93/'Open Int.'!K93</f>
        <v>0</v>
      </c>
      <c r="H89" s="250">
        <v>7651620</v>
      </c>
      <c r="I89" s="234">
        <v>1530200</v>
      </c>
      <c r="J89" s="360">
        <v>814450</v>
      </c>
      <c r="K89" s="118" t="str">
        <f t="shared" si="3"/>
        <v>Gross Exposure is less then 30%</v>
      </c>
      <c r="M89"/>
      <c r="N89"/>
    </row>
    <row r="90" spans="1:14" s="7" customFormat="1" ht="15">
      <c r="A90" s="204" t="s">
        <v>7</v>
      </c>
      <c r="B90" s="238">
        <f>'Open Int.'!K94</f>
        <v>3262350</v>
      </c>
      <c r="C90" s="240">
        <f>'Open Int.'!R94</f>
        <v>302.79501525</v>
      </c>
      <c r="D90" s="162">
        <f t="shared" si="2"/>
        <v>0.09491173762623514</v>
      </c>
      <c r="E90" s="246">
        <f>'Open Int.'!B94/'Open Int.'!K94</f>
        <v>0.9444112372982666</v>
      </c>
      <c r="F90" s="231">
        <f>'Open Int.'!E94/'Open Int.'!K94</f>
        <v>0.04223948993823471</v>
      </c>
      <c r="G90" s="247">
        <f>'Open Int.'!H94/'Open Int.'!K94</f>
        <v>0.013349272763498704</v>
      </c>
      <c r="H90" s="250">
        <v>34372461</v>
      </c>
      <c r="I90" s="234">
        <v>3301875</v>
      </c>
      <c r="J90" s="360">
        <v>1650625</v>
      </c>
      <c r="K90" s="118" t="str">
        <f t="shared" si="3"/>
        <v>Gross Exposure is less then 30%</v>
      </c>
      <c r="M90"/>
      <c r="N90"/>
    </row>
    <row r="91" spans="1:14" s="7" customFormat="1" ht="15">
      <c r="A91" s="204" t="s">
        <v>170</v>
      </c>
      <c r="B91" s="238">
        <f>'Open Int.'!K95</f>
        <v>2930400</v>
      </c>
      <c r="C91" s="240">
        <f>'Open Int.'!R95</f>
        <v>149.435748</v>
      </c>
      <c r="D91" s="162">
        <f t="shared" si="2"/>
        <v>0.4414299413746572</v>
      </c>
      <c r="E91" s="246">
        <f>'Open Int.'!B95/'Open Int.'!K95</f>
        <v>1</v>
      </c>
      <c r="F91" s="231">
        <f>'Open Int.'!E95/'Open Int.'!K95</f>
        <v>0</v>
      </c>
      <c r="G91" s="247">
        <f>'Open Int.'!H95/'Open Int.'!K95</f>
        <v>0</v>
      </c>
      <c r="H91" s="250">
        <v>6638426</v>
      </c>
      <c r="I91" s="234">
        <v>1327200</v>
      </c>
      <c r="J91" s="360">
        <v>1070400</v>
      </c>
      <c r="K91" s="118" t="str">
        <f t="shared" si="3"/>
        <v>Gross exposure is building up andcrpsses 40% mark</v>
      </c>
      <c r="M91"/>
      <c r="N91"/>
    </row>
    <row r="92" spans="1:14" s="7" customFormat="1" ht="15">
      <c r="A92" s="204" t="s">
        <v>224</v>
      </c>
      <c r="B92" s="238">
        <f>'Open Int.'!K96</f>
        <v>2463200</v>
      </c>
      <c r="C92" s="240">
        <f>'Open Int.'!R96</f>
        <v>231.245216</v>
      </c>
      <c r="D92" s="162">
        <f t="shared" si="2"/>
        <v>0.12002503022796666</v>
      </c>
      <c r="E92" s="246">
        <f>'Open Int.'!B96/'Open Int.'!K96</f>
        <v>0.9153946086391685</v>
      </c>
      <c r="F92" s="231">
        <f>'Open Int.'!E96/'Open Int.'!K96</f>
        <v>0.06999025657681066</v>
      </c>
      <c r="G92" s="247">
        <f>'Open Int.'!H96/'Open Int.'!K96</f>
        <v>0.014615134784020786</v>
      </c>
      <c r="H92" s="250">
        <v>20522386</v>
      </c>
      <c r="I92" s="234">
        <v>3228400</v>
      </c>
      <c r="J92" s="360">
        <v>1614000</v>
      </c>
      <c r="K92" s="118" t="str">
        <f t="shared" si="3"/>
        <v>Gross Exposure is less then 30%</v>
      </c>
      <c r="M92"/>
      <c r="N92"/>
    </row>
    <row r="93" spans="1:14" s="7" customFormat="1" ht="15">
      <c r="A93" s="204" t="s">
        <v>207</v>
      </c>
      <c r="B93" s="238">
        <f>'Open Int.'!K97</f>
        <v>6115000</v>
      </c>
      <c r="C93" s="240">
        <f>'Open Int.'!R97</f>
        <v>131.503075</v>
      </c>
      <c r="D93" s="162">
        <f t="shared" si="2"/>
        <v>0.4424719849749104</v>
      </c>
      <c r="E93" s="246">
        <f>'Open Int.'!B97/'Open Int.'!K97</f>
        <v>0.9067865903515945</v>
      </c>
      <c r="F93" s="231">
        <f>'Open Int.'!E97/'Open Int.'!K97</f>
        <v>0.08871627146361406</v>
      </c>
      <c r="G93" s="247">
        <f>'Open Int.'!H97/'Open Int.'!K97</f>
        <v>0.004497138184791497</v>
      </c>
      <c r="H93" s="250">
        <v>13820084</v>
      </c>
      <c r="I93" s="234">
        <v>2763750</v>
      </c>
      <c r="J93" s="360">
        <v>2393750</v>
      </c>
      <c r="K93" s="118" t="str">
        <f t="shared" si="3"/>
        <v>Gross exposure is building up andcrpsses 40% mark</v>
      </c>
      <c r="M93"/>
      <c r="N93"/>
    </row>
    <row r="94" spans="1:14" s="7" customFormat="1" ht="15">
      <c r="A94" s="204" t="s">
        <v>300</v>
      </c>
      <c r="B94" s="238">
        <f>'Open Int.'!K98</f>
        <v>1188500</v>
      </c>
      <c r="C94" s="240">
        <f>'Open Int.'!R98</f>
        <v>98.2473525</v>
      </c>
      <c r="D94" s="162">
        <f t="shared" si="2"/>
        <v>0.15960878456668331</v>
      </c>
      <c r="E94" s="246">
        <f>'Open Int.'!B98/'Open Int.'!K98</f>
        <v>0.9934791754312158</v>
      </c>
      <c r="F94" s="231">
        <f>'Open Int.'!E98/'Open Int.'!K98</f>
        <v>0.006520824568784182</v>
      </c>
      <c r="G94" s="247">
        <f>'Open Int.'!H98/'Open Int.'!K98</f>
        <v>0</v>
      </c>
      <c r="H94" s="250">
        <v>7446332</v>
      </c>
      <c r="I94" s="234">
        <v>1489250</v>
      </c>
      <c r="J94" s="360">
        <v>744500</v>
      </c>
      <c r="K94" s="118" t="str">
        <f t="shared" si="3"/>
        <v>Gross Exposure is less then 30%</v>
      </c>
      <c r="M94"/>
      <c r="N94"/>
    </row>
    <row r="95" spans="1:14" s="7" customFormat="1" ht="15">
      <c r="A95" s="204" t="s">
        <v>280</v>
      </c>
      <c r="B95" s="238">
        <f>'Open Int.'!K99</f>
        <v>11601600</v>
      </c>
      <c r="C95" s="240">
        <f>'Open Int.'!R99</f>
        <v>336.794448</v>
      </c>
      <c r="D95" s="162">
        <f t="shared" si="2"/>
        <v>0.7339964034075006</v>
      </c>
      <c r="E95" s="246">
        <f>'Open Int.'!B99/'Open Int.'!K99</f>
        <v>0.9546269480071714</v>
      </c>
      <c r="F95" s="231">
        <f>'Open Int.'!E99/'Open Int.'!K99</f>
        <v>0.041787339677285894</v>
      </c>
      <c r="G95" s="247">
        <f>'Open Int.'!H99/'Open Int.'!K99</f>
        <v>0.0035857123155426836</v>
      </c>
      <c r="H95" s="250">
        <v>15806072</v>
      </c>
      <c r="I95" s="234">
        <v>3160000</v>
      </c>
      <c r="J95" s="360">
        <v>1644800</v>
      </c>
      <c r="K95" s="118" t="str">
        <f t="shared" si="3"/>
        <v>Gross exposure is Substantial as Open interest has crossed 60%</v>
      </c>
      <c r="M95"/>
      <c r="N95"/>
    </row>
    <row r="96" spans="1:14" s="8" customFormat="1" ht="15">
      <c r="A96" s="204" t="s">
        <v>146</v>
      </c>
      <c r="B96" s="238">
        <f>'Open Int.'!K100</f>
        <v>10057000</v>
      </c>
      <c r="C96" s="240">
        <f>'Open Int.'!R100</f>
        <v>45.45764</v>
      </c>
      <c r="D96" s="162">
        <f t="shared" si="2"/>
        <v>0.2509297775375408</v>
      </c>
      <c r="E96" s="246">
        <f>'Open Int.'!B100/'Open Int.'!K100</f>
        <v>0.9300884955752212</v>
      </c>
      <c r="F96" s="231">
        <f>'Open Int.'!E100/'Open Int.'!K100</f>
        <v>0.06725663716814159</v>
      </c>
      <c r="G96" s="247">
        <f>'Open Int.'!H100/'Open Int.'!K100</f>
        <v>0.002654867256637168</v>
      </c>
      <c r="H96" s="250">
        <v>40078942</v>
      </c>
      <c r="I96" s="234">
        <v>8010000</v>
      </c>
      <c r="J96" s="360">
        <v>8010000</v>
      </c>
      <c r="K96" s="118" t="str">
        <f t="shared" si="3"/>
        <v>Gross Exposure is less then 30%</v>
      </c>
      <c r="M96"/>
      <c r="N96"/>
    </row>
    <row r="97" spans="1:14" s="7" customFormat="1" ht="15">
      <c r="A97" s="204" t="s">
        <v>8</v>
      </c>
      <c r="B97" s="238">
        <f>'Open Int.'!K101</f>
        <v>32364800</v>
      </c>
      <c r="C97" s="240">
        <f>'Open Int.'!R101</f>
        <v>543.890464</v>
      </c>
      <c r="D97" s="162">
        <f t="shared" si="2"/>
        <v>0.7056215327938571</v>
      </c>
      <c r="E97" s="246">
        <f>'Open Int.'!B101/'Open Int.'!K101</f>
        <v>0.8506031243820447</v>
      </c>
      <c r="F97" s="231">
        <f>'Open Int.'!E101/'Open Int.'!K101</f>
        <v>0.11424757761518688</v>
      </c>
      <c r="G97" s="247">
        <f>'Open Int.'!H101/'Open Int.'!K101</f>
        <v>0.03514929800276844</v>
      </c>
      <c r="H97" s="250">
        <v>45867081</v>
      </c>
      <c r="I97" s="234">
        <v>9172800</v>
      </c>
      <c r="J97" s="360">
        <v>4585600</v>
      </c>
      <c r="K97" s="118" t="str">
        <f t="shared" si="3"/>
        <v>Gross exposure is Substantial as Open interest has crossed 60%</v>
      </c>
      <c r="M97"/>
      <c r="N97"/>
    </row>
    <row r="98" spans="1:14" s="7" customFormat="1" ht="15">
      <c r="A98" s="204" t="s">
        <v>301</v>
      </c>
      <c r="B98" s="238">
        <f>'Open Int.'!K102</f>
        <v>2019000</v>
      </c>
      <c r="C98" s="240">
        <f>'Open Int.'!R102</f>
        <v>44.266575</v>
      </c>
      <c r="D98" s="162">
        <f t="shared" si="2"/>
        <v>0.07075789095925131</v>
      </c>
      <c r="E98" s="246">
        <f>'Open Int.'!B102/'Open Int.'!K102</f>
        <v>0.9925705794947994</v>
      </c>
      <c r="F98" s="231">
        <f>'Open Int.'!E102/'Open Int.'!K102</f>
        <v>0.006934125804853888</v>
      </c>
      <c r="G98" s="247">
        <f>'Open Int.'!H102/'Open Int.'!K102</f>
        <v>0.0004952947003467063</v>
      </c>
      <c r="H98" s="250">
        <v>28533920</v>
      </c>
      <c r="I98" s="234">
        <v>5706000</v>
      </c>
      <c r="J98" s="360">
        <v>2853000</v>
      </c>
      <c r="K98" s="118" t="str">
        <f t="shared" si="3"/>
        <v>Gross Exposure is less then 30%</v>
      </c>
      <c r="M98"/>
      <c r="N98"/>
    </row>
    <row r="99" spans="1:14" s="7" customFormat="1" ht="15">
      <c r="A99" s="204" t="s">
        <v>179</v>
      </c>
      <c r="B99" s="238">
        <f>'Open Int.'!K103</f>
        <v>44072000</v>
      </c>
      <c r="C99" s="240">
        <f>'Open Int.'!R103</f>
        <v>68.3116</v>
      </c>
      <c r="D99" s="162">
        <f t="shared" si="2"/>
        <v>0.7948640728689367</v>
      </c>
      <c r="E99" s="246">
        <f>'Open Int.'!B103/'Open Int.'!K103</f>
        <v>0.7941550190597204</v>
      </c>
      <c r="F99" s="231">
        <f>'Open Int.'!E103/'Open Int.'!K103</f>
        <v>0.15501905972045743</v>
      </c>
      <c r="G99" s="247">
        <f>'Open Int.'!H103/'Open Int.'!K103</f>
        <v>0.05082592121982211</v>
      </c>
      <c r="H99" s="250">
        <v>55445958</v>
      </c>
      <c r="I99" s="234">
        <v>11088000</v>
      </c>
      <c r="J99" s="360">
        <v>11088000</v>
      </c>
      <c r="K99" s="118" t="str">
        <f t="shared" si="3"/>
        <v>Gross exposure is Substantial as Open interest has crossed 60%</v>
      </c>
      <c r="M99"/>
      <c r="N99"/>
    </row>
    <row r="100" spans="1:14" s="7" customFormat="1" ht="15">
      <c r="A100" s="204" t="s">
        <v>202</v>
      </c>
      <c r="B100" s="238">
        <f>'Open Int.'!K104</f>
        <v>3556950</v>
      </c>
      <c r="C100" s="240">
        <f>'Open Int.'!R104</f>
        <v>75.70968075</v>
      </c>
      <c r="D100" s="162">
        <f t="shared" si="2"/>
        <v>0.21476575471147866</v>
      </c>
      <c r="E100" s="246">
        <f>'Open Int.'!B104/'Open Int.'!K104</f>
        <v>0.9612027158098934</v>
      </c>
      <c r="F100" s="231">
        <f>'Open Int.'!E104/'Open Int.'!K104</f>
        <v>0.03588748787584869</v>
      </c>
      <c r="G100" s="247">
        <f>'Open Int.'!H104/'Open Int.'!K104</f>
        <v>0.002909796314258002</v>
      </c>
      <c r="H100" s="250">
        <v>16561998</v>
      </c>
      <c r="I100" s="234">
        <v>3312000</v>
      </c>
      <c r="J100" s="360">
        <v>2339100</v>
      </c>
      <c r="K100" s="118" t="str">
        <f t="shared" si="3"/>
        <v>Gross Exposure is less then 30%</v>
      </c>
      <c r="M100"/>
      <c r="N100"/>
    </row>
    <row r="101" spans="1:14" s="7" customFormat="1" ht="15">
      <c r="A101" s="204" t="s">
        <v>171</v>
      </c>
      <c r="B101" s="238">
        <f>'Open Int.'!K105</f>
        <v>4417600</v>
      </c>
      <c r="C101" s="240">
        <f>'Open Int.'!R105</f>
        <v>141.3632</v>
      </c>
      <c r="D101" s="162">
        <f t="shared" si="2"/>
        <v>0.791683736540785</v>
      </c>
      <c r="E101" s="246">
        <f>'Open Int.'!B105/'Open Int.'!K105</f>
        <v>0.950199203187251</v>
      </c>
      <c r="F101" s="231">
        <f>'Open Int.'!E105/'Open Int.'!K105</f>
        <v>0.037350597609561755</v>
      </c>
      <c r="G101" s="247">
        <f>'Open Int.'!H105/'Open Int.'!K105</f>
        <v>0.01245019920318725</v>
      </c>
      <c r="H101" s="250">
        <v>5580006</v>
      </c>
      <c r="I101" s="234">
        <v>1115400</v>
      </c>
      <c r="J101" s="360">
        <v>1115400</v>
      </c>
      <c r="K101" s="118" t="str">
        <f t="shared" si="3"/>
        <v>Gross exposure is Substantial as Open interest has crossed 60%</v>
      </c>
      <c r="M101"/>
      <c r="N101"/>
    </row>
    <row r="102" spans="1:14" s="7" customFormat="1" ht="15">
      <c r="A102" s="204" t="s">
        <v>147</v>
      </c>
      <c r="B102" s="238">
        <f>'Open Int.'!K106</f>
        <v>4838000</v>
      </c>
      <c r="C102" s="240">
        <f>'Open Int.'!R106</f>
        <v>29.24571</v>
      </c>
      <c r="D102" s="162">
        <f t="shared" si="2"/>
        <v>0.2238370236985945</v>
      </c>
      <c r="E102" s="246">
        <f>'Open Int.'!B106/'Open Int.'!K106</f>
        <v>0.9585365853658536</v>
      </c>
      <c r="F102" s="231">
        <f>'Open Int.'!E106/'Open Int.'!K106</f>
        <v>0.03902439024390244</v>
      </c>
      <c r="G102" s="247">
        <f>'Open Int.'!H106/'Open Int.'!K106</f>
        <v>0.0024390243902439024</v>
      </c>
      <c r="H102" s="250">
        <v>21613940</v>
      </c>
      <c r="I102" s="234">
        <v>4318800</v>
      </c>
      <c r="J102" s="360">
        <v>4318800</v>
      </c>
      <c r="K102" s="118" t="str">
        <f t="shared" si="3"/>
        <v>Gross Exposure is less then 30%</v>
      </c>
      <c r="M102"/>
      <c r="N102"/>
    </row>
    <row r="103" spans="1:14" s="7" customFormat="1" ht="15">
      <c r="A103" s="204" t="s">
        <v>148</v>
      </c>
      <c r="B103" s="238">
        <f>'Open Int.'!K107</f>
        <v>1139050</v>
      </c>
      <c r="C103" s="240">
        <f>'Open Int.'!R107</f>
        <v>29.6950335</v>
      </c>
      <c r="D103" s="162">
        <f t="shared" si="2"/>
        <v>0.05484573280408963</v>
      </c>
      <c r="E103" s="246">
        <f>'Open Int.'!B107/'Open Int.'!K107</f>
        <v>0.998165137614679</v>
      </c>
      <c r="F103" s="231">
        <f>'Open Int.'!E107/'Open Int.'!K107</f>
        <v>0.001834862385321101</v>
      </c>
      <c r="G103" s="247">
        <f>'Open Int.'!H107/'Open Int.'!K107</f>
        <v>0</v>
      </c>
      <c r="H103" s="250">
        <v>20768252</v>
      </c>
      <c r="I103" s="234">
        <v>4152830</v>
      </c>
      <c r="J103" s="360">
        <v>2075370</v>
      </c>
      <c r="K103" s="118" t="str">
        <f t="shared" si="3"/>
        <v>Gross Exposure is less then 30%</v>
      </c>
      <c r="M103"/>
      <c r="N103"/>
    </row>
    <row r="104" spans="1:14" s="7" customFormat="1" ht="15">
      <c r="A104" s="204" t="s">
        <v>122</v>
      </c>
      <c r="B104" s="238">
        <f>'Open Int.'!K108</f>
        <v>26468000</v>
      </c>
      <c r="C104" s="240">
        <f>'Open Int.'!R108</f>
        <v>366.5818</v>
      </c>
      <c r="D104" s="162">
        <f t="shared" si="2"/>
        <v>0.15284755667971772</v>
      </c>
      <c r="E104" s="246">
        <f>'Open Int.'!B108/'Open Int.'!K108</f>
        <v>0.7864685658153242</v>
      </c>
      <c r="F104" s="231">
        <f>'Open Int.'!E108/'Open Int.'!K108</f>
        <v>0.1780451866404715</v>
      </c>
      <c r="G104" s="247">
        <f>'Open Int.'!H108/'Open Int.'!K108</f>
        <v>0.03548624754420432</v>
      </c>
      <c r="H104" s="250">
        <v>173166000</v>
      </c>
      <c r="I104" s="234">
        <v>21976500</v>
      </c>
      <c r="J104" s="360">
        <v>10988250</v>
      </c>
      <c r="K104" s="118" t="str">
        <f t="shared" si="3"/>
        <v>Gross Exposure is less then 30%</v>
      </c>
      <c r="M104"/>
      <c r="N104"/>
    </row>
    <row r="105" spans="1:14" s="7" customFormat="1" ht="15">
      <c r="A105" s="204" t="s">
        <v>36</v>
      </c>
      <c r="B105" s="238">
        <f>'Open Int.'!K109</f>
        <v>7581150</v>
      </c>
      <c r="C105" s="240">
        <f>'Open Int.'!R109</f>
        <v>678.09596175</v>
      </c>
      <c r="D105" s="162">
        <f t="shared" si="2"/>
        <v>0.068529320812027</v>
      </c>
      <c r="E105" s="246">
        <f>'Open Int.'!B109/'Open Int.'!K109</f>
        <v>0.9584495755920935</v>
      </c>
      <c r="F105" s="231">
        <f>'Open Int.'!E109/'Open Int.'!K109</f>
        <v>0.033121624028016855</v>
      </c>
      <c r="G105" s="247">
        <f>'Open Int.'!H109/'Open Int.'!K109</f>
        <v>0.008428800379889594</v>
      </c>
      <c r="H105" s="250">
        <v>110626370</v>
      </c>
      <c r="I105" s="234">
        <v>3442950</v>
      </c>
      <c r="J105" s="360">
        <v>1721250</v>
      </c>
      <c r="K105" s="118" t="str">
        <f t="shared" si="3"/>
        <v>Gross Exposure is less then 30%</v>
      </c>
      <c r="M105"/>
      <c r="N105"/>
    </row>
    <row r="106" spans="1:14" s="7" customFormat="1" ht="15">
      <c r="A106" s="204" t="s">
        <v>172</v>
      </c>
      <c r="B106" s="238">
        <f>'Open Int.'!K110</f>
        <v>4424700</v>
      </c>
      <c r="C106" s="240">
        <f>'Open Int.'!R110</f>
        <v>95.971743</v>
      </c>
      <c r="D106" s="162">
        <f t="shared" si="2"/>
        <v>0.4095384785405336</v>
      </c>
      <c r="E106" s="246">
        <f>'Open Int.'!B110/'Open Int.'!K110</f>
        <v>0.9629805410536307</v>
      </c>
      <c r="F106" s="231">
        <f>'Open Int.'!E110/'Open Int.'!K110</f>
        <v>0.03464641670621737</v>
      </c>
      <c r="G106" s="247">
        <f>'Open Int.'!H110/'Open Int.'!K110</f>
        <v>0.0023730422401518746</v>
      </c>
      <c r="H106" s="250">
        <v>10804113</v>
      </c>
      <c r="I106" s="234">
        <v>2159850</v>
      </c>
      <c r="J106" s="360">
        <v>2159850</v>
      </c>
      <c r="K106" s="118" t="str">
        <f t="shared" si="3"/>
        <v>Gross exposure is building up andcrpsses 40% mark</v>
      </c>
      <c r="M106"/>
      <c r="N106"/>
    </row>
    <row r="107" spans="1:14" s="7" customFormat="1" ht="15">
      <c r="A107" s="204" t="s">
        <v>80</v>
      </c>
      <c r="B107" s="238">
        <f>'Open Int.'!K111</f>
        <v>2702400</v>
      </c>
      <c r="C107" s="240">
        <f>'Open Int.'!R111</f>
        <v>59.65548</v>
      </c>
      <c r="D107" s="162">
        <f t="shared" si="2"/>
        <v>0.1102663055320031</v>
      </c>
      <c r="E107" s="246">
        <f>'Open Int.'!B111/'Open Int.'!K111</f>
        <v>0.9902309058614565</v>
      </c>
      <c r="F107" s="231">
        <f>'Open Int.'!E111/'Open Int.'!K111</f>
        <v>0.008880994671403197</v>
      </c>
      <c r="G107" s="247">
        <f>'Open Int.'!H111/'Open Int.'!K111</f>
        <v>0.0008880994671403197</v>
      </c>
      <c r="H107" s="250">
        <v>24507940</v>
      </c>
      <c r="I107" s="234">
        <v>4900800</v>
      </c>
      <c r="J107" s="360">
        <v>2450400</v>
      </c>
      <c r="K107" s="118" t="str">
        <f t="shared" si="3"/>
        <v>Gross Exposure is less then 30%</v>
      </c>
      <c r="M107"/>
      <c r="N107"/>
    </row>
    <row r="108" spans="1:14" s="7" customFormat="1" ht="15">
      <c r="A108" s="204" t="s">
        <v>276</v>
      </c>
      <c r="B108" s="238">
        <f>'Open Int.'!K112</f>
        <v>5868800</v>
      </c>
      <c r="C108" s="240">
        <f>'Open Int.'!R112</f>
        <v>244.993056</v>
      </c>
      <c r="D108" s="162">
        <f t="shared" si="2"/>
        <v>0.8078005164373531</v>
      </c>
      <c r="E108" s="246">
        <f>'Open Int.'!B112/'Open Int.'!K112</f>
        <v>0.9708969465648855</v>
      </c>
      <c r="F108" s="231">
        <f>'Open Int.'!E112/'Open Int.'!K112</f>
        <v>0.028864503816793893</v>
      </c>
      <c r="G108" s="247">
        <f>'Open Int.'!H112/'Open Int.'!K112</f>
        <v>0.00023854961832061068</v>
      </c>
      <c r="H108" s="250">
        <v>7265160</v>
      </c>
      <c r="I108" s="234">
        <v>1452500</v>
      </c>
      <c r="J108" s="360">
        <v>1088500</v>
      </c>
      <c r="K108" s="118" t="str">
        <f t="shared" si="3"/>
        <v>Gross exposure has crossed 80%,Margin double</v>
      </c>
      <c r="M108"/>
      <c r="N108"/>
    </row>
    <row r="109" spans="1:14" s="7" customFormat="1" ht="15">
      <c r="A109" s="204" t="s">
        <v>225</v>
      </c>
      <c r="B109" s="238">
        <f>'Open Int.'!K113</f>
        <v>580450</v>
      </c>
      <c r="C109" s="240">
        <f>'Open Int.'!R113</f>
        <v>24.111893</v>
      </c>
      <c r="D109" s="162">
        <f t="shared" si="2"/>
        <v>0.0700069554675197</v>
      </c>
      <c r="E109" s="246">
        <f>'Open Int.'!B113/'Open Int.'!K113</f>
        <v>1</v>
      </c>
      <c r="F109" s="231">
        <f>'Open Int.'!E113/'Open Int.'!K113</f>
        <v>0</v>
      </c>
      <c r="G109" s="247">
        <f>'Open Int.'!H113/'Open Int.'!K113</f>
        <v>0</v>
      </c>
      <c r="H109" s="250">
        <v>8291319</v>
      </c>
      <c r="I109" s="234">
        <v>1658150</v>
      </c>
      <c r="J109" s="360">
        <v>1197300</v>
      </c>
      <c r="K109" s="118" t="str">
        <f t="shared" si="3"/>
        <v>Gross Exposure is less then 30%</v>
      </c>
      <c r="M109"/>
      <c r="N109"/>
    </row>
    <row r="110" spans="1:14" s="7" customFormat="1" ht="15">
      <c r="A110" s="204" t="s">
        <v>81</v>
      </c>
      <c r="B110" s="238">
        <f>'Open Int.'!K114</f>
        <v>4425600</v>
      </c>
      <c r="C110" s="240">
        <f>'Open Int.'!R114</f>
        <v>233.67168</v>
      </c>
      <c r="D110" s="162">
        <f t="shared" si="2"/>
        <v>0.16629941711032217</v>
      </c>
      <c r="E110" s="246">
        <f>'Open Int.'!B114/'Open Int.'!K114</f>
        <v>0.9929501084598699</v>
      </c>
      <c r="F110" s="231">
        <f>'Open Int.'!E114/'Open Int.'!K114</f>
        <v>0.0067787418655097615</v>
      </c>
      <c r="G110" s="247">
        <f>'Open Int.'!H114/'Open Int.'!K114</f>
        <v>0.00027114967462039046</v>
      </c>
      <c r="H110" s="250">
        <v>26612240</v>
      </c>
      <c r="I110" s="234">
        <v>5322000</v>
      </c>
      <c r="J110" s="360">
        <v>2660400</v>
      </c>
      <c r="K110" s="118" t="str">
        <f t="shared" si="3"/>
        <v>Gross Exposure is less then 30%</v>
      </c>
      <c r="M110"/>
      <c r="N110"/>
    </row>
    <row r="111" spans="1:14" s="7" customFormat="1" ht="15">
      <c r="A111" s="204" t="s">
        <v>226</v>
      </c>
      <c r="B111" s="238">
        <f>'Open Int.'!K115</f>
        <v>12098800</v>
      </c>
      <c r="C111" s="240">
        <f>'Open Int.'!R115</f>
        <v>261.03161</v>
      </c>
      <c r="D111" s="162">
        <f t="shared" si="2"/>
        <v>0.8538026354491108</v>
      </c>
      <c r="E111" s="246">
        <f>'Open Int.'!B115/'Open Int.'!K115</f>
        <v>0.7447350150428141</v>
      </c>
      <c r="F111" s="231">
        <f>'Open Int.'!E115/'Open Int.'!K115</f>
        <v>0.16385096042582736</v>
      </c>
      <c r="G111" s="247">
        <f>'Open Int.'!H115/'Open Int.'!K115</f>
        <v>0.09141402453135848</v>
      </c>
      <c r="H111" s="250">
        <v>14170488</v>
      </c>
      <c r="I111" s="234">
        <v>2833600</v>
      </c>
      <c r="J111" s="360">
        <v>2833600</v>
      </c>
      <c r="K111" s="118" t="str">
        <f t="shared" si="3"/>
        <v>Gross exposure has crossed 80%,Margin double</v>
      </c>
      <c r="M111"/>
      <c r="N111"/>
    </row>
    <row r="112" spans="1:14" s="7" customFormat="1" ht="15">
      <c r="A112" s="204" t="s">
        <v>302</v>
      </c>
      <c r="B112" s="238">
        <f>'Open Int.'!K116</f>
        <v>3819200</v>
      </c>
      <c r="C112" s="240">
        <f>'Open Int.'!R116</f>
        <v>109.496464</v>
      </c>
      <c r="D112" s="162">
        <f t="shared" si="2"/>
        <v>0.3279958152021148</v>
      </c>
      <c r="E112" s="246">
        <f>'Open Int.'!B116/'Open Int.'!K116</f>
        <v>0.991647465437788</v>
      </c>
      <c r="F112" s="231">
        <f>'Open Int.'!E116/'Open Int.'!K116</f>
        <v>0.008064516129032258</v>
      </c>
      <c r="G112" s="247">
        <f>'Open Int.'!H116/'Open Int.'!K116</f>
        <v>0.0002880184331797235</v>
      </c>
      <c r="H112" s="250">
        <v>11644051</v>
      </c>
      <c r="I112" s="234">
        <v>2328700</v>
      </c>
      <c r="J112" s="360">
        <v>2328700</v>
      </c>
      <c r="K112" s="118" t="str">
        <f t="shared" si="3"/>
        <v>Some sign of build up Gross exposure crosses 30%</v>
      </c>
      <c r="M112"/>
      <c r="N112"/>
    </row>
    <row r="113" spans="1:14" s="7" customFormat="1" ht="15">
      <c r="A113" s="204" t="s">
        <v>227</v>
      </c>
      <c r="B113" s="238">
        <f>'Open Int.'!K117</f>
        <v>3154800</v>
      </c>
      <c r="C113" s="240">
        <f>'Open Int.'!R117</f>
        <v>333.30462</v>
      </c>
      <c r="D113" s="162">
        <f t="shared" si="2"/>
        <v>0.668363350858769</v>
      </c>
      <c r="E113" s="246">
        <f>'Open Int.'!B117/'Open Int.'!K117</f>
        <v>0.9945796880943324</v>
      </c>
      <c r="F113" s="231">
        <f>'Open Int.'!E117/'Open Int.'!K117</f>
        <v>0.005135032331685051</v>
      </c>
      <c r="G113" s="247">
        <f>'Open Int.'!H117/'Open Int.'!K117</f>
        <v>0.00028527957398250285</v>
      </c>
      <c r="H113" s="250">
        <v>4720187</v>
      </c>
      <c r="I113" s="234">
        <v>943800</v>
      </c>
      <c r="J113" s="360">
        <v>484500</v>
      </c>
      <c r="K113" s="118" t="str">
        <f t="shared" si="3"/>
        <v>Gross exposure is Substantial as Open interest has crossed 60%</v>
      </c>
      <c r="M113"/>
      <c r="N113"/>
    </row>
    <row r="114" spans="1:14" s="7" customFormat="1" ht="15">
      <c r="A114" s="204" t="s">
        <v>228</v>
      </c>
      <c r="B114" s="238">
        <f>'Open Int.'!K118</f>
        <v>7688000</v>
      </c>
      <c r="C114" s="240">
        <f>'Open Int.'!R118</f>
        <v>311.01804</v>
      </c>
      <c r="D114" s="162">
        <f t="shared" si="2"/>
        <v>0.17315526299543424</v>
      </c>
      <c r="E114" s="246">
        <f>'Open Int.'!B118/'Open Int.'!K118</f>
        <v>0.8460978147762747</v>
      </c>
      <c r="F114" s="231">
        <f>'Open Int.'!E118/'Open Int.'!K118</f>
        <v>0.07866805411030177</v>
      </c>
      <c r="G114" s="247">
        <f>'Open Int.'!H118/'Open Int.'!K118</f>
        <v>0.07523413111342352</v>
      </c>
      <c r="H114" s="250">
        <v>44399459</v>
      </c>
      <c r="I114" s="234">
        <v>7656800</v>
      </c>
      <c r="J114" s="360">
        <v>3828000</v>
      </c>
      <c r="K114" s="118" t="str">
        <f t="shared" si="3"/>
        <v>Gross Exposure is less then 30%</v>
      </c>
      <c r="M114"/>
      <c r="N114"/>
    </row>
    <row r="115" spans="1:14" s="7" customFormat="1" ht="15">
      <c r="A115" s="204" t="s">
        <v>235</v>
      </c>
      <c r="B115" s="238">
        <f>'Open Int.'!K119</f>
        <v>22104600</v>
      </c>
      <c r="C115" s="240">
        <f>'Open Int.'!R119</f>
        <v>992.275494</v>
      </c>
      <c r="D115" s="162">
        <f t="shared" si="2"/>
        <v>0.174663887618186</v>
      </c>
      <c r="E115" s="246">
        <f>'Open Int.'!B119/'Open Int.'!K119</f>
        <v>0.8891633415669137</v>
      </c>
      <c r="F115" s="231">
        <f>'Open Int.'!E119/'Open Int.'!K119</f>
        <v>0.09927797833935018</v>
      </c>
      <c r="G115" s="247">
        <f>'Open Int.'!H119/'Open Int.'!K119</f>
        <v>0.011558680093736146</v>
      </c>
      <c r="H115" s="250">
        <v>126555067</v>
      </c>
      <c r="I115" s="234">
        <v>6360200</v>
      </c>
      <c r="J115" s="360">
        <v>3180100</v>
      </c>
      <c r="K115" s="118" t="str">
        <f t="shared" si="3"/>
        <v>Gross Exposure is less then 30%</v>
      </c>
      <c r="M115"/>
      <c r="N115"/>
    </row>
    <row r="116" spans="1:14" s="7" customFormat="1" ht="15">
      <c r="A116" s="204" t="s">
        <v>98</v>
      </c>
      <c r="B116" s="238">
        <f>'Open Int.'!K120</f>
        <v>6500450</v>
      </c>
      <c r="C116" s="240">
        <f>'Open Int.'!R120</f>
        <v>329.47530825</v>
      </c>
      <c r="D116" s="162">
        <f t="shared" si="2"/>
        <v>0.22882096998309023</v>
      </c>
      <c r="E116" s="246">
        <f>'Open Int.'!B120/'Open Int.'!K120</f>
        <v>0.9809628564176326</v>
      </c>
      <c r="F116" s="231">
        <f>'Open Int.'!E120/'Open Int.'!K120</f>
        <v>0.018360267366105423</v>
      </c>
      <c r="G116" s="247">
        <f>'Open Int.'!H120/'Open Int.'!K120</f>
        <v>0.0006768762162619511</v>
      </c>
      <c r="H116" s="250">
        <v>28408454</v>
      </c>
      <c r="I116" s="234">
        <v>5681500</v>
      </c>
      <c r="J116" s="360">
        <v>2840750</v>
      </c>
      <c r="K116" s="118" t="str">
        <f t="shared" si="3"/>
        <v>Gross Exposure is less then 30%</v>
      </c>
      <c r="M116"/>
      <c r="N116"/>
    </row>
    <row r="117" spans="1:14" s="7" customFormat="1" ht="15">
      <c r="A117" s="204" t="s">
        <v>149</v>
      </c>
      <c r="B117" s="238">
        <f>'Open Int.'!K121</f>
        <v>6588450</v>
      </c>
      <c r="C117" s="240">
        <f>'Open Int.'!R121</f>
        <v>411.61341375</v>
      </c>
      <c r="D117" s="162">
        <f t="shared" si="2"/>
        <v>0.28608990660115186</v>
      </c>
      <c r="E117" s="246">
        <f>'Open Int.'!B121/'Open Int.'!K121</f>
        <v>0.944152266466316</v>
      </c>
      <c r="F117" s="231">
        <f>'Open Int.'!E121/'Open Int.'!K121</f>
        <v>0.04491192920944987</v>
      </c>
      <c r="G117" s="247">
        <f>'Open Int.'!H121/'Open Int.'!K121</f>
        <v>0.010935804324234076</v>
      </c>
      <c r="H117" s="250">
        <v>23029299</v>
      </c>
      <c r="I117" s="234">
        <v>4605700</v>
      </c>
      <c r="J117" s="360">
        <v>2302850</v>
      </c>
      <c r="K117" s="118" t="str">
        <f t="shared" si="3"/>
        <v>Gross Exposure is less then 30%</v>
      </c>
      <c r="M117"/>
      <c r="N117"/>
    </row>
    <row r="118" spans="1:14" s="7" customFormat="1" ht="15">
      <c r="A118" s="204" t="s">
        <v>203</v>
      </c>
      <c r="B118" s="238">
        <f>'Open Int.'!K122</f>
        <v>19244400</v>
      </c>
      <c r="C118" s="240">
        <f>'Open Int.'!R122</f>
        <v>2643.891894</v>
      </c>
      <c r="D118" s="162">
        <f t="shared" si="2"/>
        <v>0.14882322744811208</v>
      </c>
      <c r="E118" s="246">
        <f>'Open Int.'!B122/'Open Int.'!K122</f>
        <v>0.7520421525222922</v>
      </c>
      <c r="F118" s="231">
        <f>'Open Int.'!E122/'Open Int.'!K122</f>
        <v>0.18279603417097962</v>
      </c>
      <c r="G118" s="247">
        <f>'Open Int.'!H122/'Open Int.'!K122</f>
        <v>0.0651618133067282</v>
      </c>
      <c r="H118" s="250">
        <v>129310460</v>
      </c>
      <c r="I118" s="234">
        <v>2361900</v>
      </c>
      <c r="J118" s="360">
        <v>1180800</v>
      </c>
      <c r="K118" s="118" t="str">
        <f t="shared" si="3"/>
        <v>Gross Exposure is less then 30%</v>
      </c>
      <c r="M118"/>
      <c r="N118"/>
    </row>
    <row r="119" spans="1:14" s="7" customFormat="1" ht="15">
      <c r="A119" s="204" t="s">
        <v>303</v>
      </c>
      <c r="B119" s="238">
        <f>'Open Int.'!K123</f>
        <v>409000</v>
      </c>
      <c r="C119" s="240">
        <f>'Open Int.'!R123</f>
        <v>16.74855</v>
      </c>
      <c r="D119" s="162">
        <f t="shared" si="2"/>
        <v>0.16273172858894086</v>
      </c>
      <c r="E119" s="246">
        <f>'Open Int.'!B123/'Open Int.'!K123</f>
        <v>0.9987775061124694</v>
      </c>
      <c r="F119" s="231">
        <f>'Open Int.'!E123/'Open Int.'!K123</f>
        <v>0.0012224938875305623</v>
      </c>
      <c r="G119" s="247">
        <f>'Open Int.'!H123/'Open Int.'!K123</f>
        <v>0</v>
      </c>
      <c r="H119" s="250">
        <v>2513339</v>
      </c>
      <c r="I119" s="234">
        <v>502500</v>
      </c>
      <c r="J119" s="360">
        <v>502500</v>
      </c>
      <c r="K119" s="118" t="str">
        <f t="shared" si="3"/>
        <v>Gross Exposure is less then 30%</v>
      </c>
      <c r="M119"/>
      <c r="N119"/>
    </row>
    <row r="120" spans="1:14" s="7" customFormat="1" ht="15">
      <c r="A120" s="204" t="s">
        <v>217</v>
      </c>
      <c r="B120" s="238">
        <f>'Open Int.'!K124</f>
        <v>49623550</v>
      </c>
      <c r="C120" s="240">
        <f>'Open Int.'!R124</f>
        <v>330.24472525</v>
      </c>
      <c r="D120" s="162">
        <f t="shared" si="2"/>
        <v>0.2756863888888889</v>
      </c>
      <c r="E120" s="246">
        <f>'Open Int.'!B124/'Open Int.'!K124</f>
        <v>0.8582326334976035</v>
      </c>
      <c r="F120" s="231">
        <f>'Open Int.'!E124/'Open Int.'!K124</f>
        <v>0.12144737730371971</v>
      </c>
      <c r="G120" s="247">
        <f>'Open Int.'!H124/'Open Int.'!K124</f>
        <v>0.02031998919867684</v>
      </c>
      <c r="H120" s="250">
        <v>180000000</v>
      </c>
      <c r="I120" s="234">
        <v>35999100</v>
      </c>
      <c r="J120" s="360">
        <v>17999550</v>
      </c>
      <c r="K120" s="118" t="str">
        <f t="shared" si="3"/>
        <v>Gross Exposure is less then 30%</v>
      </c>
      <c r="M120"/>
      <c r="N120"/>
    </row>
    <row r="121" spans="1:14" s="7" customFormat="1" ht="15">
      <c r="A121" s="204" t="s">
        <v>236</v>
      </c>
      <c r="B121" s="238">
        <f>'Open Int.'!K125</f>
        <v>29165400</v>
      </c>
      <c r="C121" s="240">
        <f>'Open Int.'!R125</f>
        <v>287.133363</v>
      </c>
      <c r="D121" s="162">
        <f t="shared" si="2"/>
        <v>0.24967481296796531</v>
      </c>
      <c r="E121" s="246">
        <f>'Open Int.'!B125/'Open Int.'!K125</f>
        <v>0.7415293464173301</v>
      </c>
      <c r="F121" s="231">
        <f>'Open Int.'!E125/'Open Int.'!K125</f>
        <v>0.18737270875763748</v>
      </c>
      <c r="G121" s="247">
        <f>'Open Int.'!H125/'Open Int.'!K125</f>
        <v>0.0710979448250324</v>
      </c>
      <c r="H121" s="250">
        <v>116813545</v>
      </c>
      <c r="I121" s="234">
        <v>23360400</v>
      </c>
      <c r="J121" s="360">
        <v>11680200</v>
      </c>
      <c r="K121" s="118" t="str">
        <f t="shared" si="3"/>
        <v>Gross Exposure is less then 30%</v>
      </c>
      <c r="M121"/>
      <c r="N121"/>
    </row>
    <row r="122" spans="1:14" s="7" customFormat="1" ht="15">
      <c r="A122" s="204" t="s">
        <v>204</v>
      </c>
      <c r="B122" s="238">
        <f>'Open Int.'!K126</f>
        <v>10404600</v>
      </c>
      <c r="C122" s="240">
        <f>'Open Int.'!R126</f>
        <v>491.409258</v>
      </c>
      <c r="D122" s="162">
        <f t="shared" si="2"/>
        <v>0.11184648237728308</v>
      </c>
      <c r="E122" s="246">
        <f>'Open Int.'!B126/'Open Int.'!K126</f>
        <v>0.807277550314284</v>
      </c>
      <c r="F122" s="231">
        <f>'Open Int.'!E126/'Open Int.'!K126</f>
        <v>0.15881437056686465</v>
      </c>
      <c r="G122" s="247">
        <f>'Open Int.'!H126/'Open Int.'!K126</f>
        <v>0.03390807911885128</v>
      </c>
      <c r="H122" s="250">
        <v>93025724</v>
      </c>
      <c r="I122" s="234">
        <v>6205800</v>
      </c>
      <c r="J122" s="360">
        <v>3102600</v>
      </c>
      <c r="K122" s="118" t="str">
        <f t="shared" si="3"/>
        <v>Gross Exposure is less then 30%</v>
      </c>
      <c r="M122"/>
      <c r="N122"/>
    </row>
    <row r="123" spans="1:14" s="7" customFormat="1" ht="15">
      <c r="A123" s="204" t="s">
        <v>205</v>
      </c>
      <c r="B123" s="238">
        <f>'Open Int.'!K127</f>
        <v>7272500</v>
      </c>
      <c r="C123" s="240">
        <f>'Open Int.'!R127</f>
        <v>890.5539875</v>
      </c>
      <c r="D123" s="162">
        <f t="shared" si="2"/>
        <v>0.21326284022644187</v>
      </c>
      <c r="E123" s="246">
        <f>'Open Int.'!B127/'Open Int.'!K127</f>
        <v>0.8085940185630801</v>
      </c>
      <c r="F123" s="231">
        <f>'Open Int.'!E127/'Open Int.'!K127</f>
        <v>0.1426607081471296</v>
      </c>
      <c r="G123" s="247">
        <f>'Open Int.'!H127/'Open Int.'!K127</f>
        <v>0.04874527328979031</v>
      </c>
      <c r="H123" s="250">
        <v>34101112</v>
      </c>
      <c r="I123" s="234">
        <v>2408000</v>
      </c>
      <c r="J123" s="360">
        <v>1204000</v>
      </c>
      <c r="K123" s="118" t="str">
        <f t="shared" si="3"/>
        <v>Gross Exposure is less then 30%</v>
      </c>
      <c r="M123"/>
      <c r="N123"/>
    </row>
    <row r="124" spans="1:14" s="7" customFormat="1" ht="15">
      <c r="A124" s="204" t="s">
        <v>37</v>
      </c>
      <c r="B124" s="238">
        <f>'Open Int.'!K128</f>
        <v>2145600</v>
      </c>
      <c r="C124" s="240">
        <f>'Open Int.'!R128</f>
        <v>37.8162</v>
      </c>
      <c r="D124" s="162">
        <f t="shared" si="2"/>
        <v>0.19119518376337993</v>
      </c>
      <c r="E124" s="246">
        <f>'Open Int.'!B128/'Open Int.'!K128</f>
        <v>0.9112602535421327</v>
      </c>
      <c r="F124" s="231">
        <f>'Open Int.'!E128/'Open Int.'!K128</f>
        <v>0.08575689783743475</v>
      </c>
      <c r="G124" s="247">
        <f>'Open Int.'!H128/'Open Int.'!K128</f>
        <v>0.002982848620432513</v>
      </c>
      <c r="H124" s="250">
        <v>11222040</v>
      </c>
      <c r="I124" s="234">
        <v>2243200</v>
      </c>
      <c r="J124" s="360">
        <v>2243200</v>
      </c>
      <c r="K124" s="118" t="str">
        <f t="shared" si="3"/>
        <v>Gross Exposure is less then 30%</v>
      </c>
      <c r="M124"/>
      <c r="N124"/>
    </row>
    <row r="125" spans="1:16" s="7" customFormat="1" ht="15">
      <c r="A125" s="204" t="s">
        <v>304</v>
      </c>
      <c r="B125" s="238">
        <f>'Open Int.'!K129</f>
        <v>619650</v>
      </c>
      <c r="C125" s="240">
        <f>'Open Int.'!R129</f>
        <v>104.02374375</v>
      </c>
      <c r="D125" s="162">
        <f t="shared" si="2"/>
        <v>0.16063766659693127</v>
      </c>
      <c r="E125" s="246">
        <f>'Open Int.'!B129/'Open Int.'!K129</f>
        <v>0.9944323408375696</v>
      </c>
      <c r="F125" s="231">
        <f>'Open Int.'!E129/'Open Int.'!K129</f>
        <v>0.0038731541999515854</v>
      </c>
      <c r="G125" s="247">
        <f>'Open Int.'!H129/'Open Int.'!K129</f>
        <v>0.0016945049624788188</v>
      </c>
      <c r="H125" s="250">
        <v>3857439</v>
      </c>
      <c r="I125" s="234">
        <v>771450</v>
      </c>
      <c r="J125" s="360">
        <v>385650</v>
      </c>
      <c r="K125" s="118" t="str">
        <f t="shared" si="3"/>
        <v>Gross Exposure is less then 30%</v>
      </c>
      <c r="M125"/>
      <c r="N125"/>
      <c r="P125" s="97"/>
    </row>
    <row r="126" spans="1:16" s="7" customFormat="1" ht="15">
      <c r="A126" s="204" t="s">
        <v>229</v>
      </c>
      <c r="B126" s="238">
        <f>'Open Int.'!K130</f>
        <v>4896000</v>
      </c>
      <c r="C126" s="240">
        <f>'Open Int.'!R130</f>
        <v>565.46352</v>
      </c>
      <c r="D126" s="162">
        <f t="shared" si="2"/>
        <v>0.3239990375322709</v>
      </c>
      <c r="E126" s="246">
        <f>'Open Int.'!B130/'Open Int.'!K130</f>
        <v>0.952359068627451</v>
      </c>
      <c r="F126" s="231">
        <f>'Open Int.'!E130/'Open Int.'!K130</f>
        <v>0.04373468137254902</v>
      </c>
      <c r="G126" s="247">
        <f>'Open Int.'!H130/'Open Int.'!K130</f>
        <v>0.00390625</v>
      </c>
      <c r="H126" s="250">
        <v>15111156</v>
      </c>
      <c r="I126" s="234">
        <v>2640000</v>
      </c>
      <c r="J126" s="360">
        <v>1320000</v>
      </c>
      <c r="K126" s="118" t="str">
        <f t="shared" si="3"/>
        <v>Some sign of build up Gross exposure crosses 30%</v>
      </c>
      <c r="M126"/>
      <c r="N126"/>
      <c r="P126" s="97"/>
    </row>
    <row r="127" spans="1:16" s="7" customFormat="1" ht="15">
      <c r="A127" s="204" t="s">
        <v>279</v>
      </c>
      <c r="B127" s="238">
        <f>'Open Int.'!K131</f>
        <v>1514450</v>
      </c>
      <c r="C127" s="240">
        <f>'Open Int.'!R131</f>
        <v>162.19002275</v>
      </c>
      <c r="D127" s="162">
        <f t="shared" si="2"/>
        <v>0.7987310595072967</v>
      </c>
      <c r="E127" s="246">
        <f>'Open Int.'!B131/'Open Int.'!K131</f>
        <v>0.9669516986364687</v>
      </c>
      <c r="F127" s="231">
        <f>'Open Int.'!E131/'Open Int.'!K131</f>
        <v>0.030043910330483013</v>
      </c>
      <c r="G127" s="247">
        <f>'Open Int.'!H131/'Open Int.'!K131</f>
        <v>0.0030043910330483014</v>
      </c>
      <c r="H127" s="250">
        <v>1896070</v>
      </c>
      <c r="I127" s="234">
        <v>379050</v>
      </c>
      <c r="J127" s="360">
        <v>379050</v>
      </c>
      <c r="K127" s="118" t="str">
        <f t="shared" si="3"/>
        <v>Gross exposure is Substantial as Open interest has crossed 60%</v>
      </c>
      <c r="M127"/>
      <c r="N127"/>
      <c r="P127" s="97"/>
    </row>
    <row r="128" spans="1:16" s="7" customFormat="1" ht="15">
      <c r="A128" s="204" t="s">
        <v>180</v>
      </c>
      <c r="B128" s="238">
        <f>'Open Int.'!K132</f>
        <v>6796500</v>
      </c>
      <c r="C128" s="240">
        <f>'Open Int.'!R132</f>
        <v>129.745185</v>
      </c>
      <c r="D128" s="162">
        <f t="shared" si="2"/>
        <v>0.8693763476676499</v>
      </c>
      <c r="E128" s="246">
        <f>'Open Int.'!B132/'Open Int.'!K132</f>
        <v>0.9529905098212316</v>
      </c>
      <c r="F128" s="231">
        <f>'Open Int.'!E132/'Open Int.'!K132</f>
        <v>0.03862282056941073</v>
      </c>
      <c r="G128" s="247">
        <f>'Open Int.'!H132/'Open Int.'!K132</f>
        <v>0.008386669609357758</v>
      </c>
      <c r="H128" s="250">
        <v>7817673</v>
      </c>
      <c r="I128" s="234">
        <v>1563000</v>
      </c>
      <c r="J128" s="360">
        <v>1563000</v>
      </c>
      <c r="K128" s="118" t="str">
        <f t="shared" si="3"/>
        <v>Gross exposure has crossed 80%,Margin double</v>
      </c>
      <c r="M128"/>
      <c r="N128"/>
      <c r="P128" s="97"/>
    </row>
    <row r="129" spans="1:16" s="7" customFormat="1" ht="15">
      <c r="A129" s="204" t="s">
        <v>181</v>
      </c>
      <c r="B129" s="238">
        <f>'Open Int.'!K133</f>
        <v>264350</v>
      </c>
      <c r="C129" s="240">
        <f>'Open Int.'!R133</f>
        <v>9.691071</v>
      </c>
      <c r="D129" s="162">
        <f t="shared" si="2"/>
        <v>0.0465830984500789</v>
      </c>
      <c r="E129" s="246">
        <f>'Open Int.'!B133/'Open Int.'!K133</f>
        <v>1</v>
      </c>
      <c r="F129" s="231">
        <f>'Open Int.'!E133/'Open Int.'!K133</f>
        <v>0</v>
      </c>
      <c r="G129" s="247">
        <f>'Open Int.'!H133/'Open Int.'!K133</f>
        <v>0</v>
      </c>
      <c r="H129" s="250">
        <v>5674805</v>
      </c>
      <c r="I129" s="234">
        <v>1134750</v>
      </c>
      <c r="J129" s="360">
        <v>1134750</v>
      </c>
      <c r="K129" s="118" t="str">
        <f t="shared" si="3"/>
        <v>Gross Exposure is less then 30%</v>
      </c>
      <c r="M129"/>
      <c r="N129"/>
      <c r="P129" s="97"/>
    </row>
    <row r="130" spans="1:16" s="7" customFormat="1" ht="15">
      <c r="A130" s="204" t="s">
        <v>150</v>
      </c>
      <c r="B130" s="238">
        <f>'Open Int.'!K134</f>
        <v>9488500</v>
      </c>
      <c r="C130" s="240">
        <f>'Open Int.'!R134</f>
        <v>501.1351275</v>
      </c>
      <c r="D130" s="162">
        <f t="shared" si="2"/>
        <v>0.4056564025927637</v>
      </c>
      <c r="E130" s="246">
        <f>'Open Int.'!B134/'Open Int.'!K134</f>
        <v>0.9622832902987828</v>
      </c>
      <c r="F130" s="231">
        <f>'Open Int.'!E134/'Open Int.'!K134</f>
        <v>0.03430468461822206</v>
      </c>
      <c r="G130" s="247">
        <f>'Open Int.'!H134/'Open Int.'!K134</f>
        <v>0.003412025082995205</v>
      </c>
      <c r="H130" s="250">
        <v>23390485</v>
      </c>
      <c r="I130" s="234">
        <v>4677750</v>
      </c>
      <c r="J130" s="360">
        <v>2338875</v>
      </c>
      <c r="K130" s="118" t="str">
        <f t="shared" si="3"/>
        <v>Gross exposure is building up andcrpsses 40% mark</v>
      </c>
      <c r="M130"/>
      <c r="N130"/>
      <c r="P130" s="97"/>
    </row>
    <row r="131" spans="1:16" s="7" customFormat="1" ht="15">
      <c r="A131" s="204" t="s">
        <v>151</v>
      </c>
      <c r="B131" s="238">
        <f>'Open Int.'!K135</f>
        <v>2817900</v>
      </c>
      <c r="C131" s="240">
        <f>'Open Int.'!R135</f>
        <v>298.641042</v>
      </c>
      <c r="D131" s="162">
        <f t="shared" si="2"/>
        <v>0.25952027935614214</v>
      </c>
      <c r="E131" s="246">
        <f>'Open Int.'!B135/'Open Int.'!K135</f>
        <v>0.9998403066113063</v>
      </c>
      <c r="F131" s="231">
        <f>'Open Int.'!E135/'Open Int.'!K135</f>
        <v>0.00015969338869370808</v>
      </c>
      <c r="G131" s="247">
        <f>'Open Int.'!H135/'Open Int.'!K135</f>
        <v>0</v>
      </c>
      <c r="H131" s="250">
        <v>10858111</v>
      </c>
      <c r="I131" s="234">
        <v>2171250</v>
      </c>
      <c r="J131" s="360">
        <v>1085400</v>
      </c>
      <c r="K131" s="118" t="str">
        <f t="shared" si="3"/>
        <v>Gross Exposure is less then 30%</v>
      </c>
      <c r="M131"/>
      <c r="N131"/>
      <c r="P131" s="97"/>
    </row>
    <row r="132" spans="1:16" s="7" customFormat="1" ht="15">
      <c r="A132" s="204" t="s">
        <v>215</v>
      </c>
      <c r="B132" s="238">
        <f>'Open Int.'!K136</f>
        <v>849000</v>
      </c>
      <c r="C132" s="240">
        <f>'Open Int.'!R136</f>
        <v>135.080145</v>
      </c>
      <c r="D132" s="162">
        <f aca="true" t="shared" si="4" ref="D132:D153">B132/H132</f>
        <v>0.6161997387138917</v>
      </c>
      <c r="E132" s="246">
        <f>'Open Int.'!B136/'Open Int.'!K136</f>
        <v>0.9997055359246172</v>
      </c>
      <c r="F132" s="231">
        <f>'Open Int.'!E136/'Open Int.'!K136</f>
        <v>0.0002944640753828033</v>
      </c>
      <c r="G132" s="247">
        <f>'Open Int.'!H136/'Open Int.'!K136</f>
        <v>0</v>
      </c>
      <c r="H132" s="250">
        <v>1377800</v>
      </c>
      <c r="I132" s="234">
        <v>275500</v>
      </c>
      <c r="J132" s="360">
        <v>275500</v>
      </c>
      <c r="K132" s="118" t="str">
        <f aca="true" t="shared" si="5" ref="K132:K153">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Substantial as Open interest has crossed 60%</v>
      </c>
      <c r="M132"/>
      <c r="N132"/>
      <c r="P132" s="97"/>
    </row>
    <row r="133" spans="1:16" s="7" customFormat="1" ht="15">
      <c r="A133" s="204" t="s">
        <v>230</v>
      </c>
      <c r="B133" s="238">
        <f>'Open Int.'!K137</f>
        <v>1684200</v>
      </c>
      <c r="C133" s="240">
        <f>'Open Int.'!R137</f>
        <v>217.741797</v>
      </c>
      <c r="D133" s="162">
        <f t="shared" si="4"/>
        <v>0.09677388215306201</v>
      </c>
      <c r="E133" s="246">
        <f>'Open Int.'!B137/'Open Int.'!K137</f>
        <v>0.9925187032418953</v>
      </c>
      <c r="F133" s="231">
        <f>'Open Int.'!E137/'Open Int.'!K137</f>
        <v>0.006887543047144045</v>
      </c>
      <c r="G133" s="247">
        <f>'Open Int.'!H137/'Open Int.'!K137</f>
        <v>0.0005937537109606935</v>
      </c>
      <c r="H133" s="250">
        <v>17403456</v>
      </c>
      <c r="I133" s="234">
        <v>2299200</v>
      </c>
      <c r="J133" s="360">
        <v>1149600</v>
      </c>
      <c r="K133" s="118" t="str">
        <f t="shared" si="5"/>
        <v>Gross Exposure is less then 30%</v>
      </c>
      <c r="M133"/>
      <c r="N133"/>
      <c r="P133" s="97"/>
    </row>
    <row r="134" spans="1:16" s="7" customFormat="1" ht="15">
      <c r="A134" s="204" t="s">
        <v>91</v>
      </c>
      <c r="B134" s="238">
        <f>'Open Int.'!K138</f>
        <v>11004800</v>
      </c>
      <c r="C134" s="240">
        <f>'Open Int.'!R138</f>
        <v>81.490544</v>
      </c>
      <c r="D134" s="162">
        <f t="shared" si="4"/>
        <v>0.31442285714285717</v>
      </c>
      <c r="E134" s="246">
        <f>'Open Int.'!B138/'Open Int.'!K138</f>
        <v>0.8743093922651933</v>
      </c>
      <c r="F134" s="231">
        <f>'Open Int.'!E138/'Open Int.'!K138</f>
        <v>0.12223756906077347</v>
      </c>
      <c r="G134" s="247">
        <f>'Open Int.'!H138/'Open Int.'!K138</f>
        <v>0.003453038674033149</v>
      </c>
      <c r="H134" s="250">
        <v>35000000</v>
      </c>
      <c r="I134" s="234">
        <v>6999600</v>
      </c>
      <c r="J134" s="360">
        <v>6688000</v>
      </c>
      <c r="K134" s="118" t="str">
        <f t="shared" si="5"/>
        <v>Some sign of build up Gross exposure crosses 30%</v>
      </c>
      <c r="M134"/>
      <c r="N134"/>
      <c r="P134" s="97"/>
    </row>
    <row r="135" spans="1:16" s="7" customFormat="1" ht="15">
      <c r="A135" s="204" t="s">
        <v>152</v>
      </c>
      <c r="B135" s="238">
        <f>'Open Int.'!K139</f>
        <v>2134350</v>
      </c>
      <c r="C135" s="240">
        <f>'Open Int.'!R139</f>
        <v>47.80944</v>
      </c>
      <c r="D135" s="162">
        <f t="shared" si="4"/>
        <v>0.07253002612589753</v>
      </c>
      <c r="E135" s="246">
        <f>'Open Int.'!B139/'Open Int.'!K139</f>
        <v>0.956989247311828</v>
      </c>
      <c r="F135" s="231">
        <f>'Open Int.'!E139/'Open Int.'!K139</f>
        <v>0.036053130929791274</v>
      </c>
      <c r="G135" s="247">
        <f>'Open Int.'!H139/'Open Int.'!K139</f>
        <v>0.006957621758380772</v>
      </c>
      <c r="H135" s="250">
        <v>29427123</v>
      </c>
      <c r="I135" s="234">
        <v>5884650</v>
      </c>
      <c r="J135" s="360">
        <v>2941650</v>
      </c>
      <c r="K135" s="118" t="str">
        <f t="shared" si="5"/>
        <v>Gross Exposure is less then 30%</v>
      </c>
      <c r="M135"/>
      <c r="N135"/>
      <c r="P135" s="97"/>
    </row>
    <row r="136" spans="1:16" s="7" customFormat="1" ht="15">
      <c r="A136" s="204" t="s">
        <v>208</v>
      </c>
      <c r="B136" s="238">
        <f>'Open Int.'!K140</f>
        <v>5608968</v>
      </c>
      <c r="C136" s="240">
        <f>'Open Int.'!R140</f>
        <v>540.31188744</v>
      </c>
      <c r="D136" s="162">
        <f t="shared" si="4"/>
        <v>0.12649059154049372</v>
      </c>
      <c r="E136" s="246">
        <f>'Open Int.'!B140/'Open Int.'!K140</f>
        <v>0.8206992801527839</v>
      </c>
      <c r="F136" s="231">
        <f>'Open Int.'!E140/'Open Int.'!K140</f>
        <v>0.1541795210812399</v>
      </c>
      <c r="G136" s="247">
        <f>'Open Int.'!H140/'Open Int.'!K140</f>
        <v>0.0251211987659762</v>
      </c>
      <c r="H136" s="250">
        <v>44342966</v>
      </c>
      <c r="I136" s="234">
        <v>3331020</v>
      </c>
      <c r="J136" s="360">
        <v>1665304</v>
      </c>
      <c r="K136" s="118" t="str">
        <f t="shared" si="5"/>
        <v>Gross Exposure is less then 30%</v>
      </c>
      <c r="M136"/>
      <c r="N136"/>
      <c r="P136" s="97"/>
    </row>
    <row r="137" spans="1:16" s="7" customFormat="1" ht="15">
      <c r="A137" s="204" t="s">
        <v>231</v>
      </c>
      <c r="B137" s="238">
        <f>'Open Int.'!K141</f>
        <v>1402400</v>
      </c>
      <c r="C137" s="240">
        <f>'Open Int.'!R141</f>
        <v>82.66446800000001</v>
      </c>
      <c r="D137" s="162">
        <f t="shared" si="4"/>
        <v>0.05247036887073395</v>
      </c>
      <c r="E137" s="246">
        <f>'Open Int.'!B141/'Open Int.'!K141</f>
        <v>0.9828864803194524</v>
      </c>
      <c r="F137" s="231">
        <f>'Open Int.'!E141/'Open Int.'!K141</f>
        <v>0.013690815744438107</v>
      </c>
      <c r="G137" s="247">
        <f>'Open Int.'!H141/'Open Int.'!K141</f>
        <v>0.0034227039361095267</v>
      </c>
      <c r="H137" s="250">
        <v>26727466</v>
      </c>
      <c r="I137" s="234">
        <v>5344800</v>
      </c>
      <c r="J137" s="360">
        <v>2672000</v>
      </c>
      <c r="K137" s="118" t="str">
        <f t="shared" si="5"/>
        <v>Gross Exposure is less then 30%</v>
      </c>
      <c r="M137"/>
      <c r="N137"/>
      <c r="P137" s="97"/>
    </row>
    <row r="138" spans="1:16" s="7" customFormat="1" ht="15">
      <c r="A138" s="204" t="s">
        <v>185</v>
      </c>
      <c r="B138" s="238">
        <f>'Open Int.'!K142</f>
        <v>24671250</v>
      </c>
      <c r="C138" s="240">
        <f>'Open Int.'!R142</f>
        <v>1162.87936875</v>
      </c>
      <c r="D138" s="162">
        <f t="shared" si="4"/>
        <v>0.30472119522123553</v>
      </c>
      <c r="E138" s="246">
        <f>'Open Int.'!B142/'Open Int.'!K142</f>
        <v>0.8305061559507524</v>
      </c>
      <c r="F138" s="231">
        <f>'Open Int.'!E142/'Open Int.'!K142</f>
        <v>0.13917920656634747</v>
      </c>
      <c r="G138" s="247">
        <f>'Open Int.'!H142/'Open Int.'!K142</f>
        <v>0.03031463748290014</v>
      </c>
      <c r="H138" s="250">
        <v>80963354</v>
      </c>
      <c r="I138" s="234">
        <v>6220800</v>
      </c>
      <c r="J138" s="360">
        <v>3110400</v>
      </c>
      <c r="K138" s="118" t="str">
        <f t="shared" si="5"/>
        <v>Some sign of build up Gross exposure crosses 30%</v>
      </c>
      <c r="M138"/>
      <c r="N138"/>
      <c r="P138" s="97"/>
    </row>
    <row r="139" spans="1:16" s="7" customFormat="1" ht="15">
      <c r="A139" s="204" t="s">
        <v>206</v>
      </c>
      <c r="B139" s="238">
        <f>'Open Int.'!K143</f>
        <v>1165450</v>
      </c>
      <c r="C139" s="240">
        <f>'Open Int.'!R143</f>
        <v>84.97878675</v>
      </c>
      <c r="D139" s="162">
        <f t="shared" si="4"/>
        <v>0.1461947774300703</v>
      </c>
      <c r="E139" s="246">
        <f>'Open Int.'!B143/'Open Int.'!K143</f>
        <v>0.9754601226993865</v>
      </c>
      <c r="F139" s="231">
        <f>'Open Int.'!E143/'Open Int.'!K143</f>
        <v>0.02383199622463426</v>
      </c>
      <c r="G139" s="247">
        <f>'Open Int.'!H143/'Open Int.'!K143</f>
        <v>0.0007078810759792355</v>
      </c>
      <c r="H139" s="250">
        <v>7971899</v>
      </c>
      <c r="I139" s="234">
        <v>1594175</v>
      </c>
      <c r="J139" s="360">
        <v>796950</v>
      </c>
      <c r="K139" s="118" t="str">
        <f t="shared" si="5"/>
        <v>Gross Exposure is less then 30%</v>
      </c>
      <c r="M139"/>
      <c r="N139"/>
      <c r="P139" s="97"/>
    </row>
    <row r="140" spans="1:16" s="7" customFormat="1" ht="15">
      <c r="A140" s="204" t="s">
        <v>118</v>
      </c>
      <c r="B140" s="238">
        <f>'Open Int.'!K144</f>
        <v>4354250</v>
      </c>
      <c r="C140" s="240">
        <f>'Open Int.'!R144</f>
        <v>571.90896625</v>
      </c>
      <c r="D140" s="162">
        <f t="shared" si="4"/>
        <v>0.13598589500611574</v>
      </c>
      <c r="E140" s="246">
        <f>'Open Int.'!B144/'Open Int.'!K144</f>
        <v>0.8987770568984326</v>
      </c>
      <c r="F140" s="231">
        <f>'Open Int.'!E144/'Open Int.'!K144</f>
        <v>0.08893609691680542</v>
      </c>
      <c r="G140" s="247">
        <f>'Open Int.'!H144/'Open Int.'!K144</f>
        <v>0.012286846184762014</v>
      </c>
      <c r="H140" s="250">
        <v>32019865</v>
      </c>
      <c r="I140" s="234">
        <v>2454750</v>
      </c>
      <c r="J140" s="360">
        <v>1227250</v>
      </c>
      <c r="K140" s="118" t="str">
        <f t="shared" si="5"/>
        <v>Gross Exposure is less then 30%</v>
      </c>
      <c r="M140"/>
      <c r="N140"/>
      <c r="P140" s="97"/>
    </row>
    <row r="141" spans="1:16" s="7" customFormat="1" ht="15">
      <c r="A141" s="204" t="s">
        <v>232</v>
      </c>
      <c r="B141" s="238">
        <f>'Open Int.'!K145</f>
        <v>2778771</v>
      </c>
      <c r="C141" s="240">
        <f>'Open Int.'!R145</f>
        <v>260.42641812000005</v>
      </c>
      <c r="D141" s="162">
        <f t="shared" si="4"/>
        <v>0.666728970213546</v>
      </c>
      <c r="E141" s="246">
        <f>'Open Int.'!B145/'Open Int.'!K145</f>
        <v>0.9881674308534241</v>
      </c>
      <c r="F141" s="231">
        <f>'Open Int.'!E145/'Open Int.'!K145</f>
        <v>0.009318148202928561</v>
      </c>
      <c r="G141" s="247">
        <f>'Open Int.'!H145/'Open Int.'!K145</f>
        <v>0.0025144209436473892</v>
      </c>
      <c r="H141" s="250">
        <v>4167767</v>
      </c>
      <c r="I141" s="234">
        <v>833508</v>
      </c>
      <c r="J141" s="360">
        <v>581154</v>
      </c>
      <c r="K141" s="118" t="str">
        <f t="shared" si="5"/>
        <v>Gross exposure is Substantial as Open interest has crossed 60%</v>
      </c>
      <c r="M141"/>
      <c r="N141"/>
      <c r="P141" s="97"/>
    </row>
    <row r="142" spans="1:16" s="7" customFormat="1" ht="15">
      <c r="A142" s="204" t="s">
        <v>305</v>
      </c>
      <c r="B142" s="238">
        <f>'Open Int.'!K146</f>
        <v>4720100</v>
      </c>
      <c r="C142" s="240">
        <f>'Open Int.'!R146</f>
        <v>24.827726</v>
      </c>
      <c r="D142" s="162">
        <f t="shared" si="4"/>
        <v>0.2996054559028832</v>
      </c>
      <c r="E142" s="246">
        <f>'Open Int.'!B146/'Open Int.'!K146</f>
        <v>0.9200652528548124</v>
      </c>
      <c r="F142" s="231">
        <f>'Open Int.'!E146/'Open Int.'!K146</f>
        <v>0.0734094616639478</v>
      </c>
      <c r="G142" s="247">
        <f>'Open Int.'!H146/'Open Int.'!K146</f>
        <v>0.0065252854812398045</v>
      </c>
      <c r="H142" s="234">
        <v>15754386</v>
      </c>
      <c r="I142" s="234">
        <v>3149300</v>
      </c>
      <c r="J142" s="234">
        <v>3149300</v>
      </c>
      <c r="K142" s="118" t="str">
        <f t="shared" si="5"/>
        <v>Gross Exposure is less then 30%</v>
      </c>
      <c r="M142"/>
      <c r="N142"/>
      <c r="P142" s="97"/>
    </row>
    <row r="143" spans="1:16" s="7" customFormat="1" ht="15">
      <c r="A143" s="204" t="s">
        <v>306</v>
      </c>
      <c r="B143" s="238">
        <f>'Open Int.'!K147</f>
        <v>34108800</v>
      </c>
      <c r="C143" s="240">
        <f>'Open Int.'!R147</f>
        <v>73.675008</v>
      </c>
      <c r="D143" s="162">
        <f t="shared" si="4"/>
        <v>0.3250393386719548</v>
      </c>
      <c r="E143" s="246">
        <f>'Open Int.'!B147/'Open Int.'!K147</f>
        <v>0.7683823529411765</v>
      </c>
      <c r="F143" s="231">
        <f>'Open Int.'!E147/'Open Int.'!K147</f>
        <v>0.18933823529411764</v>
      </c>
      <c r="G143" s="247">
        <f>'Open Int.'!H147/'Open Int.'!K147</f>
        <v>0.042279411764705885</v>
      </c>
      <c r="H143" s="234">
        <v>104937452</v>
      </c>
      <c r="I143" s="234">
        <v>20983600</v>
      </c>
      <c r="J143" s="234">
        <v>20983600</v>
      </c>
      <c r="K143" s="118" t="str">
        <f t="shared" si="5"/>
        <v>Some sign of build up Gross exposure crosses 30%</v>
      </c>
      <c r="M143"/>
      <c r="N143"/>
      <c r="P143" s="97"/>
    </row>
    <row r="144" spans="1:16" s="7" customFormat="1" ht="15">
      <c r="A144" s="204" t="s">
        <v>173</v>
      </c>
      <c r="B144" s="238">
        <f>'Open Int.'!K148</f>
        <v>13009500</v>
      </c>
      <c r="C144" s="240">
        <f>'Open Int.'!R148</f>
        <v>103.55561999999999</v>
      </c>
      <c r="D144" s="162">
        <f t="shared" si="4"/>
        <v>0.6343402079243303</v>
      </c>
      <c r="E144" s="246">
        <f>'Open Int.'!B148/'Open Int.'!K148</f>
        <v>0.9331065759637188</v>
      </c>
      <c r="F144" s="231">
        <f>'Open Int.'!E148/'Open Int.'!K148</f>
        <v>0.06462585034013606</v>
      </c>
      <c r="G144" s="247">
        <f>'Open Int.'!H148/'Open Int.'!K148</f>
        <v>0.0022675736961451248</v>
      </c>
      <c r="H144" s="234">
        <v>20508711</v>
      </c>
      <c r="I144" s="234">
        <v>4100500</v>
      </c>
      <c r="J144" s="234">
        <v>4100500</v>
      </c>
      <c r="K144" s="118" t="str">
        <f t="shared" si="5"/>
        <v>Gross exposure is Substantial as Open interest has crossed 60%</v>
      </c>
      <c r="M144"/>
      <c r="N144"/>
      <c r="P144" s="97"/>
    </row>
    <row r="145" spans="1:16" s="7" customFormat="1" ht="15">
      <c r="A145" s="204" t="s">
        <v>307</v>
      </c>
      <c r="B145" s="238">
        <f>'Open Int.'!K149</f>
        <v>345200</v>
      </c>
      <c r="C145" s="240">
        <f>'Open Int.'!R149</f>
        <v>38.583004</v>
      </c>
      <c r="D145" s="162">
        <f t="shared" si="4"/>
        <v>0.02927804430806236</v>
      </c>
      <c r="E145" s="246">
        <f>'Open Int.'!B149/'Open Int.'!K149</f>
        <v>1</v>
      </c>
      <c r="F145" s="231">
        <f>'Open Int.'!E149/'Open Int.'!K149</f>
        <v>0</v>
      </c>
      <c r="G145" s="247">
        <f>'Open Int.'!H149/'Open Int.'!K149</f>
        <v>0</v>
      </c>
      <c r="H145" s="234">
        <v>11790405</v>
      </c>
      <c r="I145" s="234">
        <v>2358000</v>
      </c>
      <c r="J145" s="234">
        <v>1179000</v>
      </c>
      <c r="K145" s="118" t="str">
        <f t="shared" si="5"/>
        <v>Gross Exposure is less then 30%</v>
      </c>
      <c r="M145"/>
      <c r="N145"/>
      <c r="P145" s="97"/>
    </row>
    <row r="146" spans="1:16" s="7" customFormat="1" ht="15">
      <c r="A146" s="204" t="s">
        <v>82</v>
      </c>
      <c r="B146" s="238">
        <f>'Open Int.'!K150</f>
        <v>5392800</v>
      </c>
      <c r="C146" s="240">
        <f>'Open Int.'!R150</f>
        <v>63.581112</v>
      </c>
      <c r="D146" s="162">
        <f t="shared" si="4"/>
        <v>0.11977723672795455</v>
      </c>
      <c r="E146" s="246">
        <f>'Open Int.'!B150/'Open Int.'!K150</f>
        <v>0.9727414330218068</v>
      </c>
      <c r="F146" s="231">
        <f>'Open Int.'!E150/'Open Int.'!K150</f>
        <v>0.019470404984423675</v>
      </c>
      <c r="G146" s="247">
        <f>'Open Int.'!H150/'Open Int.'!K150</f>
        <v>0.00778816199376947</v>
      </c>
      <c r="H146" s="250">
        <v>45023580</v>
      </c>
      <c r="I146" s="234">
        <v>9000600</v>
      </c>
      <c r="J146" s="360">
        <v>4498200</v>
      </c>
      <c r="K146" s="118" t="str">
        <f t="shared" si="5"/>
        <v>Gross Exposure is less then 30%</v>
      </c>
      <c r="M146"/>
      <c r="N146"/>
      <c r="P146" s="97"/>
    </row>
    <row r="147" spans="1:16" s="7" customFormat="1" ht="15">
      <c r="A147" s="204" t="s">
        <v>153</v>
      </c>
      <c r="B147" s="238">
        <f>'Open Int.'!K151</f>
        <v>494100</v>
      </c>
      <c r="C147" s="240">
        <f>'Open Int.'!R151</f>
        <v>26.9951535</v>
      </c>
      <c r="D147" s="162">
        <f t="shared" si="4"/>
        <v>0.01695595774908889</v>
      </c>
      <c r="E147" s="246">
        <f>'Open Int.'!B151/'Open Int.'!K151</f>
        <v>0.9981785063752276</v>
      </c>
      <c r="F147" s="231">
        <f>'Open Int.'!E151/'Open Int.'!K151</f>
        <v>0</v>
      </c>
      <c r="G147" s="247">
        <f>'Open Int.'!H151/'Open Int.'!K151</f>
        <v>0.0018214936247723133</v>
      </c>
      <c r="H147" s="250">
        <v>29140200</v>
      </c>
      <c r="I147" s="234">
        <v>5827500</v>
      </c>
      <c r="J147" s="360">
        <v>2913300</v>
      </c>
      <c r="K147" s="118" t="str">
        <f t="shared" si="5"/>
        <v>Gross Exposure is less then 30%</v>
      </c>
      <c r="M147"/>
      <c r="N147"/>
      <c r="P147" s="97"/>
    </row>
    <row r="148" spans="1:16" s="7" customFormat="1" ht="15">
      <c r="A148" s="204" t="s">
        <v>154</v>
      </c>
      <c r="B148" s="238">
        <f>'Open Int.'!K152</f>
        <v>6106500</v>
      </c>
      <c r="C148" s="240">
        <f>'Open Int.'!R152</f>
        <v>29.7081225</v>
      </c>
      <c r="D148" s="162">
        <f t="shared" si="4"/>
        <v>0.1526625</v>
      </c>
      <c r="E148" s="246">
        <f>'Open Int.'!B152/'Open Int.'!K152</f>
        <v>0.943502824858757</v>
      </c>
      <c r="F148" s="231">
        <f>'Open Int.'!E152/'Open Int.'!K152</f>
        <v>0.05310734463276836</v>
      </c>
      <c r="G148" s="247">
        <f>'Open Int.'!H152/'Open Int.'!K152</f>
        <v>0.003389830508474576</v>
      </c>
      <c r="H148" s="250">
        <v>40000000</v>
      </c>
      <c r="I148" s="234">
        <v>7997100</v>
      </c>
      <c r="J148" s="360">
        <v>7997100</v>
      </c>
      <c r="K148" s="118" t="str">
        <f t="shared" si="5"/>
        <v>Gross Exposure is less then 30%</v>
      </c>
      <c r="M148"/>
      <c r="N148"/>
      <c r="P148" s="97"/>
    </row>
    <row r="149" spans="1:16" s="7" customFormat="1" ht="15">
      <c r="A149" s="204" t="s">
        <v>308</v>
      </c>
      <c r="B149" s="238">
        <f>'Open Int.'!K153</f>
        <v>2133000</v>
      </c>
      <c r="C149" s="240">
        <f>'Open Int.'!R153</f>
        <v>23.558985</v>
      </c>
      <c r="D149" s="162">
        <f t="shared" si="4"/>
        <v>0.04439287406334782</v>
      </c>
      <c r="E149" s="246">
        <f>'Open Int.'!B153/'Open Int.'!K153</f>
        <v>0.9392405063291139</v>
      </c>
      <c r="F149" s="231">
        <f>'Open Int.'!E153/'Open Int.'!K153</f>
        <v>0.056540084388185655</v>
      </c>
      <c r="G149" s="247">
        <f>'Open Int.'!H153/'Open Int.'!K153</f>
        <v>0.004219409282700422</v>
      </c>
      <c r="H149" s="250">
        <v>48048252</v>
      </c>
      <c r="I149" s="234">
        <v>9608400</v>
      </c>
      <c r="J149" s="234">
        <v>4804200</v>
      </c>
      <c r="K149" s="118" t="str">
        <f t="shared" si="5"/>
        <v>Gross Exposure is less then 30%</v>
      </c>
      <c r="M149"/>
      <c r="N149"/>
      <c r="P149" s="97"/>
    </row>
    <row r="150" spans="1:16" s="7" customFormat="1" ht="15">
      <c r="A150" s="204" t="s">
        <v>155</v>
      </c>
      <c r="B150" s="238">
        <f>'Open Int.'!K154</f>
        <v>4345950</v>
      </c>
      <c r="C150" s="240">
        <f>'Open Int.'!R154</f>
        <v>212.62560375</v>
      </c>
      <c r="D150" s="162">
        <f t="shared" si="4"/>
        <v>0.42988713404027135</v>
      </c>
      <c r="E150" s="246">
        <f>'Open Int.'!B154/'Open Int.'!K154</f>
        <v>0.9540951920753805</v>
      </c>
      <c r="F150" s="231">
        <f>'Open Int.'!E154/'Open Int.'!K154</f>
        <v>0.033582991060642664</v>
      </c>
      <c r="G150" s="247">
        <f>'Open Int.'!H154/'Open Int.'!K154</f>
        <v>0.012321816863976806</v>
      </c>
      <c r="H150" s="250">
        <v>10109514</v>
      </c>
      <c r="I150" s="234">
        <v>2021775</v>
      </c>
      <c r="J150" s="360">
        <v>1176000</v>
      </c>
      <c r="K150" s="118" t="str">
        <f t="shared" si="5"/>
        <v>Gross exposure is building up andcrpsses 40% mark</v>
      </c>
      <c r="M150"/>
      <c r="N150"/>
      <c r="P150" s="97"/>
    </row>
    <row r="151" spans="1:16" s="7" customFormat="1" ht="15">
      <c r="A151" s="204" t="s">
        <v>38</v>
      </c>
      <c r="B151" s="238">
        <f>'Open Int.'!K155</f>
        <v>5285400</v>
      </c>
      <c r="C151" s="240">
        <f>'Open Int.'!R155</f>
        <v>328.619745</v>
      </c>
      <c r="D151" s="162">
        <f t="shared" si="4"/>
        <v>0.10507039919515605</v>
      </c>
      <c r="E151" s="246">
        <f>'Open Int.'!B155/'Open Int.'!K155</f>
        <v>0.9778635486434328</v>
      </c>
      <c r="F151" s="231">
        <f>'Open Int.'!E155/'Open Int.'!K155</f>
        <v>0.01929844477239187</v>
      </c>
      <c r="G151" s="247">
        <f>'Open Int.'!H155/'Open Int.'!K155</f>
        <v>0.002838006584175275</v>
      </c>
      <c r="H151" s="250">
        <v>50303416</v>
      </c>
      <c r="I151" s="234">
        <v>4951200</v>
      </c>
      <c r="J151" s="360">
        <v>2475600</v>
      </c>
      <c r="K151" s="118" t="str">
        <f t="shared" si="5"/>
        <v>Gross Exposure is less then 30%</v>
      </c>
      <c r="M151"/>
      <c r="N151"/>
      <c r="P151" s="97"/>
    </row>
    <row r="152" spans="1:16" s="7" customFormat="1" ht="15">
      <c r="A152" s="204" t="s">
        <v>156</v>
      </c>
      <c r="B152" s="238">
        <f>'Open Int.'!K156</f>
        <v>1285800</v>
      </c>
      <c r="C152" s="240">
        <f>'Open Int.'!R156</f>
        <v>46.848123</v>
      </c>
      <c r="D152" s="162">
        <f t="shared" si="4"/>
        <v>0.22932376420566014</v>
      </c>
      <c r="E152" s="246">
        <f>'Open Int.'!B156/'Open Int.'!K156</f>
        <v>0.9930004666355576</v>
      </c>
      <c r="F152" s="231">
        <f>'Open Int.'!E156/'Open Int.'!K156</f>
        <v>0.006532897806812879</v>
      </c>
      <c r="G152" s="247">
        <f>'Open Int.'!H156/'Open Int.'!K156</f>
        <v>0.0004666355576294914</v>
      </c>
      <c r="H152" s="250">
        <v>5606920</v>
      </c>
      <c r="I152" s="234">
        <v>1120800</v>
      </c>
      <c r="J152" s="360">
        <v>1120800</v>
      </c>
      <c r="K152" s="118" t="str">
        <f t="shared" si="5"/>
        <v>Gross Exposure is less then 30%</v>
      </c>
      <c r="M152"/>
      <c r="N152"/>
      <c r="P152" s="97"/>
    </row>
    <row r="153" spans="1:16" s="7" customFormat="1" ht="15">
      <c r="A153" s="204" t="s">
        <v>211</v>
      </c>
      <c r="B153" s="238">
        <f>'Open Int.'!K157</f>
        <v>2930900</v>
      </c>
      <c r="C153" s="240">
        <f>'Open Int.'!R157</f>
        <v>88.54248900000002</v>
      </c>
      <c r="D153" s="162">
        <f t="shared" si="4"/>
        <v>0.06237365897112044</v>
      </c>
      <c r="E153" s="246">
        <f>'Open Int.'!B157/'Open Int.'!K157</f>
        <v>0.9426797229519943</v>
      </c>
      <c r="F153" s="231">
        <f>'Open Int.'!E157/'Open Int.'!K157</f>
        <v>0.050394076904705036</v>
      </c>
      <c r="G153" s="247">
        <f>'Open Int.'!H157/'Open Int.'!K157</f>
        <v>0.006926200143300693</v>
      </c>
      <c r="H153" s="250">
        <v>46989387</v>
      </c>
      <c r="I153" s="234">
        <v>9397500</v>
      </c>
      <c r="J153" s="360">
        <v>4698400</v>
      </c>
      <c r="K153" s="118" t="str">
        <f t="shared" si="5"/>
        <v>Gross Exposure is less then 30%</v>
      </c>
      <c r="M153"/>
      <c r="N153"/>
      <c r="P153"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7"/>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E274" sqref="E274"/>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2" t="s">
        <v>237</v>
      </c>
      <c r="B1" s="393"/>
      <c r="C1" s="393"/>
      <c r="D1" s="393"/>
      <c r="E1" s="393"/>
      <c r="F1" s="393"/>
      <c r="G1" s="393"/>
      <c r="H1" s="393"/>
      <c r="I1" s="393"/>
      <c r="J1" s="422"/>
      <c r="K1" s="34"/>
      <c r="L1" s="35"/>
      <c r="M1" s="36"/>
    </row>
    <row r="2" spans="1:13" s="38" customFormat="1" ht="31.5" customHeight="1" thickBot="1">
      <c r="A2" s="426" t="s">
        <v>27</v>
      </c>
      <c r="B2" s="428" t="s">
        <v>15</v>
      </c>
      <c r="C2" s="430" t="s">
        <v>31</v>
      </c>
      <c r="D2" s="432" t="s">
        <v>72</v>
      </c>
      <c r="E2" s="433"/>
      <c r="F2" s="434"/>
      <c r="G2" s="435" t="s">
        <v>94</v>
      </c>
      <c r="H2" s="435"/>
      <c r="I2" s="435"/>
      <c r="J2" s="425"/>
      <c r="K2" s="423" t="s">
        <v>32</v>
      </c>
      <c r="L2" s="424"/>
      <c r="M2" s="425"/>
    </row>
    <row r="3" spans="1:13" s="38" customFormat="1" ht="27.75" thickBot="1">
      <c r="A3" s="427"/>
      <c r="B3" s="429"/>
      <c r="C3" s="431"/>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6175.45</v>
      </c>
      <c r="D4" s="324">
        <v>547.85</v>
      </c>
      <c r="E4" s="212">
        <f>D4*B4</f>
        <v>54785</v>
      </c>
      <c r="F4" s="213">
        <f>D4/C4*100</f>
        <v>8.87141827721057</v>
      </c>
      <c r="G4" s="279">
        <f>(B4*C4)*H4%+E4</f>
        <v>73311.35</v>
      </c>
      <c r="H4" s="277">
        <v>3</v>
      </c>
      <c r="I4" s="215">
        <f>G4/B4</f>
        <v>733.1135</v>
      </c>
      <c r="J4" s="216">
        <f>I4/C4</f>
        <v>0.11871418277210569</v>
      </c>
      <c r="K4" s="218">
        <f>M4/16</f>
        <v>2.1006168125</v>
      </c>
      <c r="L4" s="219">
        <f>K4*SQRT(30)</f>
        <v>11.505552128808501</v>
      </c>
      <c r="M4" s="220">
        <v>33.609869</v>
      </c>
      <c r="N4" s="89"/>
    </row>
    <row r="5" spans="1:14" s="8" customFormat="1" ht="15">
      <c r="A5" s="196" t="s">
        <v>74</v>
      </c>
      <c r="B5" s="182">
        <v>50</v>
      </c>
      <c r="C5" s="289">
        <f>Volume!J5</f>
        <v>5608.8</v>
      </c>
      <c r="D5" s="323">
        <v>395.76</v>
      </c>
      <c r="E5" s="209">
        <f aca="true" t="shared" si="0" ref="E5:E68">D5*B5</f>
        <v>19788</v>
      </c>
      <c r="F5" s="214">
        <f aca="true" t="shared" si="1" ref="F5:F68">D5/C5*100</f>
        <v>7.056054771074026</v>
      </c>
      <c r="G5" s="280">
        <f aca="true" t="shared" si="2" ref="G5:G68">(B5*C5)*H5%+E5</f>
        <v>28201.199999999997</v>
      </c>
      <c r="H5" s="278">
        <v>3</v>
      </c>
      <c r="I5" s="210">
        <f aca="true" t="shared" si="3" ref="I5:I68">G5/B5</f>
        <v>564.0239999999999</v>
      </c>
      <c r="J5" s="217">
        <f aca="true" t="shared" si="4" ref="J5:J68">I5/C5</f>
        <v>0.10056054771074024</v>
      </c>
      <c r="K5" s="221">
        <f aca="true" t="shared" si="5" ref="K5:K68">M5/16</f>
        <v>1.7012060625</v>
      </c>
      <c r="L5" s="211">
        <f aca="true" t="shared" si="6" ref="L5:L68">K5*SQRT(30)</f>
        <v>9.317889353957936</v>
      </c>
      <c r="M5" s="222">
        <v>27.219297</v>
      </c>
      <c r="N5" s="89"/>
    </row>
    <row r="6" spans="1:14" s="8" customFormat="1" ht="15">
      <c r="A6" s="196" t="s">
        <v>9</v>
      </c>
      <c r="B6" s="182">
        <v>100</v>
      </c>
      <c r="C6" s="289">
        <f>Volume!J6</f>
        <v>4102.45</v>
      </c>
      <c r="D6" s="323">
        <v>290.54</v>
      </c>
      <c r="E6" s="209">
        <f t="shared" si="0"/>
        <v>29054.000000000004</v>
      </c>
      <c r="F6" s="214">
        <f t="shared" si="1"/>
        <v>7.082109471169668</v>
      </c>
      <c r="G6" s="280">
        <f t="shared" si="2"/>
        <v>41361.350000000006</v>
      </c>
      <c r="H6" s="278">
        <v>3</v>
      </c>
      <c r="I6" s="210">
        <f t="shared" si="3"/>
        <v>413.61350000000004</v>
      </c>
      <c r="J6" s="217">
        <f t="shared" si="4"/>
        <v>0.10082109471169669</v>
      </c>
      <c r="K6" s="221">
        <f t="shared" si="5"/>
        <v>1.4623196875</v>
      </c>
      <c r="L6" s="211">
        <f t="shared" si="6"/>
        <v>8.009454791276553</v>
      </c>
      <c r="M6" s="222">
        <v>23.397115</v>
      </c>
      <c r="N6" s="89"/>
    </row>
    <row r="7" spans="1:13" s="7" customFormat="1" ht="15">
      <c r="A7" s="196" t="s">
        <v>283</v>
      </c>
      <c r="B7" s="182">
        <v>200</v>
      </c>
      <c r="C7" s="289">
        <f>Volume!J7</f>
        <v>1693.65</v>
      </c>
      <c r="D7" s="323">
        <v>330.41</v>
      </c>
      <c r="E7" s="209">
        <f t="shared" si="0"/>
        <v>66082</v>
      </c>
      <c r="F7" s="214">
        <f t="shared" si="1"/>
        <v>19.508753284326747</v>
      </c>
      <c r="G7" s="280">
        <f t="shared" si="2"/>
        <v>83018.5</v>
      </c>
      <c r="H7" s="278">
        <v>5</v>
      </c>
      <c r="I7" s="210">
        <f t="shared" si="3"/>
        <v>415.0925</v>
      </c>
      <c r="J7" s="217">
        <f t="shared" si="4"/>
        <v>0.24508753284326748</v>
      </c>
      <c r="K7" s="221">
        <f t="shared" si="5"/>
        <v>5.406509625</v>
      </c>
      <c r="L7" s="211">
        <f t="shared" si="6"/>
        <v>29.612672789812965</v>
      </c>
      <c r="M7" s="222">
        <v>86.504154</v>
      </c>
    </row>
    <row r="8" spans="1:13" s="8" customFormat="1" ht="15">
      <c r="A8" s="196" t="s">
        <v>134</v>
      </c>
      <c r="B8" s="182">
        <v>100</v>
      </c>
      <c r="C8" s="289">
        <f>Volume!J8</f>
        <v>3585.7</v>
      </c>
      <c r="D8" s="323">
        <v>386.14</v>
      </c>
      <c r="E8" s="209">
        <f t="shared" si="0"/>
        <v>38614</v>
      </c>
      <c r="F8" s="214">
        <f t="shared" si="1"/>
        <v>10.768887525448308</v>
      </c>
      <c r="G8" s="280">
        <f t="shared" si="2"/>
        <v>56542.5</v>
      </c>
      <c r="H8" s="278">
        <v>5</v>
      </c>
      <c r="I8" s="210">
        <f t="shared" si="3"/>
        <v>565.425</v>
      </c>
      <c r="J8" s="217">
        <f t="shared" si="4"/>
        <v>0.15768887525448308</v>
      </c>
      <c r="K8" s="221">
        <f t="shared" si="5"/>
        <v>2.754658625</v>
      </c>
      <c r="L8" s="211">
        <f t="shared" si="6"/>
        <v>15.087886671386642</v>
      </c>
      <c r="M8" s="222">
        <v>44.074538</v>
      </c>
    </row>
    <row r="9" spans="1:13" s="7" customFormat="1" ht="15">
      <c r="A9" s="196" t="s">
        <v>0</v>
      </c>
      <c r="B9" s="182">
        <v>375</v>
      </c>
      <c r="C9" s="289">
        <f>Volume!J9</f>
        <v>1115.45</v>
      </c>
      <c r="D9" s="323">
        <v>118.93</v>
      </c>
      <c r="E9" s="209">
        <f t="shared" si="0"/>
        <v>44598.75</v>
      </c>
      <c r="F9" s="214">
        <f t="shared" si="1"/>
        <v>10.66206463759021</v>
      </c>
      <c r="G9" s="280">
        <f t="shared" si="2"/>
        <v>65513.4375</v>
      </c>
      <c r="H9" s="278">
        <v>5</v>
      </c>
      <c r="I9" s="210">
        <f t="shared" si="3"/>
        <v>174.7025</v>
      </c>
      <c r="J9" s="217">
        <f t="shared" si="4"/>
        <v>0.1566206463759021</v>
      </c>
      <c r="K9" s="221">
        <f t="shared" si="5"/>
        <v>2.6665694375</v>
      </c>
      <c r="L9" s="211">
        <f t="shared" si="6"/>
        <v>14.605402320726123</v>
      </c>
      <c r="M9" s="222">
        <v>42.665111</v>
      </c>
    </row>
    <row r="10" spans="1:13" s="7" customFormat="1" ht="15">
      <c r="A10" s="196" t="s">
        <v>135</v>
      </c>
      <c r="B10" s="182">
        <v>4900</v>
      </c>
      <c r="C10" s="289">
        <f>Volume!J10</f>
        <v>90.45</v>
      </c>
      <c r="D10" s="191">
        <v>9.85</v>
      </c>
      <c r="E10" s="209">
        <f t="shared" si="0"/>
        <v>48265</v>
      </c>
      <c r="F10" s="214">
        <f t="shared" si="1"/>
        <v>10.889994472084023</v>
      </c>
      <c r="G10" s="280">
        <f t="shared" si="2"/>
        <v>70425.25</v>
      </c>
      <c r="H10" s="278">
        <v>5</v>
      </c>
      <c r="I10" s="210">
        <f t="shared" si="3"/>
        <v>14.3725</v>
      </c>
      <c r="J10" s="217">
        <f t="shared" si="4"/>
        <v>0.15889994472084024</v>
      </c>
      <c r="K10" s="221">
        <f t="shared" si="5"/>
        <v>1.6139039375</v>
      </c>
      <c r="L10" s="211">
        <f t="shared" si="6"/>
        <v>8.839715922151578</v>
      </c>
      <c r="M10" s="206">
        <v>25.822463</v>
      </c>
    </row>
    <row r="11" spans="1:13" s="8" customFormat="1" ht="15">
      <c r="A11" s="196" t="s">
        <v>174</v>
      </c>
      <c r="B11" s="182">
        <v>6700</v>
      </c>
      <c r="C11" s="289">
        <f>Volume!J11</f>
        <v>68.65</v>
      </c>
      <c r="D11" s="323">
        <v>7.44</v>
      </c>
      <c r="E11" s="209">
        <f t="shared" si="0"/>
        <v>49848</v>
      </c>
      <c r="F11" s="214">
        <f t="shared" si="1"/>
        <v>10.837581937363437</v>
      </c>
      <c r="G11" s="280">
        <f t="shared" si="2"/>
        <v>72845.75</v>
      </c>
      <c r="H11" s="278">
        <v>5</v>
      </c>
      <c r="I11" s="210">
        <f t="shared" si="3"/>
        <v>10.8725</v>
      </c>
      <c r="J11" s="217">
        <f t="shared" si="4"/>
        <v>0.15837581937363437</v>
      </c>
      <c r="K11" s="221">
        <f t="shared" si="5"/>
        <v>2.2741505</v>
      </c>
      <c r="L11" s="211">
        <f t="shared" si="6"/>
        <v>12.456035280116524</v>
      </c>
      <c r="M11" s="222">
        <v>36.386408</v>
      </c>
    </row>
    <row r="12" spans="1:13" s="8" customFormat="1" ht="15">
      <c r="A12" s="196" t="s">
        <v>284</v>
      </c>
      <c r="B12" s="182">
        <v>600</v>
      </c>
      <c r="C12" s="289">
        <f>Volume!J12</f>
        <v>337.3</v>
      </c>
      <c r="D12" s="323">
        <v>37.09</v>
      </c>
      <c r="E12" s="209">
        <f t="shared" si="0"/>
        <v>22254.000000000004</v>
      </c>
      <c r="F12" s="214">
        <f t="shared" si="1"/>
        <v>10.996145864215832</v>
      </c>
      <c r="G12" s="280">
        <f t="shared" si="2"/>
        <v>32373.000000000004</v>
      </c>
      <c r="H12" s="278">
        <v>5</v>
      </c>
      <c r="I12" s="210">
        <f t="shared" si="3"/>
        <v>53.955000000000005</v>
      </c>
      <c r="J12" s="217">
        <f t="shared" si="4"/>
        <v>0.15996145864215833</v>
      </c>
      <c r="K12" s="221">
        <f t="shared" si="5"/>
        <v>2.3385470625</v>
      </c>
      <c r="L12" s="211">
        <f t="shared" si="6"/>
        <v>12.808749779186936</v>
      </c>
      <c r="M12" s="222">
        <v>37.416753</v>
      </c>
    </row>
    <row r="13" spans="1:13" s="7" customFormat="1" ht="15">
      <c r="A13" s="196" t="s">
        <v>75</v>
      </c>
      <c r="B13" s="182">
        <v>4600</v>
      </c>
      <c r="C13" s="289">
        <f>Volume!J13</f>
        <v>88.75</v>
      </c>
      <c r="D13" s="323">
        <v>9.65</v>
      </c>
      <c r="E13" s="209">
        <f t="shared" si="0"/>
        <v>44390</v>
      </c>
      <c r="F13" s="214">
        <f t="shared" si="1"/>
        <v>10.87323943661972</v>
      </c>
      <c r="G13" s="280">
        <f t="shared" si="2"/>
        <v>64802.5</v>
      </c>
      <c r="H13" s="278">
        <v>5</v>
      </c>
      <c r="I13" s="210">
        <f t="shared" si="3"/>
        <v>14.0875</v>
      </c>
      <c r="J13" s="217">
        <f t="shared" si="4"/>
        <v>0.15873239436619718</v>
      </c>
      <c r="K13" s="221">
        <f t="shared" si="5"/>
        <v>2.9656429375</v>
      </c>
      <c r="L13" s="211">
        <f t="shared" si="6"/>
        <v>16.243495343746336</v>
      </c>
      <c r="M13" s="222">
        <v>47.450287</v>
      </c>
    </row>
    <row r="14" spans="1:13" s="7" customFormat="1" ht="15">
      <c r="A14" s="196" t="s">
        <v>88</v>
      </c>
      <c r="B14" s="182">
        <v>4300</v>
      </c>
      <c r="C14" s="289">
        <f>Volume!J14</f>
        <v>55.75</v>
      </c>
      <c r="D14" s="323">
        <v>6.33</v>
      </c>
      <c r="E14" s="209">
        <f t="shared" si="0"/>
        <v>27219</v>
      </c>
      <c r="F14" s="214">
        <f t="shared" si="1"/>
        <v>11.354260089686099</v>
      </c>
      <c r="G14" s="280">
        <f t="shared" si="2"/>
        <v>39205.25</v>
      </c>
      <c r="H14" s="278">
        <v>5</v>
      </c>
      <c r="I14" s="210">
        <f t="shared" si="3"/>
        <v>9.1175</v>
      </c>
      <c r="J14" s="217">
        <f t="shared" si="4"/>
        <v>0.16354260089686098</v>
      </c>
      <c r="K14" s="221">
        <f t="shared" si="5"/>
        <v>2.6470684375</v>
      </c>
      <c r="L14" s="211">
        <f t="shared" si="6"/>
        <v>14.498590944787042</v>
      </c>
      <c r="M14" s="206">
        <v>42.353095</v>
      </c>
    </row>
    <row r="15" spans="1:13" s="8" customFormat="1" ht="15">
      <c r="A15" s="196" t="s">
        <v>136</v>
      </c>
      <c r="B15" s="182">
        <v>9550</v>
      </c>
      <c r="C15" s="289">
        <f>Volume!J15</f>
        <v>47.75</v>
      </c>
      <c r="D15" s="323">
        <v>5.13</v>
      </c>
      <c r="E15" s="209">
        <f t="shared" si="0"/>
        <v>48991.5</v>
      </c>
      <c r="F15" s="214">
        <f t="shared" si="1"/>
        <v>10.743455497382199</v>
      </c>
      <c r="G15" s="280">
        <f t="shared" si="2"/>
        <v>71792.125</v>
      </c>
      <c r="H15" s="278">
        <v>5</v>
      </c>
      <c r="I15" s="210">
        <f t="shared" si="3"/>
        <v>7.5175</v>
      </c>
      <c r="J15" s="217">
        <f t="shared" si="4"/>
        <v>0.157434554973822</v>
      </c>
      <c r="K15" s="221">
        <f t="shared" si="5"/>
        <v>2.7903561875</v>
      </c>
      <c r="L15" s="211">
        <f t="shared" si="6"/>
        <v>15.28341027367865</v>
      </c>
      <c r="M15" s="222">
        <v>44.645699</v>
      </c>
    </row>
    <row r="16" spans="1:13" s="8" customFormat="1" ht="15">
      <c r="A16" s="196" t="s">
        <v>157</v>
      </c>
      <c r="B16" s="182">
        <v>350</v>
      </c>
      <c r="C16" s="289">
        <f>Volume!J16</f>
        <v>718.5</v>
      </c>
      <c r="D16" s="323">
        <v>78.61</v>
      </c>
      <c r="E16" s="209">
        <f t="shared" si="0"/>
        <v>27513.5</v>
      </c>
      <c r="F16" s="214">
        <f t="shared" si="1"/>
        <v>10.940848990953375</v>
      </c>
      <c r="G16" s="280">
        <f t="shared" si="2"/>
        <v>40087.25</v>
      </c>
      <c r="H16" s="278">
        <v>5</v>
      </c>
      <c r="I16" s="210">
        <f t="shared" si="3"/>
        <v>114.535</v>
      </c>
      <c r="J16" s="217">
        <f t="shared" si="4"/>
        <v>0.15940848990953374</v>
      </c>
      <c r="K16" s="221">
        <f t="shared" si="5"/>
        <v>2.38428275</v>
      </c>
      <c r="L16" s="211">
        <f t="shared" si="6"/>
        <v>13.059254456454507</v>
      </c>
      <c r="M16" s="222">
        <v>38.148524</v>
      </c>
    </row>
    <row r="17" spans="1:13" s="8" customFormat="1" ht="15">
      <c r="A17" s="196" t="s">
        <v>193</v>
      </c>
      <c r="B17" s="182">
        <v>100</v>
      </c>
      <c r="C17" s="289">
        <f>Volume!J17</f>
        <v>2757.8</v>
      </c>
      <c r="D17" s="323">
        <v>293.45</v>
      </c>
      <c r="E17" s="209">
        <f t="shared" si="0"/>
        <v>29345</v>
      </c>
      <c r="F17" s="214">
        <f t="shared" si="1"/>
        <v>10.640728116614692</v>
      </c>
      <c r="G17" s="280">
        <f t="shared" si="2"/>
        <v>43464.936</v>
      </c>
      <c r="H17" s="278">
        <v>5.12</v>
      </c>
      <c r="I17" s="210">
        <f t="shared" si="3"/>
        <v>434.64936</v>
      </c>
      <c r="J17" s="217">
        <f t="shared" si="4"/>
        <v>0.15760728116614692</v>
      </c>
      <c r="K17" s="221">
        <f t="shared" si="5"/>
        <v>2.262520625</v>
      </c>
      <c r="L17" s="211">
        <f t="shared" si="6"/>
        <v>12.39233583133187</v>
      </c>
      <c r="M17" s="222">
        <v>36.20033</v>
      </c>
    </row>
    <row r="18" spans="1:13" s="8" customFormat="1" ht="15">
      <c r="A18" s="196" t="s">
        <v>285</v>
      </c>
      <c r="B18" s="182">
        <v>950</v>
      </c>
      <c r="C18" s="289">
        <f>Volume!J18</f>
        <v>189.15</v>
      </c>
      <c r="D18" s="323">
        <v>29.51</v>
      </c>
      <c r="E18" s="209">
        <f t="shared" si="0"/>
        <v>28034.5</v>
      </c>
      <c r="F18" s="214">
        <f t="shared" si="1"/>
        <v>15.601374570446735</v>
      </c>
      <c r="G18" s="280">
        <f t="shared" si="2"/>
        <v>37019.125</v>
      </c>
      <c r="H18" s="278">
        <v>5</v>
      </c>
      <c r="I18" s="210">
        <f t="shared" si="3"/>
        <v>38.9675</v>
      </c>
      <c r="J18" s="217">
        <f t="shared" si="4"/>
        <v>0.20601374570446734</v>
      </c>
      <c r="K18" s="221">
        <f t="shared" si="5"/>
        <v>3.857308375</v>
      </c>
      <c r="L18" s="211">
        <f t="shared" si="6"/>
        <v>21.127348082410965</v>
      </c>
      <c r="M18" s="222">
        <v>61.716934</v>
      </c>
    </row>
    <row r="19" spans="1:13" s="8" customFormat="1" ht="15">
      <c r="A19" s="196" t="s">
        <v>286</v>
      </c>
      <c r="B19" s="182">
        <v>2400</v>
      </c>
      <c r="C19" s="289">
        <f>Volume!J19</f>
        <v>78.75</v>
      </c>
      <c r="D19" s="323">
        <v>9.55</v>
      </c>
      <c r="E19" s="209">
        <f t="shared" si="0"/>
        <v>22920</v>
      </c>
      <c r="F19" s="214">
        <f t="shared" si="1"/>
        <v>12.126984126984128</v>
      </c>
      <c r="G19" s="280">
        <f t="shared" si="2"/>
        <v>32370</v>
      </c>
      <c r="H19" s="278">
        <v>5</v>
      </c>
      <c r="I19" s="210">
        <f t="shared" si="3"/>
        <v>13.4875</v>
      </c>
      <c r="J19" s="217">
        <f t="shared" si="4"/>
        <v>0.17126984126984127</v>
      </c>
      <c r="K19" s="221">
        <f t="shared" si="5"/>
        <v>2.7959531875</v>
      </c>
      <c r="L19" s="211">
        <f t="shared" si="6"/>
        <v>15.314066305222212</v>
      </c>
      <c r="M19" s="222">
        <v>44.735251</v>
      </c>
    </row>
    <row r="20" spans="1:13" s="8" customFormat="1" ht="15">
      <c r="A20" s="196" t="s">
        <v>76</v>
      </c>
      <c r="B20" s="182">
        <v>1400</v>
      </c>
      <c r="C20" s="289">
        <f>Volume!J20</f>
        <v>233.95</v>
      </c>
      <c r="D20" s="323">
        <v>31.04</v>
      </c>
      <c r="E20" s="209">
        <f t="shared" si="0"/>
        <v>43456</v>
      </c>
      <c r="F20" s="214">
        <f t="shared" si="1"/>
        <v>13.267792263304127</v>
      </c>
      <c r="G20" s="280">
        <f t="shared" si="2"/>
        <v>59832.5</v>
      </c>
      <c r="H20" s="278">
        <v>5</v>
      </c>
      <c r="I20" s="210">
        <f t="shared" si="3"/>
        <v>42.7375</v>
      </c>
      <c r="J20" s="217">
        <f t="shared" si="4"/>
        <v>0.18267792263304125</v>
      </c>
      <c r="K20" s="221">
        <f t="shared" si="5"/>
        <v>3.4516355</v>
      </c>
      <c r="L20" s="211">
        <f t="shared" si="6"/>
        <v>18.90538623635623</v>
      </c>
      <c r="M20" s="222">
        <v>55.226168</v>
      </c>
    </row>
    <row r="21" spans="1:13" s="8" customFormat="1" ht="15">
      <c r="A21" s="196" t="s">
        <v>77</v>
      </c>
      <c r="B21" s="182">
        <v>3800</v>
      </c>
      <c r="C21" s="289">
        <f>Volume!J21</f>
        <v>204.35</v>
      </c>
      <c r="D21" s="323">
        <v>31.42</v>
      </c>
      <c r="E21" s="209">
        <f t="shared" si="0"/>
        <v>119396</v>
      </c>
      <c r="F21" s="214">
        <f t="shared" si="1"/>
        <v>15.375581110839248</v>
      </c>
      <c r="G21" s="280">
        <f t="shared" si="2"/>
        <v>158222.5</v>
      </c>
      <c r="H21" s="278">
        <v>5</v>
      </c>
      <c r="I21" s="210">
        <f t="shared" si="3"/>
        <v>41.6375</v>
      </c>
      <c r="J21" s="217">
        <f t="shared" si="4"/>
        <v>0.20375581110839247</v>
      </c>
      <c r="K21" s="221">
        <f t="shared" si="5"/>
        <v>4.030830625</v>
      </c>
      <c r="L21" s="211">
        <f t="shared" si="6"/>
        <v>22.07776858795147</v>
      </c>
      <c r="M21" s="222">
        <v>64.49329</v>
      </c>
    </row>
    <row r="22" spans="1:13" s="7" customFormat="1" ht="15">
      <c r="A22" s="196" t="s">
        <v>287</v>
      </c>
      <c r="B22" s="182">
        <v>1050</v>
      </c>
      <c r="C22" s="289">
        <f>Volume!J22</f>
        <v>216.75</v>
      </c>
      <c r="D22" s="323">
        <v>28.23</v>
      </c>
      <c r="E22" s="209">
        <f t="shared" si="0"/>
        <v>29641.5</v>
      </c>
      <c r="F22" s="214">
        <f t="shared" si="1"/>
        <v>13.024221453287197</v>
      </c>
      <c r="G22" s="280">
        <f t="shared" si="2"/>
        <v>41020.875</v>
      </c>
      <c r="H22" s="278">
        <v>5</v>
      </c>
      <c r="I22" s="210">
        <f t="shared" si="3"/>
        <v>39.0675</v>
      </c>
      <c r="J22" s="217">
        <f t="shared" si="4"/>
        <v>0.18024221453287198</v>
      </c>
      <c r="K22" s="221">
        <f t="shared" si="5"/>
        <v>2.9283209375</v>
      </c>
      <c r="L22" s="211">
        <f t="shared" si="6"/>
        <v>16.039074330834257</v>
      </c>
      <c r="M22" s="206">
        <v>46.853135</v>
      </c>
    </row>
    <row r="23" spans="1:13" s="7" customFormat="1" ht="15">
      <c r="A23" s="196" t="s">
        <v>34</v>
      </c>
      <c r="B23" s="182">
        <v>275</v>
      </c>
      <c r="C23" s="289">
        <f>Volume!J23</f>
        <v>1307.3</v>
      </c>
      <c r="D23" s="323">
        <v>139.74</v>
      </c>
      <c r="E23" s="209">
        <f t="shared" si="0"/>
        <v>38428.5</v>
      </c>
      <c r="F23" s="214">
        <f t="shared" si="1"/>
        <v>10.68920676202861</v>
      </c>
      <c r="G23" s="280">
        <f t="shared" si="2"/>
        <v>56403.875</v>
      </c>
      <c r="H23" s="278">
        <v>5</v>
      </c>
      <c r="I23" s="210">
        <f t="shared" si="3"/>
        <v>205.105</v>
      </c>
      <c r="J23" s="217">
        <f t="shared" si="4"/>
        <v>0.1568920676202861</v>
      </c>
      <c r="K23" s="221">
        <f t="shared" si="5"/>
        <v>2.98494325</v>
      </c>
      <c r="L23" s="211">
        <f t="shared" si="6"/>
        <v>16.349207508977827</v>
      </c>
      <c r="M23" s="206">
        <v>47.759092</v>
      </c>
    </row>
    <row r="24" spans="1:13" s="8" customFormat="1" ht="15">
      <c r="A24" s="196" t="s">
        <v>288</v>
      </c>
      <c r="B24" s="182">
        <v>250</v>
      </c>
      <c r="C24" s="289">
        <f>Volume!J24</f>
        <v>1154.15</v>
      </c>
      <c r="D24" s="323">
        <v>142.46</v>
      </c>
      <c r="E24" s="209">
        <f t="shared" si="0"/>
        <v>35615</v>
      </c>
      <c r="F24" s="214">
        <f t="shared" si="1"/>
        <v>12.343282935493653</v>
      </c>
      <c r="G24" s="280">
        <f t="shared" si="2"/>
        <v>50041.875</v>
      </c>
      <c r="H24" s="278">
        <v>5</v>
      </c>
      <c r="I24" s="210">
        <f t="shared" si="3"/>
        <v>200.1675</v>
      </c>
      <c r="J24" s="217">
        <f t="shared" si="4"/>
        <v>0.1734328293549365</v>
      </c>
      <c r="K24" s="221">
        <f t="shared" si="5"/>
        <v>3.0054939375</v>
      </c>
      <c r="L24" s="211">
        <f t="shared" si="6"/>
        <v>16.461768260137717</v>
      </c>
      <c r="M24" s="222">
        <v>48.087903</v>
      </c>
    </row>
    <row r="25" spans="1:13" s="8" customFormat="1" ht="15">
      <c r="A25" s="196" t="s">
        <v>137</v>
      </c>
      <c r="B25" s="182">
        <v>1000</v>
      </c>
      <c r="C25" s="289">
        <f>Volume!J25</f>
        <v>348.25</v>
      </c>
      <c r="D25" s="323">
        <v>39.61</v>
      </c>
      <c r="E25" s="209">
        <f t="shared" si="0"/>
        <v>39610</v>
      </c>
      <c r="F25" s="214">
        <f t="shared" si="1"/>
        <v>11.374012921751616</v>
      </c>
      <c r="G25" s="280">
        <f t="shared" si="2"/>
        <v>57022.5</v>
      </c>
      <c r="H25" s="278">
        <v>5</v>
      </c>
      <c r="I25" s="210">
        <f t="shared" si="3"/>
        <v>57.0225</v>
      </c>
      <c r="J25" s="217">
        <f t="shared" si="4"/>
        <v>0.16374012921751616</v>
      </c>
      <c r="K25" s="221">
        <f t="shared" si="5"/>
        <v>2.5117254375</v>
      </c>
      <c r="L25" s="211">
        <f t="shared" si="6"/>
        <v>13.757286803782822</v>
      </c>
      <c r="M25" s="222">
        <v>40.187607</v>
      </c>
    </row>
    <row r="26" spans="1:13" s="8" customFormat="1" ht="15">
      <c r="A26" s="196" t="s">
        <v>233</v>
      </c>
      <c r="B26" s="182">
        <v>1000</v>
      </c>
      <c r="C26" s="289">
        <f>Volume!J26</f>
        <v>676.4</v>
      </c>
      <c r="D26" s="323">
        <v>73.49</v>
      </c>
      <c r="E26" s="209">
        <f t="shared" si="0"/>
        <v>73490</v>
      </c>
      <c r="F26" s="214">
        <f t="shared" si="1"/>
        <v>10.864872856298048</v>
      </c>
      <c r="G26" s="280">
        <f t="shared" si="2"/>
        <v>107310</v>
      </c>
      <c r="H26" s="278">
        <v>5</v>
      </c>
      <c r="I26" s="210">
        <f t="shared" si="3"/>
        <v>107.31</v>
      </c>
      <c r="J26" s="217">
        <f t="shared" si="4"/>
        <v>0.15864872856298048</v>
      </c>
      <c r="K26" s="221">
        <f t="shared" si="5"/>
        <v>1.9979265625</v>
      </c>
      <c r="L26" s="211">
        <f t="shared" si="6"/>
        <v>10.943094465200051</v>
      </c>
      <c r="M26" s="222">
        <v>31.966825</v>
      </c>
    </row>
    <row r="27" spans="1:13" s="8" customFormat="1" ht="15">
      <c r="A27" s="196" t="s">
        <v>1</v>
      </c>
      <c r="B27" s="182">
        <v>150</v>
      </c>
      <c r="C27" s="289">
        <f>Volume!J27</f>
        <v>2318.8</v>
      </c>
      <c r="D27" s="323">
        <v>243.99</v>
      </c>
      <c r="E27" s="209">
        <f t="shared" si="0"/>
        <v>36598.5</v>
      </c>
      <c r="F27" s="214">
        <f t="shared" si="1"/>
        <v>10.522252889425566</v>
      </c>
      <c r="G27" s="280">
        <f t="shared" si="2"/>
        <v>53989.5</v>
      </c>
      <c r="H27" s="278">
        <v>5</v>
      </c>
      <c r="I27" s="210">
        <f t="shared" si="3"/>
        <v>359.93</v>
      </c>
      <c r="J27" s="217">
        <f t="shared" si="4"/>
        <v>0.15522252889425564</v>
      </c>
      <c r="K27" s="221">
        <f t="shared" si="5"/>
        <v>1.931505625</v>
      </c>
      <c r="L27" s="211">
        <f t="shared" si="6"/>
        <v>10.579292007606144</v>
      </c>
      <c r="M27" s="222">
        <v>30.90409</v>
      </c>
    </row>
    <row r="28" spans="1:13" s="8" customFormat="1" ht="15">
      <c r="A28" s="196" t="s">
        <v>158</v>
      </c>
      <c r="B28" s="182">
        <v>1900</v>
      </c>
      <c r="C28" s="289">
        <f>Volume!J28</f>
        <v>120.45</v>
      </c>
      <c r="D28" s="323">
        <v>12.77</v>
      </c>
      <c r="E28" s="209">
        <f t="shared" si="0"/>
        <v>24263</v>
      </c>
      <c r="F28" s="214">
        <f t="shared" si="1"/>
        <v>10.601909506019094</v>
      </c>
      <c r="G28" s="280">
        <f t="shared" si="2"/>
        <v>35820.1775</v>
      </c>
      <c r="H28" s="278">
        <v>5.05</v>
      </c>
      <c r="I28" s="210">
        <f t="shared" si="3"/>
        <v>18.852725</v>
      </c>
      <c r="J28" s="217">
        <f t="shared" si="4"/>
        <v>0.15651909506019093</v>
      </c>
      <c r="K28" s="221">
        <f t="shared" si="5"/>
        <v>2.1079460625</v>
      </c>
      <c r="L28" s="211">
        <f t="shared" si="6"/>
        <v>11.545696084354446</v>
      </c>
      <c r="M28" s="222">
        <v>33.727137</v>
      </c>
    </row>
    <row r="29" spans="1:13" s="8" customFormat="1" ht="15">
      <c r="A29" s="196" t="s">
        <v>289</v>
      </c>
      <c r="B29" s="182">
        <v>300</v>
      </c>
      <c r="C29" s="289">
        <f>Volume!J29</f>
        <v>717.05</v>
      </c>
      <c r="D29" s="323">
        <v>97.42</v>
      </c>
      <c r="E29" s="209">
        <f t="shared" si="0"/>
        <v>29226</v>
      </c>
      <c r="F29" s="214">
        <f t="shared" si="1"/>
        <v>13.58622132347814</v>
      </c>
      <c r="G29" s="280">
        <f t="shared" si="2"/>
        <v>39981.75</v>
      </c>
      <c r="H29" s="278">
        <v>5</v>
      </c>
      <c r="I29" s="210">
        <f t="shared" si="3"/>
        <v>133.2725</v>
      </c>
      <c r="J29" s="217">
        <f t="shared" si="4"/>
        <v>0.18586221323478141</v>
      </c>
      <c r="K29" s="221">
        <f t="shared" si="5"/>
        <v>3.85269975</v>
      </c>
      <c r="L29" s="211">
        <f t="shared" si="6"/>
        <v>21.102105603695144</v>
      </c>
      <c r="M29" s="222">
        <v>61.643196</v>
      </c>
    </row>
    <row r="30" spans="1:13" s="8" customFormat="1" ht="15">
      <c r="A30" s="196" t="s">
        <v>159</v>
      </c>
      <c r="B30" s="182">
        <v>4500</v>
      </c>
      <c r="C30" s="289">
        <f>Volume!J30</f>
        <v>50.75</v>
      </c>
      <c r="D30" s="323">
        <v>6.43</v>
      </c>
      <c r="E30" s="209">
        <f t="shared" si="0"/>
        <v>28935</v>
      </c>
      <c r="F30" s="214">
        <f t="shared" si="1"/>
        <v>12.669950738916254</v>
      </c>
      <c r="G30" s="280">
        <f t="shared" si="2"/>
        <v>40353.75</v>
      </c>
      <c r="H30" s="278">
        <v>5</v>
      </c>
      <c r="I30" s="210">
        <f t="shared" si="3"/>
        <v>8.9675</v>
      </c>
      <c r="J30" s="217">
        <f t="shared" si="4"/>
        <v>0.17669950738916254</v>
      </c>
      <c r="K30" s="221">
        <f t="shared" si="5"/>
        <v>2.803160125</v>
      </c>
      <c r="L30" s="211">
        <f t="shared" si="6"/>
        <v>15.35354032761501</v>
      </c>
      <c r="M30" s="222">
        <v>44.850562</v>
      </c>
    </row>
    <row r="31" spans="1:13" s="8" customFormat="1" ht="15">
      <c r="A31" s="196" t="s">
        <v>2</v>
      </c>
      <c r="B31" s="182">
        <v>1100</v>
      </c>
      <c r="C31" s="289">
        <f>Volume!J31</f>
        <v>367.15</v>
      </c>
      <c r="D31" s="323">
        <v>39.31</v>
      </c>
      <c r="E31" s="209">
        <f t="shared" si="0"/>
        <v>43241</v>
      </c>
      <c r="F31" s="214">
        <f t="shared" si="1"/>
        <v>10.706795587634483</v>
      </c>
      <c r="G31" s="280">
        <f t="shared" si="2"/>
        <v>63434.25</v>
      </c>
      <c r="H31" s="278">
        <v>5</v>
      </c>
      <c r="I31" s="210">
        <f t="shared" si="3"/>
        <v>57.6675</v>
      </c>
      <c r="J31" s="217">
        <f t="shared" si="4"/>
        <v>0.1570679558763448</v>
      </c>
      <c r="K31" s="221">
        <f t="shared" si="5"/>
        <v>2.023759375</v>
      </c>
      <c r="L31" s="211">
        <f t="shared" si="6"/>
        <v>11.084586606500565</v>
      </c>
      <c r="M31" s="222">
        <v>32.38015</v>
      </c>
    </row>
    <row r="32" spans="1:13" s="8" customFormat="1" ht="15">
      <c r="A32" s="196" t="s">
        <v>398</v>
      </c>
      <c r="B32" s="182">
        <v>1250</v>
      </c>
      <c r="C32" s="289">
        <f>Volume!J32</f>
        <v>146.25</v>
      </c>
      <c r="D32" s="323">
        <v>15.88</v>
      </c>
      <c r="E32" s="209">
        <f t="shared" si="0"/>
        <v>19850</v>
      </c>
      <c r="F32" s="214">
        <f t="shared" si="1"/>
        <v>10.858119658119659</v>
      </c>
      <c r="G32" s="280">
        <f t="shared" si="2"/>
        <v>28990.625</v>
      </c>
      <c r="H32" s="278">
        <v>5</v>
      </c>
      <c r="I32" s="210">
        <f t="shared" si="3"/>
        <v>23.1925</v>
      </c>
      <c r="J32" s="217">
        <f t="shared" si="4"/>
        <v>0.15858119658119657</v>
      </c>
      <c r="K32" s="221">
        <f t="shared" si="5"/>
        <v>1.8096494375</v>
      </c>
      <c r="L32" s="211">
        <f t="shared" si="6"/>
        <v>9.911858180952853</v>
      </c>
      <c r="M32" s="222">
        <v>28.954391</v>
      </c>
    </row>
    <row r="33" spans="1:13" s="8" customFormat="1" ht="15">
      <c r="A33" s="196" t="s">
        <v>78</v>
      </c>
      <c r="B33" s="182">
        <v>1600</v>
      </c>
      <c r="C33" s="289">
        <f>Volume!J33</f>
        <v>262.4</v>
      </c>
      <c r="D33" s="323">
        <v>38.45</v>
      </c>
      <c r="E33" s="209">
        <f t="shared" si="0"/>
        <v>61520.00000000001</v>
      </c>
      <c r="F33" s="214">
        <f t="shared" si="1"/>
        <v>14.653201219512196</v>
      </c>
      <c r="G33" s="280">
        <f t="shared" si="2"/>
        <v>82512</v>
      </c>
      <c r="H33" s="278">
        <v>5</v>
      </c>
      <c r="I33" s="210">
        <f t="shared" si="3"/>
        <v>51.57</v>
      </c>
      <c r="J33" s="217">
        <f t="shared" si="4"/>
        <v>0.19653201219512198</v>
      </c>
      <c r="K33" s="221">
        <f t="shared" si="5"/>
        <v>3.51753775</v>
      </c>
      <c r="L33" s="211">
        <f t="shared" si="6"/>
        <v>19.266347725509675</v>
      </c>
      <c r="M33" s="222">
        <v>56.280604</v>
      </c>
    </row>
    <row r="34" spans="1:13" s="8" customFormat="1" ht="15">
      <c r="A34" s="196" t="s">
        <v>138</v>
      </c>
      <c r="B34" s="182">
        <v>850</v>
      </c>
      <c r="C34" s="289">
        <f>Volume!J34</f>
        <v>740.6</v>
      </c>
      <c r="D34" s="323">
        <v>97.93</v>
      </c>
      <c r="E34" s="209">
        <f t="shared" si="0"/>
        <v>83240.5</v>
      </c>
      <c r="F34" s="214">
        <f t="shared" si="1"/>
        <v>13.223062381852552</v>
      </c>
      <c r="G34" s="280">
        <f t="shared" si="2"/>
        <v>114716</v>
      </c>
      <c r="H34" s="278">
        <v>5</v>
      </c>
      <c r="I34" s="210">
        <f t="shared" si="3"/>
        <v>134.96</v>
      </c>
      <c r="J34" s="217">
        <f t="shared" si="4"/>
        <v>0.18223062381852553</v>
      </c>
      <c r="K34" s="221">
        <f t="shared" si="5"/>
        <v>3.678509</v>
      </c>
      <c r="L34" s="211">
        <f t="shared" si="6"/>
        <v>20.14802357285771</v>
      </c>
      <c r="M34" s="222">
        <v>58.856144</v>
      </c>
    </row>
    <row r="35" spans="1:13" s="8" customFormat="1" ht="15">
      <c r="A35" s="196" t="s">
        <v>160</v>
      </c>
      <c r="B35" s="182">
        <v>1100</v>
      </c>
      <c r="C35" s="289">
        <f>Volume!J35</f>
        <v>326.85</v>
      </c>
      <c r="D35" s="323">
        <v>35.89</v>
      </c>
      <c r="E35" s="209">
        <f t="shared" si="0"/>
        <v>39479</v>
      </c>
      <c r="F35" s="214">
        <f t="shared" si="1"/>
        <v>10.98057212788741</v>
      </c>
      <c r="G35" s="280">
        <f t="shared" si="2"/>
        <v>57455.75</v>
      </c>
      <c r="H35" s="278">
        <v>5</v>
      </c>
      <c r="I35" s="210">
        <f t="shared" si="3"/>
        <v>52.2325</v>
      </c>
      <c r="J35" s="217">
        <f t="shared" si="4"/>
        <v>0.1598057212788741</v>
      </c>
      <c r="K35" s="221">
        <f t="shared" si="5"/>
        <v>2.7257803125</v>
      </c>
      <c r="L35" s="211">
        <f t="shared" si="6"/>
        <v>14.92971363959731</v>
      </c>
      <c r="M35" s="222">
        <v>43.612485</v>
      </c>
    </row>
    <row r="36" spans="1:13" s="8" customFormat="1" ht="15">
      <c r="A36" s="196" t="s">
        <v>161</v>
      </c>
      <c r="B36" s="182">
        <v>6950</v>
      </c>
      <c r="C36" s="289">
        <f>Volume!J36</f>
        <v>37.6</v>
      </c>
      <c r="D36" s="323">
        <v>4.12</v>
      </c>
      <c r="E36" s="209">
        <f t="shared" si="0"/>
        <v>28634</v>
      </c>
      <c r="F36" s="214">
        <f t="shared" si="1"/>
        <v>10.957446808510639</v>
      </c>
      <c r="G36" s="280">
        <f t="shared" si="2"/>
        <v>41700</v>
      </c>
      <c r="H36" s="278">
        <v>5</v>
      </c>
      <c r="I36" s="210">
        <f t="shared" si="3"/>
        <v>6</v>
      </c>
      <c r="J36" s="217">
        <f t="shared" si="4"/>
        <v>0.15957446808510636</v>
      </c>
      <c r="K36" s="221">
        <f t="shared" si="5"/>
        <v>2.302460875</v>
      </c>
      <c r="L36" s="211">
        <f t="shared" si="6"/>
        <v>12.611097590105826</v>
      </c>
      <c r="M36" s="222">
        <v>36.839374</v>
      </c>
    </row>
    <row r="37" spans="1:13" s="8" customFormat="1" ht="15">
      <c r="A37" s="196" t="s">
        <v>3</v>
      </c>
      <c r="B37" s="182">
        <v>1250</v>
      </c>
      <c r="C37" s="289">
        <f>Volume!J37</f>
        <v>254.9</v>
      </c>
      <c r="D37" s="323">
        <v>27.24</v>
      </c>
      <c r="E37" s="209">
        <f t="shared" si="0"/>
        <v>34050</v>
      </c>
      <c r="F37" s="214">
        <f t="shared" si="1"/>
        <v>10.686543742644174</v>
      </c>
      <c r="G37" s="280">
        <f t="shared" si="2"/>
        <v>49981.25</v>
      </c>
      <c r="H37" s="278">
        <v>5</v>
      </c>
      <c r="I37" s="210">
        <f t="shared" si="3"/>
        <v>39.985</v>
      </c>
      <c r="J37" s="217">
        <f t="shared" si="4"/>
        <v>0.15686543742644174</v>
      </c>
      <c r="K37" s="221">
        <f t="shared" si="5"/>
        <v>1.9413674375</v>
      </c>
      <c r="L37" s="211">
        <f t="shared" si="6"/>
        <v>10.633307379247508</v>
      </c>
      <c r="M37" s="222">
        <v>31.061879</v>
      </c>
    </row>
    <row r="38" spans="1:13" s="8" customFormat="1" ht="15">
      <c r="A38" s="196" t="s">
        <v>219</v>
      </c>
      <c r="B38" s="182">
        <v>525</v>
      </c>
      <c r="C38" s="289">
        <f>Volume!J38</f>
        <v>374.05</v>
      </c>
      <c r="D38" s="323">
        <v>40.51</v>
      </c>
      <c r="E38" s="209">
        <f t="shared" si="0"/>
        <v>21267.75</v>
      </c>
      <c r="F38" s="214">
        <f t="shared" si="1"/>
        <v>10.830102927416121</v>
      </c>
      <c r="G38" s="280">
        <f t="shared" si="2"/>
        <v>31086.5625</v>
      </c>
      <c r="H38" s="278">
        <v>5</v>
      </c>
      <c r="I38" s="210">
        <f t="shared" si="3"/>
        <v>59.2125</v>
      </c>
      <c r="J38" s="217">
        <f t="shared" si="4"/>
        <v>0.1583010292741612</v>
      </c>
      <c r="K38" s="221">
        <f t="shared" si="5"/>
        <v>2.2033485625</v>
      </c>
      <c r="L38" s="211">
        <f t="shared" si="6"/>
        <v>12.068237097278313</v>
      </c>
      <c r="M38" s="222">
        <v>35.253577</v>
      </c>
    </row>
    <row r="39" spans="1:13" s="8" customFormat="1" ht="15">
      <c r="A39" s="196" t="s">
        <v>162</v>
      </c>
      <c r="B39" s="182">
        <v>1200</v>
      </c>
      <c r="C39" s="289">
        <f>Volume!J39</f>
        <v>317.45</v>
      </c>
      <c r="D39" s="323">
        <v>39.58</v>
      </c>
      <c r="E39" s="209">
        <f t="shared" si="0"/>
        <v>47496</v>
      </c>
      <c r="F39" s="214">
        <f t="shared" si="1"/>
        <v>12.468105213419436</v>
      </c>
      <c r="G39" s="280">
        <f t="shared" si="2"/>
        <v>66543</v>
      </c>
      <c r="H39" s="278">
        <v>5</v>
      </c>
      <c r="I39" s="210">
        <f t="shared" si="3"/>
        <v>55.4525</v>
      </c>
      <c r="J39" s="217">
        <f t="shared" si="4"/>
        <v>0.17468105213419438</v>
      </c>
      <c r="K39" s="221">
        <f t="shared" si="5"/>
        <v>3.3854694375</v>
      </c>
      <c r="L39" s="211">
        <f t="shared" si="6"/>
        <v>18.54297978663076</v>
      </c>
      <c r="M39" s="222">
        <v>54.167511</v>
      </c>
    </row>
    <row r="40" spans="1:13" s="8" customFormat="1" ht="15">
      <c r="A40" s="196" t="s">
        <v>290</v>
      </c>
      <c r="B40" s="182">
        <v>1000</v>
      </c>
      <c r="C40" s="289">
        <f>Volume!J40</f>
        <v>205.25</v>
      </c>
      <c r="D40" s="323">
        <v>27.42</v>
      </c>
      <c r="E40" s="209">
        <f t="shared" si="0"/>
        <v>27420</v>
      </c>
      <c r="F40" s="214">
        <f t="shared" si="1"/>
        <v>13.359317904993912</v>
      </c>
      <c r="G40" s="280">
        <f t="shared" si="2"/>
        <v>37682.5</v>
      </c>
      <c r="H40" s="278">
        <v>5</v>
      </c>
      <c r="I40" s="210">
        <f t="shared" si="3"/>
        <v>37.6825</v>
      </c>
      <c r="J40" s="217">
        <f t="shared" si="4"/>
        <v>0.18359317904993908</v>
      </c>
      <c r="K40" s="221">
        <f t="shared" si="5"/>
        <v>3.8871326875</v>
      </c>
      <c r="L40" s="211">
        <f t="shared" si="6"/>
        <v>21.290702569594295</v>
      </c>
      <c r="M40" s="222">
        <v>62.194123</v>
      </c>
    </row>
    <row r="41" spans="1:13" s="8" customFormat="1" ht="15">
      <c r="A41" s="196" t="s">
        <v>183</v>
      </c>
      <c r="B41" s="182">
        <v>1900</v>
      </c>
      <c r="C41" s="289">
        <f>Volume!J41</f>
        <v>276.15</v>
      </c>
      <c r="D41" s="323">
        <v>29.56</v>
      </c>
      <c r="E41" s="209">
        <f t="shared" si="0"/>
        <v>56164</v>
      </c>
      <c r="F41" s="214">
        <f t="shared" si="1"/>
        <v>10.704327358319754</v>
      </c>
      <c r="G41" s="280">
        <f t="shared" si="2"/>
        <v>82398.25</v>
      </c>
      <c r="H41" s="278">
        <v>5</v>
      </c>
      <c r="I41" s="210">
        <f t="shared" si="3"/>
        <v>43.3675</v>
      </c>
      <c r="J41" s="217">
        <f t="shared" si="4"/>
        <v>0.15704327358319756</v>
      </c>
      <c r="K41" s="221">
        <f t="shared" si="5"/>
        <v>2.784402875</v>
      </c>
      <c r="L41" s="211">
        <f t="shared" si="6"/>
        <v>15.250802638197374</v>
      </c>
      <c r="M41" s="222">
        <v>44.550446</v>
      </c>
    </row>
    <row r="42" spans="1:13" s="8" customFormat="1" ht="15">
      <c r="A42" s="196" t="s">
        <v>220</v>
      </c>
      <c r="B42" s="182">
        <v>1800</v>
      </c>
      <c r="C42" s="289">
        <f>Volume!J42</f>
        <v>162.3</v>
      </c>
      <c r="D42" s="323">
        <v>22.5</v>
      </c>
      <c r="E42" s="209">
        <f t="shared" si="0"/>
        <v>40500</v>
      </c>
      <c r="F42" s="214">
        <f t="shared" si="1"/>
        <v>13.863216266173751</v>
      </c>
      <c r="G42" s="280">
        <f t="shared" si="2"/>
        <v>55107</v>
      </c>
      <c r="H42" s="278">
        <v>5</v>
      </c>
      <c r="I42" s="210">
        <f t="shared" si="3"/>
        <v>30.615</v>
      </c>
      <c r="J42" s="217">
        <f t="shared" si="4"/>
        <v>0.1886321626617375</v>
      </c>
      <c r="K42" s="221">
        <f t="shared" si="5"/>
        <v>1.75628475</v>
      </c>
      <c r="L42" s="211">
        <f t="shared" si="6"/>
        <v>9.619567749773214</v>
      </c>
      <c r="M42" s="222">
        <v>28.100556</v>
      </c>
    </row>
    <row r="43" spans="1:13" s="8" customFormat="1" ht="15">
      <c r="A43" s="196" t="s">
        <v>163</v>
      </c>
      <c r="B43" s="182">
        <v>250</v>
      </c>
      <c r="C43" s="289">
        <f>Volume!J43</f>
        <v>3129.7</v>
      </c>
      <c r="D43" s="323">
        <v>423.32</v>
      </c>
      <c r="E43" s="209">
        <f t="shared" si="0"/>
        <v>105830</v>
      </c>
      <c r="F43" s="214">
        <f t="shared" si="1"/>
        <v>13.525897050835544</v>
      </c>
      <c r="G43" s="280">
        <f t="shared" si="2"/>
        <v>144951.25</v>
      </c>
      <c r="H43" s="278">
        <v>5</v>
      </c>
      <c r="I43" s="210">
        <f t="shared" si="3"/>
        <v>579.805</v>
      </c>
      <c r="J43" s="217">
        <f t="shared" si="4"/>
        <v>0.18525897050835544</v>
      </c>
      <c r="K43" s="221">
        <f t="shared" si="5"/>
        <v>3.5696378125</v>
      </c>
      <c r="L43" s="211">
        <f t="shared" si="6"/>
        <v>19.551711520296465</v>
      </c>
      <c r="M43" s="222">
        <v>57.114205</v>
      </c>
    </row>
    <row r="44" spans="1:13" s="8" customFormat="1" ht="15">
      <c r="A44" s="196" t="s">
        <v>194</v>
      </c>
      <c r="B44" s="182">
        <v>400</v>
      </c>
      <c r="C44" s="289">
        <f>Volume!J44</f>
        <v>810.05</v>
      </c>
      <c r="D44" s="323">
        <v>87.46</v>
      </c>
      <c r="E44" s="209">
        <f t="shared" si="0"/>
        <v>34984</v>
      </c>
      <c r="F44" s="214">
        <f t="shared" si="1"/>
        <v>10.79686439108697</v>
      </c>
      <c r="G44" s="280">
        <f t="shared" si="2"/>
        <v>51800.638</v>
      </c>
      <c r="H44" s="278">
        <v>5.19</v>
      </c>
      <c r="I44" s="210">
        <f t="shared" si="3"/>
        <v>129.501595</v>
      </c>
      <c r="J44" s="217">
        <f t="shared" si="4"/>
        <v>0.15986864391086972</v>
      </c>
      <c r="K44" s="221">
        <f t="shared" si="5"/>
        <v>1.9054481875</v>
      </c>
      <c r="L44" s="211">
        <f t="shared" si="6"/>
        <v>10.436569544510833</v>
      </c>
      <c r="M44" s="222">
        <v>30.487171</v>
      </c>
    </row>
    <row r="45" spans="1:13" s="8" customFormat="1" ht="15">
      <c r="A45" s="196" t="s">
        <v>221</v>
      </c>
      <c r="B45" s="182">
        <v>4800</v>
      </c>
      <c r="C45" s="289">
        <f>Volume!J45</f>
        <v>113.45</v>
      </c>
      <c r="D45" s="323">
        <v>13.46</v>
      </c>
      <c r="E45" s="209">
        <f t="shared" si="0"/>
        <v>64608.00000000001</v>
      </c>
      <c r="F45" s="214">
        <f t="shared" si="1"/>
        <v>11.864257382106654</v>
      </c>
      <c r="G45" s="280">
        <f t="shared" si="2"/>
        <v>91836</v>
      </c>
      <c r="H45" s="278">
        <v>5</v>
      </c>
      <c r="I45" s="210">
        <f t="shared" si="3"/>
        <v>19.1325</v>
      </c>
      <c r="J45" s="217">
        <f t="shared" si="4"/>
        <v>0.16864257382106654</v>
      </c>
      <c r="K45" s="221">
        <f t="shared" si="5"/>
        <v>3.3233994375</v>
      </c>
      <c r="L45" s="211">
        <f t="shared" si="6"/>
        <v>18.203008395187304</v>
      </c>
      <c r="M45" s="222">
        <v>53.174391</v>
      </c>
    </row>
    <row r="46" spans="1:13" s="8" customFormat="1" ht="15">
      <c r="A46" s="196" t="s">
        <v>164</v>
      </c>
      <c r="B46" s="182">
        <v>5650</v>
      </c>
      <c r="C46" s="289">
        <f>Volume!J46</f>
        <v>55.4</v>
      </c>
      <c r="D46" s="323">
        <v>7.73</v>
      </c>
      <c r="E46" s="209">
        <f t="shared" si="0"/>
        <v>43674.5</v>
      </c>
      <c r="F46" s="214">
        <f t="shared" si="1"/>
        <v>13.953068592057763</v>
      </c>
      <c r="G46" s="280">
        <f t="shared" si="2"/>
        <v>59325</v>
      </c>
      <c r="H46" s="278">
        <v>5</v>
      </c>
      <c r="I46" s="210">
        <f t="shared" si="3"/>
        <v>10.5</v>
      </c>
      <c r="J46" s="217">
        <f t="shared" si="4"/>
        <v>0.18953068592057762</v>
      </c>
      <c r="K46" s="221">
        <f t="shared" si="5"/>
        <v>3.87681475</v>
      </c>
      <c r="L46" s="211">
        <f t="shared" si="6"/>
        <v>21.234188898437512</v>
      </c>
      <c r="M46" s="222">
        <v>62.029036</v>
      </c>
    </row>
    <row r="47" spans="1:13" s="8" customFormat="1" ht="15">
      <c r="A47" s="196" t="s">
        <v>165</v>
      </c>
      <c r="B47" s="182">
        <v>1300</v>
      </c>
      <c r="C47" s="289">
        <f>Volume!J47</f>
        <v>252.75</v>
      </c>
      <c r="D47" s="323">
        <v>36.35</v>
      </c>
      <c r="E47" s="209">
        <f t="shared" si="0"/>
        <v>47255</v>
      </c>
      <c r="F47" s="214">
        <f t="shared" si="1"/>
        <v>14.381800197823939</v>
      </c>
      <c r="G47" s="280">
        <f t="shared" si="2"/>
        <v>63683.75</v>
      </c>
      <c r="H47" s="278">
        <v>5</v>
      </c>
      <c r="I47" s="210">
        <f t="shared" si="3"/>
        <v>48.9875</v>
      </c>
      <c r="J47" s="217">
        <f t="shared" si="4"/>
        <v>0.19381800197823937</v>
      </c>
      <c r="K47" s="221">
        <f t="shared" si="5"/>
        <v>3.060328625</v>
      </c>
      <c r="L47" s="211">
        <f t="shared" si="6"/>
        <v>16.762110212912685</v>
      </c>
      <c r="M47" s="222">
        <v>48.965258</v>
      </c>
    </row>
    <row r="48" spans="1:13" s="8" customFormat="1" ht="15">
      <c r="A48" s="196" t="s">
        <v>89</v>
      </c>
      <c r="B48" s="182">
        <v>1500</v>
      </c>
      <c r="C48" s="289">
        <f>Volume!J48</f>
        <v>275.55</v>
      </c>
      <c r="D48" s="323">
        <v>30.16</v>
      </c>
      <c r="E48" s="209">
        <f t="shared" si="0"/>
        <v>45240</v>
      </c>
      <c r="F48" s="214">
        <f t="shared" si="1"/>
        <v>10.945381963346035</v>
      </c>
      <c r="G48" s="280">
        <f t="shared" si="2"/>
        <v>66484.905</v>
      </c>
      <c r="H48" s="278">
        <v>5.14</v>
      </c>
      <c r="I48" s="210">
        <f t="shared" si="3"/>
        <v>44.32327</v>
      </c>
      <c r="J48" s="217">
        <f t="shared" si="4"/>
        <v>0.16085381963346035</v>
      </c>
      <c r="K48" s="221">
        <f t="shared" si="5"/>
        <v>2.8160874375</v>
      </c>
      <c r="L48" s="211">
        <f t="shared" si="6"/>
        <v>15.424346134256695</v>
      </c>
      <c r="M48" s="222">
        <v>45.057399</v>
      </c>
    </row>
    <row r="49" spans="1:13" s="8" customFormat="1" ht="15">
      <c r="A49" s="196" t="s">
        <v>291</v>
      </c>
      <c r="B49" s="182">
        <v>1000</v>
      </c>
      <c r="C49" s="289">
        <f>Volume!J49</f>
        <v>200.05</v>
      </c>
      <c r="D49" s="323">
        <v>28.02</v>
      </c>
      <c r="E49" s="209">
        <f t="shared" si="0"/>
        <v>28020</v>
      </c>
      <c r="F49" s="214">
        <f t="shared" si="1"/>
        <v>14.006498375406148</v>
      </c>
      <c r="G49" s="280">
        <f t="shared" si="2"/>
        <v>38022.5</v>
      </c>
      <c r="H49" s="278">
        <v>5</v>
      </c>
      <c r="I49" s="210">
        <f t="shared" si="3"/>
        <v>38.0225</v>
      </c>
      <c r="J49" s="217">
        <f t="shared" si="4"/>
        <v>0.19006498375406147</v>
      </c>
      <c r="K49" s="221">
        <f t="shared" si="5"/>
        <v>3.6678045625</v>
      </c>
      <c r="L49" s="211">
        <f t="shared" si="6"/>
        <v>20.08939295401617</v>
      </c>
      <c r="M49" s="222">
        <v>58.684873</v>
      </c>
    </row>
    <row r="50" spans="1:13" s="8" customFormat="1" ht="15">
      <c r="A50" s="196" t="s">
        <v>273</v>
      </c>
      <c r="B50" s="182">
        <v>1350</v>
      </c>
      <c r="C50" s="289">
        <f>Volume!J50</f>
        <v>209.25</v>
      </c>
      <c r="D50" s="323">
        <v>23.52</v>
      </c>
      <c r="E50" s="209">
        <f t="shared" si="0"/>
        <v>31752</v>
      </c>
      <c r="F50" s="214">
        <f t="shared" si="1"/>
        <v>11.240143369175627</v>
      </c>
      <c r="G50" s="280">
        <f t="shared" si="2"/>
        <v>45876.375</v>
      </c>
      <c r="H50" s="278">
        <v>5</v>
      </c>
      <c r="I50" s="210">
        <f t="shared" si="3"/>
        <v>33.9825</v>
      </c>
      <c r="J50" s="217">
        <f t="shared" si="4"/>
        <v>0.16240143369175628</v>
      </c>
      <c r="K50" s="221">
        <f t="shared" si="5"/>
        <v>3.15631875</v>
      </c>
      <c r="L50" s="211">
        <f t="shared" si="6"/>
        <v>17.28786978051509</v>
      </c>
      <c r="M50" s="222">
        <v>50.5011</v>
      </c>
    </row>
    <row r="51" spans="1:13" s="8" customFormat="1" ht="15">
      <c r="A51" s="196" t="s">
        <v>222</v>
      </c>
      <c r="B51" s="182">
        <v>300</v>
      </c>
      <c r="C51" s="289">
        <f>Volume!J51</f>
        <v>1149.35</v>
      </c>
      <c r="D51" s="323">
        <v>123.45</v>
      </c>
      <c r="E51" s="209">
        <f t="shared" si="0"/>
        <v>37035</v>
      </c>
      <c r="F51" s="214">
        <f t="shared" si="1"/>
        <v>10.740853525905948</v>
      </c>
      <c r="G51" s="280">
        <f t="shared" si="2"/>
        <v>54275.25</v>
      </c>
      <c r="H51" s="278">
        <v>5</v>
      </c>
      <c r="I51" s="210">
        <f t="shared" si="3"/>
        <v>180.9175</v>
      </c>
      <c r="J51" s="217">
        <f t="shared" si="4"/>
        <v>0.15740853525905948</v>
      </c>
      <c r="K51" s="221">
        <f t="shared" si="5"/>
        <v>2.0622700625</v>
      </c>
      <c r="L51" s="211">
        <f t="shared" si="6"/>
        <v>11.295518328988388</v>
      </c>
      <c r="M51" s="222">
        <v>32.996321</v>
      </c>
    </row>
    <row r="52" spans="1:13" s="8" customFormat="1" ht="15">
      <c r="A52" s="196" t="s">
        <v>234</v>
      </c>
      <c r="B52" s="182">
        <v>1000</v>
      </c>
      <c r="C52" s="289">
        <f>Volume!J52</f>
        <v>373.75</v>
      </c>
      <c r="D52" s="323">
        <v>52.22</v>
      </c>
      <c r="E52" s="209">
        <f t="shared" si="0"/>
        <v>52220</v>
      </c>
      <c r="F52" s="214">
        <f t="shared" si="1"/>
        <v>13.971906354515049</v>
      </c>
      <c r="G52" s="280">
        <f t="shared" si="2"/>
        <v>70907.5</v>
      </c>
      <c r="H52" s="278">
        <v>5</v>
      </c>
      <c r="I52" s="210">
        <f t="shared" si="3"/>
        <v>70.9075</v>
      </c>
      <c r="J52" s="217">
        <f t="shared" si="4"/>
        <v>0.1897190635451505</v>
      </c>
      <c r="K52" s="221">
        <f t="shared" si="5"/>
        <v>3.8332605</v>
      </c>
      <c r="L52" s="211">
        <f t="shared" si="6"/>
        <v>20.99563244643532</v>
      </c>
      <c r="M52" s="222">
        <v>61.332168</v>
      </c>
    </row>
    <row r="53" spans="1:13" s="8" customFormat="1" ht="15">
      <c r="A53" s="196" t="s">
        <v>166</v>
      </c>
      <c r="B53" s="182">
        <v>2950</v>
      </c>
      <c r="C53" s="289">
        <f>Volume!J53</f>
        <v>104.6</v>
      </c>
      <c r="D53" s="323">
        <v>11.66</v>
      </c>
      <c r="E53" s="209">
        <f t="shared" si="0"/>
        <v>34397</v>
      </c>
      <c r="F53" s="214">
        <f t="shared" si="1"/>
        <v>11.147227533460804</v>
      </c>
      <c r="G53" s="280">
        <f t="shared" si="2"/>
        <v>49825.5</v>
      </c>
      <c r="H53" s="278">
        <v>5</v>
      </c>
      <c r="I53" s="210">
        <f t="shared" si="3"/>
        <v>16.89</v>
      </c>
      <c r="J53" s="217">
        <f t="shared" si="4"/>
        <v>0.16147227533460803</v>
      </c>
      <c r="K53" s="221">
        <f t="shared" si="5"/>
        <v>2.3028273125</v>
      </c>
      <c r="L53" s="211">
        <f t="shared" si="6"/>
        <v>12.613104650952483</v>
      </c>
      <c r="M53" s="222">
        <v>36.845237</v>
      </c>
    </row>
    <row r="54" spans="1:13" s="8" customFormat="1" ht="15">
      <c r="A54" s="196" t="s">
        <v>223</v>
      </c>
      <c r="B54" s="182">
        <v>175</v>
      </c>
      <c r="C54" s="289">
        <f>Volume!J54</f>
        <v>2909.3</v>
      </c>
      <c r="D54" s="323">
        <v>309.84</v>
      </c>
      <c r="E54" s="209">
        <f t="shared" si="0"/>
        <v>54221.99999999999</v>
      </c>
      <c r="F54" s="214">
        <f t="shared" si="1"/>
        <v>10.649984532361735</v>
      </c>
      <c r="G54" s="280">
        <f t="shared" si="2"/>
        <v>79678.375</v>
      </c>
      <c r="H54" s="278">
        <v>5</v>
      </c>
      <c r="I54" s="210">
        <f t="shared" si="3"/>
        <v>455.305</v>
      </c>
      <c r="J54" s="217">
        <f t="shared" si="4"/>
        <v>0.15649984532361735</v>
      </c>
      <c r="K54" s="221">
        <f t="shared" si="5"/>
        <v>2.0373401875</v>
      </c>
      <c r="L54" s="211">
        <f t="shared" si="6"/>
        <v>11.158971780055547</v>
      </c>
      <c r="M54" s="222">
        <v>32.597443</v>
      </c>
    </row>
    <row r="55" spans="1:13" s="8" customFormat="1" ht="15">
      <c r="A55" s="196" t="s">
        <v>292</v>
      </c>
      <c r="B55" s="182">
        <v>1500</v>
      </c>
      <c r="C55" s="289">
        <f>Volume!J55</f>
        <v>147.2</v>
      </c>
      <c r="D55" s="323">
        <v>19.88</v>
      </c>
      <c r="E55" s="209">
        <f t="shared" si="0"/>
        <v>29820</v>
      </c>
      <c r="F55" s="214">
        <f t="shared" si="1"/>
        <v>13.505434782608697</v>
      </c>
      <c r="G55" s="280">
        <f t="shared" si="2"/>
        <v>40860</v>
      </c>
      <c r="H55" s="278">
        <v>5</v>
      </c>
      <c r="I55" s="210">
        <f t="shared" si="3"/>
        <v>27.24</v>
      </c>
      <c r="J55" s="217">
        <f t="shared" si="4"/>
        <v>0.18505434782608696</v>
      </c>
      <c r="K55" s="221">
        <f t="shared" si="5"/>
        <v>3.58289025</v>
      </c>
      <c r="L55" s="211">
        <f t="shared" si="6"/>
        <v>19.62429810990324</v>
      </c>
      <c r="M55" s="222">
        <v>57.326244</v>
      </c>
    </row>
    <row r="56" spans="1:13" s="8" customFormat="1" ht="15">
      <c r="A56" s="196" t="s">
        <v>293</v>
      </c>
      <c r="B56" s="182">
        <v>1400</v>
      </c>
      <c r="C56" s="289">
        <f>Volume!J56</f>
        <v>146.6</v>
      </c>
      <c r="D56" s="323">
        <v>16.18</v>
      </c>
      <c r="E56" s="209">
        <f t="shared" si="0"/>
        <v>22652</v>
      </c>
      <c r="F56" s="214">
        <f t="shared" si="1"/>
        <v>11.036834924965893</v>
      </c>
      <c r="G56" s="280">
        <f t="shared" si="2"/>
        <v>32914</v>
      </c>
      <c r="H56" s="278">
        <v>5</v>
      </c>
      <c r="I56" s="210">
        <f t="shared" si="3"/>
        <v>23.51</v>
      </c>
      <c r="J56" s="217">
        <f t="shared" si="4"/>
        <v>0.16036834924965895</v>
      </c>
      <c r="K56" s="221">
        <f t="shared" si="5"/>
        <v>2.8057205</v>
      </c>
      <c r="L56" s="211">
        <f t="shared" si="6"/>
        <v>15.367564079046735</v>
      </c>
      <c r="M56" s="222">
        <v>44.891528</v>
      </c>
    </row>
    <row r="57" spans="1:13" s="8" customFormat="1" ht="15">
      <c r="A57" s="196" t="s">
        <v>195</v>
      </c>
      <c r="B57" s="182">
        <v>2062</v>
      </c>
      <c r="C57" s="289">
        <f>Volume!J57</f>
        <v>146.85</v>
      </c>
      <c r="D57" s="323">
        <v>15.98</v>
      </c>
      <c r="E57" s="209">
        <f t="shared" si="0"/>
        <v>32950.76</v>
      </c>
      <c r="F57" s="214">
        <f t="shared" si="1"/>
        <v>10.881852230166837</v>
      </c>
      <c r="G57" s="280">
        <f t="shared" si="2"/>
        <v>48090.995</v>
      </c>
      <c r="H57" s="278">
        <v>5</v>
      </c>
      <c r="I57" s="210">
        <f t="shared" si="3"/>
        <v>23.3225</v>
      </c>
      <c r="J57" s="217">
        <f t="shared" si="4"/>
        <v>0.15881852230166837</v>
      </c>
      <c r="K57" s="221">
        <f t="shared" si="5"/>
        <v>2.3555141875</v>
      </c>
      <c r="L57" s="211">
        <f t="shared" si="6"/>
        <v>12.901682550172033</v>
      </c>
      <c r="M57" s="222">
        <v>37.688227</v>
      </c>
    </row>
    <row r="58" spans="1:13" s="8" customFormat="1" ht="15">
      <c r="A58" s="196" t="s">
        <v>294</v>
      </c>
      <c r="B58" s="182">
        <v>1400</v>
      </c>
      <c r="C58" s="289">
        <f>Volume!J58</f>
        <v>145.95</v>
      </c>
      <c r="D58" s="323">
        <v>20.59</v>
      </c>
      <c r="E58" s="209">
        <f t="shared" si="0"/>
        <v>28826</v>
      </c>
      <c r="F58" s="214">
        <f t="shared" si="1"/>
        <v>14.107571085988353</v>
      </c>
      <c r="G58" s="280">
        <f t="shared" si="2"/>
        <v>39042.5</v>
      </c>
      <c r="H58" s="278">
        <v>5</v>
      </c>
      <c r="I58" s="210">
        <f t="shared" si="3"/>
        <v>27.8875</v>
      </c>
      <c r="J58" s="217">
        <f t="shared" si="4"/>
        <v>0.19107571085988354</v>
      </c>
      <c r="K58" s="221">
        <f t="shared" si="5"/>
        <v>3.7203594375</v>
      </c>
      <c r="L58" s="211">
        <f t="shared" si="6"/>
        <v>20.37724785945981</v>
      </c>
      <c r="M58" s="222">
        <v>59.525751</v>
      </c>
    </row>
    <row r="59" spans="1:13" s="8" customFormat="1" ht="15">
      <c r="A59" s="196" t="s">
        <v>197</v>
      </c>
      <c r="B59" s="182">
        <v>650</v>
      </c>
      <c r="C59" s="289">
        <f>Volume!J59</f>
        <v>663.5</v>
      </c>
      <c r="D59" s="323">
        <v>70.87</v>
      </c>
      <c r="E59" s="209">
        <f t="shared" si="0"/>
        <v>46065.5</v>
      </c>
      <c r="F59" s="214">
        <f t="shared" si="1"/>
        <v>10.681235870384326</v>
      </c>
      <c r="G59" s="280">
        <f t="shared" si="2"/>
        <v>67629.25</v>
      </c>
      <c r="H59" s="278">
        <v>5</v>
      </c>
      <c r="I59" s="210">
        <f t="shared" si="3"/>
        <v>104.045</v>
      </c>
      <c r="J59" s="217">
        <f t="shared" si="4"/>
        <v>0.15681235870384325</v>
      </c>
      <c r="K59" s="221">
        <f t="shared" si="5"/>
        <v>2.3277544375</v>
      </c>
      <c r="L59" s="211">
        <f t="shared" si="6"/>
        <v>12.749636137514994</v>
      </c>
      <c r="M59" s="222">
        <v>37.244071</v>
      </c>
    </row>
    <row r="60" spans="1:13" s="8" customFormat="1" ht="15">
      <c r="A60" s="196" t="s">
        <v>4</v>
      </c>
      <c r="B60" s="182">
        <v>300</v>
      </c>
      <c r="C60" s="289">
        <f>Volume!J60</f>
        <v>1611.85</v>
      </c>
      <c r="D60" s="323">
        <v>171.51</v>
      </c>
      <c r="E60" s="209">
        <f t="shared" si="0"/>
        <v>51453</v>
      </c>
      <c r="F60" s="214">
        <f t="shared" si="1"/>
        <v>10.640568291094084</v>
      </c>
      <c r="G60" s="280">
        <f t="shared" si="2"/>
        <v>75630.75</v>
      </c>
      <c r="H60" s="278">
        <v>5</v>
      </c>
      <c r="I60" s="210">
        <f t="shared" si="3"/>
        <v>252.1025</v>
      </c>
      <c r="J60" s="217">
        <f t="shared" si="4"/>
        <v>0.15640568291094084</v>
      </c>
      <c r="K60" s="221">
        <f t="shared" si="5"/>
        <v>1.7617470625</v>
      </c>
      <c r="L60" s="211">
        <f t="shared" si="6"/>
        <v>9.649486067497138</v>
      </c>
      <c r="M60" s="222">
        <v>28.187953</v>
      </c>
    </row>
    <row r="61" spans="1:13" s="8" customFormat="1" ht="15">
      <c r="A61" s="196" t="s">
        <v>79</v>
      </c>
      <c r="B61" s="182">
        <v>400</v>
      </c>
      <c r="C61" s="289">
        <f>Volume!J61</f>
        <v>1056.3</v>
      </c>
      <c r="D61" s="323">
        <v>119.01</v>
      </c>
      <c r="E61" s="209">
        <f t="shared" si="0"/>
        <v>47604</v>
      </c>
      <c r="F61" s="214">
        <f t="shared" si="1"/>
        <v>11.266685600681626</v>
      </c>
      <c r="G61" s="280">
        <f t="shared" si="2"/>
        <v>68730</v>
      </c>
      <c r="H61" s="278">
        <v>5</v>
      </c>
      <c r="I61" s="210">
        <f t="shared" si="3"/>
        <v>171.825</v>
      </c>
      <c r="J61" s="217">
        <f t="shared" si="4"/>
        <v>0.16266685600681624</v>
      </c>
      <c r="K61" s="221">
        <f t="shared" si="5"/>
        <v>2.22627875</v>
      </c>
      <c r="L61" s="211">
        <f t="shared" si="6"/>
        <v>12.193830906694044</v>
      </c>
      <c r="M61" s="222">
        <v>35.62046</v>
      </c>
    </row>
    <row r="62" spans="1:13" s="8" customFormat="1" ht="15">
      <c r="A62" s="196" t="s">
        <v>196</v>
      </c>
      <c r="B62" s="182">
        <v>400</v>
      </c>
      <c r="C62" s="289">
        <f>Volume!J62</f>
        <v>724.35</v>
      </c>
      <c r="D62" s="323">
        <v>78.51</v>
      </c>
      <c r="E62" s="209">
        <f t="shared" si="0"/>
        <v>31404.000000000004</v>
      </c>
      <c r="F62" s="214">
        <f t="shared" si="1"/>
        <v>10.838682957133983</v>
      </c>
      <c r="G62" s="280">
        <f t="shared" si="2"/>
        <v>45891</v>
      </c>
      <c r="H62" s="278">
        <v>5</v>
      </c>
      <c r="I62" s="210">
        <f t="shared" si="3"/>
        <v>114.7275</v>
      </c>
      <c r="J62" s="217">
        <f t="shared" si="4"/>
        <v>0.15838682957133982</v>
      </c>
      <c r="K62" s="221">
        <f t="shared" si="5"/>
        <v>2.1254700625</v>
      </c>
      <c r="L62" s="211">
        <f t="shared" si="6"/>
        <v>11.641678985331652</v>
      </c>
      <c r="M62" s="222">
        <v>34.007521</v>
      </c>
    </row>
    <row r="63" spans="1:13" s="8" customFormat="1" ht="15">
      <c r="A63" s="196" t="s">
        <v>5</v>
      </c>
      <c r="B63" s="182">
        <v>1595</v>
      </c>
      <c r="C63" s="289">
        <f>Volume!J63</f>
        <v>164.6</v>
      </c>
      <c r="D63" s="323">
        <v>17.79</v>
      </c>
      <c r="E63" s="209">
        <f t="shared" si="0"/>
        <v>28375.05</v>
      </c>
      <c r="F63" s="214">
        <f t="shared" si="1"/>
        <v>10.808019441069257</v>
      </c>
      <c r="G63" s="280">
        <f t="shared" si="2"/>
        <v>41501.9</v>
      </c>
      <c r="H63" s="278">
        <v>5</v>
      </c>
      <c r="I63" s="210">
        <f t="shared" si="3"/>
        <v>26.02</v>
      </c>
      <c r="J63" s="217">
        <f t="shared" si="4"/>
        <v>0.1580801944106926</v>
      </c>
      <c r="K63" s="221">
        <f t="shared" si="5"/>
        <v>2.23026625</v>
      </c>
      <c r="L63" s="211">
        <f t="shared" si="6"/>
        <v>12.215671343674563</v>
      </c>
      <c r="M63" s="222">
        <v>35.68426</v>
      </c>
    </row>
    <row r="64" spans="1:13" s="8" customFormat="1" ht="15">
      <c r="A64" s="196" t="s">
        <v>198</v>
      </c>
      <c r="B64" s="182">
        <v>1000</v>
      </c>
      <c r="C64" s="289">
        <f>Volume!J64</f>
        <v>224.6</v>
      </c>
      <c r="D64" s="323">
        <v>47.66</v>
      </c>
      <c r="E64" s="209">
        <f t="shared" si="0"/>
        <v>47660</v>
      </c>
      <c r="F64" s="214">
        <f t="shared" si="1"/>
        <v>21.21994657168299</v>
      </c>
      <c r="G64" s="280">
        <f t="shared" si="2"/>
        <v>58890</v>
      </c>
      <c r="H64" s="278">
        <v>5</v>
      </c>
      <c r="I64" s="210">
        <f t="shared" si="3"/>
        <v>58.89</v>
      </c>
      <c r="J64" s="217">
        <f t="shared" si="4"/>
        <v>0.26219946571682995</v>
      </c>
      <c r="K64" s="221">
        <f t="shared" si="5"/>
        <v>1.8298765</v>
      </c>
      <c r="L64" s="211">
        <f t="shared" si="6"/>
        <v>10.02264636498602</v>
      </c>
      <c r="M64" s="222">
        <v>29.278024</v>
      </c>
    </row>
    <row r="65" spans="1:13" s="8" customFormat="1" ht="15">
      <c r="A65" s="196" t="s">
        <v>199</v>
      </c>
      <c r="B65" s="182">
        <v>1300</v>
      </c>
      <c r="C65" s="289">
        <f>Volume!J65</f>
        <v>322.95</v>
      </c>
      <c r="D65" s="323">
        <v>40.79</v>
      </c>
      <c r="E65" s="209">
        <f t="shared" si="0"/>
        <v>53027</v>
      </c>
      <c r="F65" s="214">
        <f t="shared" si="1"/>
        <v>12.630438148320172</v>
      </c>
      <c r="G65" s="280">
        <f t="shared" si="2"/>
        <v>74018.75</v>
      </c>
      <c r="H65" s="278">
        <v>5</v>
      </c>
      <c r="I65" s="210">
        <f t="shared" si="3"/>
        <v>56.9375</v>
      </c>
      <c r="J65" s="217">
        <f t="shared" si="4"/>
        <v>0.17630438148320174</v>
      </c>
      <c r="K65" s="221">
        <f t="shared" si="5"/>
        <v>2.786359875</v>
      </c>
      <c r="L65" s="211">
        <f t="shared" si="6"/>
        <v>15.26152156864775</v>
      </c>
      <c r="M65" s="222">
        <v>44.581758</v>
      </c>
    </row>
    <row r="66" spans="1:13" s="8" customFormat="1" ht="15">
      <c r="A66" s="196" t="s">
        <v>295</v>
      </c>
      <c r="B66" s="182">
        <v>300</v>
      </c>
      <c r="C66" s="289">
        <f>Volume!J66</f>
        <v>679.7</v>
      </c>
      <c r="D66" s="323">
        <v>132.32</v>
      </c>
      <c r="E66" s="209">
        <f t="shared" si="0"/>
        <v>39696</v>
      </c>
      <c r="F66" s="214">
        <f t="shared" si="1"/>
        <v>19.46741209357069</v>
      </c>
      <c r="G66" s="280">
        <f t="shared" si="2"/>
        <v>49891.5</v>
      </c>
      <c r="H66" s="278">
        <v>5</v>
      </c>
      <c r="I66" s="210">
        <f t="shared" si="3"/>
        <v>166.305</v>
      </c>
      <c r="J66" s="217">
        <f t="shared" si="4"/>
        <v>0.24467412093570692</v>
      </c>
      <c r="K66" s="221">
        <f t="shared" si="5"/>
        <v>4.6985885</v>
      </c>
      <c r="L66" s="211">
        <f t="shared" si="6"/>
        <v>25.73522909884362</v>
      </c>
      <c r="M66" s="222">
        <v>75.177416</v>
      </c>
    </row>
    <row r="67" spans="1:13" s="8" customFormat="1" ht="15">
      <c r="A67" s="196" t="s">
        <v>43</v>
      </c>
      <c r="B67" s="182">
        <v>300</v>
      </c>
      <c r="C67" s="289">
        <f>Volume!J67</f>
        <v>2068.8</v>
      </c>
      <c r="D67" s="323">
        <v>339.44</v>
      </c>
      <c r="E67" s="209">
        <f t="shared" si="0"/>
        <v>101832</v>
      </c>
      <c r="F67" s="214">
        <f t="shared" si="1"/>
        <v>16.407579273008505</v>
      </c>
      <c r="G67" s="280">
        <f t="shared" si="2"/>
        <v>132864</v>
      </c>
      <c r="H67" s="278">
        <v>5</v>
      </c>
      <c r="I67" s="210">
        <f t="shared" si="3"/>
        <v>442.88</v>
      </c>
      <c r="J67" s="217">
        <f t="shared" si="4"/>
        <v>0.21407579273008506</v>
      </c>
      <c r="K67" s="221">
        <f t="shared" si="5"/>
        <v>4.464366125</v>
      </c>
      <c r="L67" s="211">
        <f t="shared" si="6"/>
        <v>24.45234031624428</v>
      </c>
      <c r="M67" s="222">
        <v>71.429858</v>
      </c>
    </row>
    <row r="68" spans="1:13" s="8" customFormat="1" ht="15">
      <c r="A68" s="196" t="s">
        <v>200</v>
      </c>
      <c r="B68" s="182">
        <v>700</v>
      </c>
      <c r="C68" s="289">
        <f>Volume!J68</f>
        <v>977.2</v>
      </c>
      <c r="D68" s="323">
        <v>125.17</v>
      </c>
      <c r="E68" s="209">
        <f t="shared" si="0"/>
        <v>87619</v>
      </c>
      <c r="F68" s="214">
        <f t="shared" si="1"/>
        <v>12.809046254604993</v>
      </c>
      <c r="G68" s="280">
        <f t="shared" si="2"/>
        <v>121821</v>
      </c>
      <c r="H68" s="278">
        <v>5</v>
      </c>
      <c r="I68" s="210">
        <f t="shared" si="3"/>
        <v>174.03</v>
      </c>
      <c r="J68" s="217">
        <f t="shared" si="4"/>
        <v>0.17809046254604993</v>
      </c>
      <c r="K68" s="221">
        <f t="shared" si="5"/>
        <v>2.2001055625</v>
      </c>
      <c r="L68" s="211">
        <f t="shared" si="6"/>
        <v>12.050474454738422</v>
      </c>
      <c r="M68" s="222">
        <v>35.201689</v>
      </c>
    </row>
    <row r="69" spans="1:13" s="8" customFormat="1" ht="15">
      <c r="A69" s="196" t="s">
        <v>141</v>
      </c>
      <c r="B69" s="182">
        <v>4800</v>
      </c>
      <c r="C69" s="289">
        <f>Volume!J69</f>
        <v>93.9</v>
      </c>
      <c r="D69" s="323">
        <v>16.66</v>
      </c>
      <c r="E69" s="209">
        <f aca="true" t="shared" si="7" ref="E69:E132">D69*B69</f>
        <v>79968</v>
      </c>
      <c r="F69" s="214">
        <f aca="true" t="shared" si="8" ref="F69:F132">D69/C69*100</f>
        <v>17.742279020234292</v>
      </c>
      <c r="G69" s="280">
        <f aca="true" t="shared" si="9" ref="G69:G132">(B69*C69)*H69%+E69</f>
        <v>102639.216</v>
      </c>
      <c r="H69" s="278">
        <v>5.03</v>
      </c>
      <c r="I69" s="210">
        <f aca="true" t="shared" si="10" ref="I69:I132">G69/B69</f>
        <v>21.38317</v>
      </c>
      <c r="J69" s="217">
        <f aca="true" t="shared" si="11" ref="J69:J132">I69/C69</f>
        <v>0.2277227902023429</v>
      </c>
      <c r="K69" s="221">
        <f aca="true" t="shared" si="12" ref="K69:K132">M69/16</f>
        <v>2.9210525625</v>
      </c>
      <c r="L69" s="211">
        <f aca="true" t="shared" si="13" ref="L69:L132">K69*SQRT(30)</f>
        <v>15.999263801395191</v>
      </c>
      <c r="M69" s="222">
        <v>46.736841</v>
      </c>
    </row>
    <row r="70" spans="1:13" s="8" customFormat="1" ht="15">
      <c r="A70" s="196" t="s">
        <v>184</v>
      </c>
      <c r="B70" s="182">
        <v>5900</v>
      </c>
      <c r="C70" s="289">
        <f>Volume!J70</f>
        <v>90</v>
      </c>
      <c r="D70" s="323">
        <v>13.05</v>
      </c>
      <c r="E70" s="209">
        <f t="shared" si="7"/>
        <v>76995</v>
      </c>
      <c r="F70" s="214">
        <f t="shared" si="8"/>
        <v>14.500000000000002</v>
      </c>
      <c r="G70" s="280">
        <f t="shared" si="9"/>
        <v>103545</v>
      </c>
      <c r="H70" s="278">
        <v>5</v>
      </c>
      <c r="I70" s="210">
        <f t="shared" si="10"/>
        <v>17.55</v>
      </c>
      <c r="J70" s="217">
        <f t="shared" si="11"/>
        <v>0.195</v>
      </c>
      <c r="K70" s="221">
        <f t="shared" si="12"/>
        <v>2.7331500625</v>
      </c>
      <c r="L70" s="211">
        <f t="shared" si="13"/>
        <v>14.970079422779046</v>
      </c>
      <c r="M70" s="222">
        <v>43.730401</v>
      </c>
    </row>
    <row r="71" spans="1:13" s="8" customFormat="1" ht="15">
      <c r="A71" s="196" t="s">
        <v>175</v>
      </c>
      <c r="B71" s="182">
        <v>31500</v>
      </c>
      <c r="C71" s="289">
        <f>Volume!J71</f>
        <v>24.1</v>
      </c>
      <c r="D71" s="323">
        <v>10.42</v>
      </c>
      <c r="E71" s="209">
        <f t="shared" si="7"/>
        <v>328230</v>
      </c>
      <c r="F71" s="214">
        <f t="shared" si="8"/>
        <v>43.23651452282157</v>
      </c>
      <c r="G71" s="280">
        <f t="shared" si="9"/>
        <v>366187.5</v>
      </c>
      <c r="H71" s="278">
        <v>5</v>
      </c>
      <c r="I71" s="210">
        <f t="shared" si="10"/>
        <v>11.625</v>
      </c>
      <c r="J71" s="217">
        <f t="shared" si="11"/>
        <v>0.4823651452282157</v>
      </c>
      <c r="K71" s="221">
        <f t="shared" si="12"/>
        <v>5.377921625</v>
      </c>
      <c r="L71" s="211">
        <f t="shared" si="13"/>
        <v>29.456089865073388</v>
      </c>
      <c r="M71" s="222">
        <v>86.046746</v>
      </c>
    </row>
    <row r="72" spans="1:13" s="8" customFormat="1" ht="15">
      <c r="A72" s="196" t="s">
        <v>142</v>
      </c>
      <c r="B72" s="182">
        <v>1750</v>
      </c>
      <c r="C72" s="289">
        <f>Volume!J72</f>
        <v>156.15</v>
      </c>
      <c r="D72" s="323">
        <v>16.99</v>
      </c>
      <c r="E72" s="209">
        <f t="shared" si="7"/>
        <v>29732.499999999996</v>
      </c>
      <c r="F72" s="214">
        <f t="shared" si="8"/>
        <v>10.880563560678832</v>
      </c>
      <c r="G72" s="280">
        <f t="shared" si="9"/>
        <v>43395.625</v>
      </c>
      <c r="H72" s="278">
        <v>5</v>
      </c>
      <c r="I72" s="210">
        <f t="shared" si="10"/>
        <v>24.7975</v>
      </c>
      <c r="J72" s="217">
        <f t="shared" si="11"/>
        <v>0.15880563560678834</v>
      </c>
      <c r="K72" s="221">
        <f t="shared" si="12"/>
        <v>2.415574125</v>
      </c>
      <c r="L72" s="211">
        <f t="shared" si="13"/>
        <v>13.230644375883038</v>
      </c>
      <c r="M72" s="222">
        <v>38.649186</v>
      </c>
    </row>
    <row r="73" spans="1:13" s="8" customFormat="1" ht="15">
      <c r="A73" s="196" t="s">
        <v>176</v>
      </c>
      <c r="B73" s="182">
        <v>1450</v>
      </c>
      <c r="C73" s="289">
        <f>Volume!J73</f>
        <v>241.8</v>
      </c>
      <c r="D73" s="323">
        <v>32.94</v>
      </c>
      <c r="E73" s="209">
        <f t="shared" si="7"/>
        <v>47763</v>
      </c>
      <c r="F73" s="214">
        <f t="shared" si="8"/>
        <v>13.622828784119106</v>
      </c>
      <c r="G73" s="280">
        <f t="shared" si="9"/>
        <v>66590.757</v>
      </c>
      <c r="H73" s="278">
        <v>5.37</v>
      </c>
      <c r="I73" s="210">
        <f t="shared" si="10"/>
        <v>45.924659999999996</v>
      </c>
      <c r="J73" s="217">
        <f t="shared" si="11"/>
        <v>0.18992828784119103</v>
      </c>
      <c r="K73" s="221">
        <f t="shared" si="12"/>
        <v>3.5445255625</v>
      </c>
      <c r="L73" s="211">
        <f t="shared" si="13"/>
        <v>19.414166062349377</v>
      </c>
      <c r="M73" s="222">
        <v>56.712409</v>
      </c>
    </row>
    <row r="74" spans="1:13" s="8" customFormat="1" ht="15">
      <c r="A74" s="196" t="s">
        <v>167</v>
      </c>
      <c r="B74" s="182">
        <v>7700</v>
      </c>
      <c r="C74" s="289">
        <f>Volume!J74</f>
        <v>55.9</v>
      </c>
      <c r="D74" s="323">
        <v>11.94</v>
      </c>
      <c r="E74" s="209">
        <f t="shared" si="7"/>
        <v>91938</v>
      </c>
      <c r="F74" s="214">
        <f t="shared" si="8"/>
        <v>21.359570661896242</v>
      </c>
      <c r="G74" s="280">
        <f t="shared" si="9"/>
        <v>113459.5</v>
      </c>
      <c r="H74" s="278">
        <v>5</v>
      </c>
      <c r="I74" s="210">
        <f t="shared" si="10"/>
        <v>14.735</v>
      </c>
      <c r="J74" s="217">
        <f t="shared" si="11"/>
        <v>0.2635957066189624</v>
      </c>
      <c r="K74" s="221">
        <f t="shared" si="12"/>
        <v>5.949306125</v>
      </c>
      <c r="L74" s="211">
        <f t="shared" si="13"/>
        <v>32.58569166166149</v>
      </c>
      <c r="M74" s="222">
        <v>95.188898</v>
      </c>
    </row>
    <row r="75" spans="1:13" s="8" customFormat="1" ht="15">
      <c r="A75" s="196" t="s">
        <v>201</v>
      </c>
      <c r="B75" s="182">
        <v>200</v>
      </c>
      <c r="C75" s="289">
        <f>Volume!J75</f>
        <v>2254</v>
      </c>
      <c r="D75" s="323">
        <v>236.65</v>
      </c>
      <c r="E75" s="209">
        <f t="shared" si="7"/>
        <v>47330</v>
      </c>
      <c r="F75" s="214">
        <f t="shared" si="8"/>
        <v>10.499112688553684</v>
      </c>
      <c r="G75" s="280">
        <f t="shared" si="9"/>
        <v>69870</v>
      </c>
      <c r="H75" s="278">
        <v>5</v>
      </c>
      <c r="I75" s="210">
        <f t="shared" si="10"/>
        <v>349.35</v>
      </c>
      <c r="J75" s="217">
        <f t="shared" si="11"/>
        <v>0.15499112688553685</v>
      </c>
      <c r="K75" s="221">
        <f t="shared" si="12"/>
        <v>1.705001625</v>
      </c>
      <c r="L75" s="211">
        <f t="shared" si="13"/>
        <v>9.338678505954642</v>
      </c>
      <c r="M75" s="222">
        <v>27.280026</v>
      </c>
    </row>
    <row r="76" spans="1:13" s="8" customFormat="1" ht="15">
      <c r="A76" s="196" t="s">
        <v>143</v>
      </c>
      <c r="B76" s="182">
        <v>2950</v>
      </c>
      <c r="C76" s="289">
        <f>Volume!J76</f>
        <v>113.35</v>
      </c>
      <c r="D76" s="323">
        <v>13.87</v>
      </c>
      <c r="E76" s="209">
        <f t="shared" si="7"/>
        <v>40916.5</v>
      </c>
      <c r="F76" s="214">
        <f t="shared" si="8"/>
        <v>12.23643581826202</v>
      </c>
      <c r="G76" s="280">
        <f t="shared" si="9"/>
        <v>57635.625</v>
      </c>
      <c r="H76" s="278">
        <v>5</v>
      </c>
      <c r="I76" s="210">
        <f t="shared" si="10"/>
        <v>19.5375</v>
      </c>
      <c r="J76" s="217">
        <f t="shared" si="11"/>
        <v>0.17236435818262022</v>
      </c>
      <c r="K76" s="221">
        <f t="shared" si="12"/>
        <v>3.3683841875</v>
      </c>
      <c r="L76" s="211">
        <f t="shared" si="13"/>
        <v>18.449400018374607</v>
      </c>
      <c r="M76" s="222">
        <v>53.894147</v>
      </c>
    </row>
    <row r="77" spans="1:13" s="8" customFormat="1" ht="15">
      <c r="A77" s="196" t="s">
        <v>90</v>
      </c>
      <c r="B77" s="182">
        <v>600</v>
      </c>
      <c r="C77" s="289">
        <f>Volume!J77</f>
        <v>495.25</v>
      </c>
      <c r="D77" s="323">
        <v>67.29</v>
      </c>
      <c r="E77" s="209">
        <f t="shared" si="7"/>
        <v>40374.00000000001</v>
      </c>
      <c r="F77" s="214">
        <f t="shared" si="8"/>
        <v>13.587077233720343</v>
      </c>
      <c r="G77" s="280">
        <f t="shared" si="9"/>
        <v>55231.50000000001</v>
      </c>
      <c r="H77" s="278">
        <v>5</v>
      </c>
      <c r="I77" s="210">
        <f t="shared" si="10"/>
        <v>92.05250000000001</v>
      </c>
      <c r="J77" s="217">
        <f t="shared" si="11"/>
        <v>0.18587077233720345</v>
      </c>
      <c r="K77" s="221">
        <f t="shared" si="12"/>
        <v>2.717332125</v>
      </c>
      <c r="L77" s="211">
        <f t="shared" si="13"/>
        <v>14.883441010959478</v>
      </c>
      <c r="M77" s="222">
        <v>43.477314</v>
      </c>
    </row>
    <row r="78" spans="1:13" s="8" customFormat="1" ht="15">
      <c r="A78" s="196" t="s">
        <v>35</v>
      </c>
      <c r="B78" s="182">
        <v>1100</v>
      </c>
      <c r="C78" s="289">
        <f>Volume!J78</f>
        <v>287.5</v>
      </c>
      <c r="D78" s="323">
        <v>30.86</v>
      </c>
      <c r="E78" s="209">
        <f t="shared" si="7"/>
        <v>33946</v>
      </c>
      <c r="F78" s="214">
        <f t="shared" si="8"/>
        <v>10.73391304347826</v>
      </c>
      <c r="G78" s="280">
        <f t="shared" si="9"/>
        <v>49758.5</v>
      </c>
      <c r="H78" s="278">
        <v>5</v>
      </c>
      <c r="I78" s="210">
        <f t="shared" si="10"/>
        <v>45.235</v>
      </c>
      <c r="J78" s="217">
        <f t="shared" si="11"/>
        <v>0.15733913043478262</v>
      </c>
      <c r="K78" s="221">
        <f t="shared" si="12"/>
        <v>2.1980665</v>
      </c>
      <c r="L78" s="211">
        <f t="shared" si="13"/>
        <v>12.039306049464292</v>
      </c>
      <c r="M78" s="222">
        <v>35.169064</v>
      </c>
    </row>
    <row r="79" spans="1:13" s="8" customFormat="1" ht="15">
      <c r="A79" s="196" t="s">
        <v>6</v>
      </c>
      <c r="B79" s="182">
        <v>1125</v>
      </c>
      <c r="C79" s="289">
        <f>Volume!J79</f>
        <v>178.95</v>
      </c>
      <c r="D79" s="323">
        <v>18.7</v>
      </c>
      <c r="E79" s="209">
        <f t="shared" si="7"/>
        <v>21037.5</v>
      </c>
      <c r="F79" s="214">
        <f t="shared" si="8"/>
        <v>10.449846325789327</v>
      </c>
      <c r="G79" s="280">
        <f t="shared" si="9"/>
        <v>31103.4375</v>
      </c>
      <c r="H79" s="278">
        <v>5</v>
      </c>
      <c r="I79" s="210">
        <f t="shared" si="10"/>
        <v>27.6475</v>
      </c>
      <c r="J79" s="217">
        <f t="shared" si="11"/>
        <v>0.1544984632578933</v>
      </c>
      <c r="K79" s="221">
        <f t="shared" si="12"/>
        <v>2.0523466875</v>
      </c>
      <c r="L79" s="211">
        <f t="shared" si="13"/>
        <v>11.24116576564756</v>
      </c>
      <c r="M79" s="222">
        <v>32.837547</v>
      </c>
    </row>
    <row r="80" spans="1:13" s="8" customFormat="1" ht="15">
      <c r="A80" s="196" t="s">
        <v>177</v>
      </c>
      <c r="B80" s="182">
        <v>1000</v>
      </c>
      <c r="C80" s="289">
        <f>Volume!J80</f>
        <v>406.4</v>
      </c>
      <c r="D80" s="323">
        <v>50.03</v>
      </c>
      <c r="E80" s="209">
        <f t="shared" si="7"/>
        <v>50030</v>
      </c>
      <c r="F80" s="214">
        <f t="shared" si="8"/>
        <v>12.310531496062993</v>
      </c>
      <c r="G80" s="280">
        <f t="shared" si="9"/>
        <v>70350</v>
      </c>
      <c r="H80" s="278">
        <v>5</v>
      </c>
      <c r="I80" s="210">
        <f t="shared" si="10"/>
        <v>70.35</v>
      </c>
      <c r="J80" s="217">
        <f t="shared" si="11"/>
        <v>0.17310531496062992</v>
      </c>
      <c r="K80" s="221">
        <f t="shared" si="12"/>
        <v>3.12957075</v>
      </c>
      <c r="L80" s="211">
        <f t="shared" si="13"/>
        <v>17.14136495083361</v>
      </c>
      <c r="M80" s="222">
        <v>50.073132</v>
      </c>
    </row>
    <row r="81" spans="1:13" s="8" customFormat="1" ht="15">
      <c r="A81" s="196" t="s">
        <v>168</v>
      </c>
      <c r="B81" s="182">
        <v>600</v>
      </c>
      <c r="C81" s="289">
        <f>Volume!J81</f>
        <v>631.25</v>
      </c>
      <c r="D81" s="323">
        <v>73.56</v>
      </c>
      <c r="E81" s="209">
        <f t="shared" si="7"/>
        <v>44136</v>
      </c>
      <c r="F81" s="214">
        <f t="shared" si="8"/>
        <v>11.653069306930695</v>
      </c>
      <c r="G81" s="280">
        <f t="shared" si="9"/>
        <v>63073.5</v>
      </c>
      <c r="H81" s="278">
        <v>5</v>
      </c>
      <c r="I81" s="210">
        <f t="shared" si="10"/>
        <v>105.1225</v>
      </c>
      <c r="J81" s="217">
        <f t="shared" si="11"/>
        <v>0.16653069306930693</v>
      </c>
      <c r="K81" s="221">
        <f t="shared" si="12"/>
        <v>3.2207673125</v>
      </c>
      <c r="L81" s="211">
        <f t="shared" si="13"/>
        <v>17.640869095315406</v>
      </c>
      <c r="M81" s="222">
        <v>51.532277</v>
      </c>
    </row>
    <row r="82" spans="1:13" s="8" customFormat="1" ht="15">
      <c r="A82" s="196" t="s">
        <v>132</v>
      </c>
      <c r="B82" s="182">
        <v>400</v>
      </c>
      <c r="C82" s="289">
        <f>Volume!J82</f>
        <v>774.1</v>
      </c>
      <c r="D82" s="323">
        <v>99.22</v>
      </c>
      <c r="E82" s="209">
        <f t="shared" si="7"/>
        <v>39688</v>
      </c>
      <c r="F82" s="214">
        <f t="shared" si="8"/>
        <v>12.817465443741119</v>
      </c>
      <c r="G82" s="280">
        <f t="shared" si="9"/>
        <v>55170</v>
      </c>
      <c r="H82" s="278">
        <v>5</v>
      </c>
      <c r="I82" s="210">
        <f t="shared" si="10"/>
        <v>137.925</v>
      </c>
      <c r="J82" s="217">
        <f t="shared" si="11"/>
        <v>0.1781746544374112</v>
      </c>
      <c r="K82" s="221">
        <f t="shared" si="12"/>
        <v>2.7598474375</v>
      </c>
      <c r="L82" s="211">
        <f t="shared" si="13"/>
        <v>15.11630696791579</v>
      </c>
      <c r="M82" s="222">
        <v>44.157559</v>
      </c>
    </row>
    <row r="83" spans="1:13" s="8" customFormat="1" ht="15">
      <c r="A83" s="196" t="s">
        <v>144</v>
      </c>
      <c r="B83" s="182">
        <v>250</v>
      </c>
      <c r="C83" s="289">
        <f>Volume!J83</f>
        <v>2136.9</v>
      </c>
      <c r="D83" s="323">
        <v>233.53</v>
      </c>
      <c r="E83" s="209">
        <f t="shared" si="7"/>
        <v>58382.5</v>
      </c>
      <c r="F83" s="214">
        <f t="shared" si="8"/>
        <v>10.928447751415602</v>
      </c>
      <c r="G83" s="280">
        <f t="shared" si="9"/>
        <v>85093.75</v>
      </c>
      <c r="H83" s="278">
        <v>5</v>
      </c>
      <c r="I83" s="210">
        <f t="shared" si="10"/>
        <v>340.375</v>
      </c>
      <c r="J83" s="217">
        <f t="shared" si="11"/>
        <v>0.159284477514156</v>
      </c>
      <c r="K83" s="221">
        <f t="shared" si="12"/>
        <v>2.3703136875</v>
      </c>
      <c r="L83" s="211">
        <f t="shared" si="13"/>
        <v>12.982742750070011</v>
      </c>
      <c r="M83" s="222">
        <v>37.925019</v>
      </c>
    </row>
    <row r="84" spans="1:13" s="8" customFormat="1" ht="15">
      <c r="A84" s="196" t="s">
        <v>296</v>
      </c>
      <c r="B84" s="182">
        <v>300</v>
      </c>
      <c r="C84" s="289">
        <f>Volume!J84</f>
        <v>733.65</v>
      </c>
      <c r="D84" s="323">
        <v>90.02</v>
      </c>
      <c r="E84" s="209">
        <f t="shared" si="7"/>
        <v>27006</v>
      </c>
      <c r="F84" s="214">
        <f t="shared" si="8"/>
        <v>12.270156068970216</v>
      </c>
      <c r="G84" s="280">
        <f t="shared" si="9"/>
        <v>38010.75</v>
      </c>
      <c r="H84" s="278">
        <v>5</v>
      </c>
      <c r="I84" s="210">
        <f t="shared" si="10"/>
        <v>126.7025</v>
      </c>
      <c r="J84" s="217">
        <f t="shared" si="11"/>
        <v>0.1727015606897022</v>
      </c>
      <c r="K84" s="221">
        <f t="shared" si="12"/>
        <v>3.211991625</v>
      </c>
      <c r="L84" s="211">
        <f t="shared" si="13"/>
        <v>17.592802675301744</v>
      </c>
      <c r="M84" s="222">
        <v>51.391866</v>
      </c>
    </row>
    <row r="85" spans="1:13" s="8" customFormat="1" ht="15">
      <c r="A85" s="196" t="s">
        <v>133</v>
      </c>
      <c r="B85" s="182">
        <v>12500</v>
      </c>
      <c r="C85" s="289">
        <f>Volume!J85</f>
        <v>34.9</v>
      </c>
      <c r="D85" s="323">
        <v>4.52</v>
      </c>
      <c r="E85" s="209">
        <f t="shared" si="7"/>
        <v>56499.99999999999</v>
      </c>
      <c r="F85" s="214">
        <f t="shared" si="8"/>
        <v>12.951289398280801</v>
      </c>
      <c r="G85" s="280">
        <f t="shared" si="9"/>
        <v>78312.5</v>
      </c>
      <c r="H85" s="278">
        <v>5</v>
      </c>
      <c r="I85" s="210">
        <f t="shared" si="10"/>
        <v>6.265</v>
      </c>
      <c r="J85" s="217">
        <f t="shared" si="11"/>
        <v>0.179512893982808</v>
      </c>
      <c r="K85" s="221">
        <f t="shared" si="12"/>
        <v>2.590064625</v>
      </c>
      <c r="L85" s="211">
        <f t="shared" si="13"/>
        <v>14.186368205086591</v>
      </c>
      <c r="M85" s="222">
        <v>41.441034</v>
      </c>
    </row>
    <row r="86" spans="1:13" s="8" customFormat="1" ht="15">
      <c r="A86" s="196" t="s">
        <v>169</v>
      </c>
      <c r="B86" s="182">
        <v>4000</v>
      </c>
      <c r="C86" s="289">
        <f>Volume!J86</f>
        <v>117.25</v>
      </c>
      <c r="D86" s="323">
        <v>12.87</v>
      </c>
      <c r="E86" s="209">
        <f t="shared" si="7"/>
        <v>51480</v>
      </c>
      <c r="F86" s="214">
        <f t="shared" si="8"/>
        <v>10.976545842217483</v>
      </c>
      <c r="G86" s="280">
        <f t="shared" si="9"/>
        <v>74930</v>
      </c>
      <c r="H86" s="278">
        <v>5</v>
      </c>
      <c r="I86" s="210">
        <f t="shared" si="10"/>
        <v>18.7325</v>
      </c>
      <c r="J86" s="217">
        <f t="shared" si="11"/>
        <v>0.15976545842217485</v>
      </c>
      <c r="K86" s="221">
        <f t="shared" si="12"/>
        <v>2.516205375</v>
      </c>
      <c r="L86" s="211">
        <f t="shared" si="13"/>
        <v>13.781824432032456</v>
      </c>
      <c r="M86" s="222">
        <v>40.259286</v>
      </c>
    </row>
    <row r="87" spans="1:13" s="8" customFormat="1" ht="15">
      <c r="A87" s="196" t="s">
        <v>297</v>
      </c>
      <c r="B87" s="182">
        <v>550</v>
      </c>
      <c r="C87" s="289">
        <f>Volume!J87</f>
        <v>422.55</v>
      </c>
      <c r="D87" s="323">
        <v>52.44</v>
      </c>
      <c r="E87" s="209">
        <f t="shared" si="7"/>
        <v>28842</v>
      </c>
      <c r="F87" s="214">
        <f t="shared" si="8"/>
        <v>12.410365637202696</v>
      </c>
      <c r="G87" s="280">
        <f t="shared" si="9"/>
        <v>40462.125</v>
      </c>
      <c r="H87" s="278">
        <v>5</v>
      </c>
      <c r="I87" s="210">
        <f t="shared" si="10"/>
        <v>73.5675</v>
      </c>
      <c r="J87" s="217">
        <f t="shared" si="11"/>
        <v>0.17410365637202696</v>
      </c>
      <c r="K87" s="221">
        <f t="shared" si="12"/>
        <v>3.1670299375</v>
      </c>
      <c r="L87" s="211">
        <f t="shared" si="13"/>
        <v>17.346537370629264</v>
      </c>
      <c r="M87" s="222">
        <v>50.672479</v>
      </c>
    </row>
    <row r="88" spans="1:13" s="8" customFormat="1" ht="15">
      <c r="A88" s="196" t="s">
        <v>298</v>
      </c>
      <c r="B88" s="182">
        <v>550</v>
      </c>
      <c r="C88" s="289">
        <f>Volume!J88</f>
        <v>483.15</v>
      </c>
      <c r="D88" s="323">
        <v>48.25</v>
      </c>
      <c r="E88" s="209">
        <f t="shared" si="7"/>
        <v>26537.5</v>
      </c>
      <c r="F88" s="214">
        <f t="shared" si="8"/>
        <v>9.986546621132154</v>
      </c>
      <c r="G88" s="280">
        <f t="shared" si="9"/>
        <v>39824.125</v>
      </c>
      <c r="H88" s="278">
        <v>5</v>
      </c>
      <c r="I88" s="210">
        <f t="shared" si="10"/>
        <v>72.4075</v>
      </c>
      <c r="J88" s="217">
        <f t="shared" si="11"/>
        <v>0.14986546621132155</v>
      </c>
      <c r="K88" s="221">
        <f t="shared" si="12"/>
        <v>2.4742461875</v>
      </c>
      <c r="L88" s="211">
        <f t="shared" si="13"/>
        <v>13.552004497149067</v>
      </c>
      <c r="M88" s="222">
        <v>39.587939</v>
      </c>
    </row>
    <row r="89" spans="1:13" s="8" customFormat="1" ht="15">
      <c r="A89" s="196" t="s">
        <v>178</v>
      </c>
      <c r="B89" s="182">
        <v>2500</v>
      </c>
      <c r="C89" s="289">
        <f>Volume!J89</f>
        <v>162.35</v>
      </c>
      <c r="D89" s="323">
        <v>23.19</v>
      </c>
      <c r="E89" s="209">
        <f t="shared" si="7"/>
        <v>57975</v>
      </c>
      <c r="F89" s="214">
        <f t="shared" si="8"/>
        <v>14.283954419464123</v>
      </c>
      <c r="G89" s="280">
        <f t="shared" si="9"/>
        <v>78268.75</v>
      </c>
      <c r="H89" s="278">
        <v>5</v>
      </c>
      <c r="I89" s="210">
        <f t="shared" si="10"/>
        <v>31.3075</v>
      </c>
      <c r="J89" s="217">
        <f t="shared" si="11"/>
        <v>0.19283954419464122</v>
      </c>
      <c r="K89" s="221">
        <f t="shared" si="12"/>
        <v>4.1667584375</v>
      </c>
      <c r="L89" s="211">
        <f t="shared" si="13"/>
        <v>22.8222758789373</v>
      </c>
      <c r="M89" s="222">
        <v>66.668135</v>
      </c>
    </row>
    <row r="90" spans="1:13" s="8" customFormat="1" ht="15">
      <c r="A90" s="196" t="s">
        <v>145</v>
      </c>
      <c r="B90" s="182">
        <v>1700</v>
      </c>
      <c r="C90" s="289">
        <f>Volume!J90</f>
        <v>167.9</v>
      </c>
      <c r="D90" s="323">
        <v>17.79</v>
      </c>
      <c r="E90" s="209">
        <f t="shared" si="7"/>
        <v>30243</v>
      </c>
      <c r="F90" s="214">
        <f t="shared" si="8"/>
        <v>10.595592614651578</v>
      </c>
      <c r="G90" s="280">
        <f t="shared" si="9"/>
        <v>47882.57399999999</v>
      </c>
      <c r="H90" s="278">
        <v>6.18</v>
      </c>
      <c r="I90" s="210">
        <f t="shared" si="10"/>
        <v>28.166219999999996</v>
      </c>
      <c r="J90" s="217">
        <f t="shared" si="11"/>
        <v>0.16775592614651574</v>
      </c>
      <c r="K90" s="221">
        <f t="shared" si="12"/>
        <v>1.834402375</v>
      </c>
      <c r="L90" s="211">
        <f t="shared" si="13"/>
        <v>10.047435603285509</v>
      </c>
      <c r="M90" s="222">
        <v>29.350438</v>
      </c>
    </row>
    <row r="91" spans="1:13" s="8" customFormat="1" ht="15">
      <c r="A91" s="196" t="s">
        <v>274</v>
      </c>
      <c r="B91" s="182">
        <v>850</v>
      </c>
      <c r="C91" s="289">
        <f>Volume!J91</f>
        <v>238.85</v>
      </c>
      <c r="D91" s="323">
        <v>29.04</v>
      </c>
      <c r="E91" s="209">
        <f t="shared" si="7"/>
        <v>24684</v>
      </c>
      <c r="F91" s="214">
        <f t="shared" si="8"/>
        <v>12.158258321122043</v>
      </c>
      <c r="G91" s="280">
        <f t="shared" si="9"/>
        <v>34835.125</v>
      </c>
      <c r="H91" s="278">
        <v>5</v>
      </c>
      <c r="I91" s="210">
        <f t="shared" si="10"/>
        <v>40.9825</v>
      </c>
      <c r="J91" s="217">
        <f t="shared" si="11"/>
        <v>0.17158258321122044</v>
      </c>
      <c r="K91" s="221">
        <f t="shared" si="12"/>
        <v>3.50082375</v>
      </c>
      <c r="L91" s="211">
        <f t="shared" si="13"/>
        <v>19.17480137724826</v>
      </c>
      <c r="M91" s="222">
        <v>56.01318</v>
      </c>
    </row>
    <row r="92" spans="1:13" s="8" customFormat="1" ht="15">
      <c r="A92" s="196" t="s">
        <v>210</v>
      </c>
      <c r="B92" s="182">
        <v>200</v>
      </c>
      <c r="C92" s="289">
        <f>Volume!J92</f>
        <v>1551.75</v>
      </c>
      <c r="D92" s="323">
        <v>168.19</v>
      </c>
      <c r="E92" s="209">
        <f t="shared" si="7"/>
        <v>33638</v>
      </c>
      <c r="F92" s="214">
        <f t="shared" si="8"/>
        <v>10.838730465603351</v>
      </c>
      <c r="G92" s="280">
        <f t="shared" si="9"/>
        <v>49155.5</v>
      </c>
      <c r="H92" s="278">
        <v>5</v>
      </c>
      <c r="I92" s="210">
        <f t="shared" si="10"/>
        <v>245.7775</v>
      </c>
      <c r="J92" s="217">
        <f t="shared" si="11"/>
        <v>0.1583873046560335</v>
      </c>
      <c r="K92" s="221">
        <f t="shared" si="12"/>
        <v>1.819710875</v>
      </c>
      <c r="L92" s="211">
        <f t="shared" si="13"/>
        <v>9.966966943749636</v>
      </c>
      <c r="M92" s="222">
        <v>29.115374</v>
      </c>
    </row>
    <row r="93" spans="1:13" s="8" customFormat="1" ht="15">
      <c r="A93" s="196" t="s">
        <v>299</v>
      </c>
      <c r="B93" s="182">
        <v>350</v>
      </c>
      <c r="C93" s="289">
        <f>Volume!J93</f>
        <v>595.35</v>
      </c>
      <c r="D93" s="323">
        <v>61.12</v>
      </c>
      <c r="E93" s="209">
        <f t="shared" si="7"/>
        <v>21392</v>
      </c>
      <c r="F93" s="214">
        <f t="shared" si="8"/>
        <v>10.26622994876963</v>
      </c>
      <c r="G93" s="280">
        <f t="shared" si="9"/>
        <v>31810.625</v>
      </c>
      <c r="H93" s="278">
        <v>5</v>
      </c>
      <c r="I93" s="210">
        <f t="shared" si="10"/>
        <v>90.8875</v>
      </c>
      <c r="J93" s="217">
        <f t="shared" si="11"/>
        <v>0.1526622994876963</v>
      </c>
      <c r="K93" s="221">
        <f t="shared" si="12"/>
        <v>1.9198255625</v>
      </c>
      <c r="L93" s="211">
        <f t="shared" si="13"/>
        <v>10.515317670562942</v>
      </c>
      <c r="M93" s="222">
        <v>30.717209</v>
      </c>
    </row>
    <row r="94" spans="1:13" s="8" customFormat="1" ht="15">
      <c r="A94" s="196" t="s">
        <v>7</v>
      </c>
      <c r="B94" s="182">
        <v>650</v>
      </c>
      <c r="C94" s="289">
        <f>Volume!J94</f>
        <v>928.15</v>
      </c>
      <c r="D94" s="323">
        <v>113.14</v>
      </c>
      <c r="E94" s="209">
        <f t="shared" si="7"/>
        <v>73541</v>
      </c>
      <c r="F94" s="214">
        <f t="shared" si="8"/>
        <v>12.189840004309648</v>
      </c>
      <c r="G94" s="280">
        <f t="shared" si="9"/>
        <v>103705.875</v>
      </c>
      <c r="H94" s="278">
        <v>5</v>
      </c>
      <c r="I94" s="210">
        <f t="shared" si="10"/>
        <v>159.5475</v>
      </c>
      <c r="J94" s="217">
        <f t="shared" si="11"/>
        <v>0.1718984000430965</v>
      </c>
      <c r="K94" s="221">
        <f t="shared" si="12"/>
        <v>2.7548575</v>
      </c>
      <c r="L94" s="211">
        <f t="shared" si="13"/>
        <v>15.088975954622882</v>
      </c>
      <c r="M94" s="222">
        <v>44.07772</v>
      </c>
    </row>
    <row r="95" spans="1:13" s="8" customFormat="1" ht="15">
      <c r="A95" s="196" t="s">
        <v>170</v>
      </c>
      <c r="B95" s="182">
        <v>1200</v>
      </c>
      <c r="C95" s="289">
        <f>Volume!J95</f>
        <v>509.95</v>
      </c>
      <c r="D95" s="323">
        <v>55.19</v>
      </c>
      <c r="E95" s="209">
        <f t="shared" si="7"/>
        <v>66228</v>
      </c>
      <c r="F95" s="214">
        <f t="shared" si="8"/>
        <v>10.822629669575448</v>
      </c>
      <c r="G95" s="280">
        <f t="shared" si="9"/>
        <v>96825</v>
      </c>
      <c r="H95" s="278">
        <v>5</v>
      </c>
      <c r="I95" s="210">
        <f t="shared" si="10"/>
        <v>80.6875</v>
      </c>
      <c r="J95" s="217">
        <f t="shared" si="11"/>
        <v>0.1582262966957545</v>
      </c>
      <c r="K95" s="221">
        <f t="shared" si="12"/>
        <v>2.6387093125</v>
      </c>
      <c r="L95" s="211">
        <f t="shared" si="13"/>
        <v>14.452806131551986</v>
      </c>
      <c r="M95" s="222">
        <v>42.219349</v>
      </c>
    </row>
    <row r="96" spans="1:13" s="8" customFormat="1" ht="15">
      <c r="A96" s="196" t="s">
        <v>224</v>
      </c>
      <c r="B96" s="182">
        <v>400</v>
      </c>
      <c r="C96" s="289">
        <f>Volume!J96</f>
        <v>938.8</v>
      </c>
      <c r="D96" s="323">
        <v>98.12</v>
      </c>
      <c r="E96" s="209">
        <f t="shared" si="7"/>
        <v>39248</v>
      </c>
      <c r="F96" s="214">
        <f t="shared" si="8"/>
        <v>10.451640391989775</v>
      </c>
      <c r="G96" s="280">
        <f t="shared" si="9"/>
        <v>58024</v>
      </c>
      <c r="H96" s="278">
        <v>5</v>
      </c>
      <c r="I96" s="210">
        <f t="shared" si="10"/>
        <v>145.06</v>
      </c>
      <c r="J96" s="217">
        <f t="shared" si="11"/>
        <v>0.15451640391989774</v>
      </c>
      <c r="K96" s="221">
        <f t="shared" si="12"/>
        <v>2.312487875</v>
      </c>
      <c r="L96" s="211">
        <f t="shared" si="13"/>
        <v>12.66601773094687</v>
      </c>
      <c r="M96" s="222">
        <v>36.999806</v>
      </c>
    </row>
    <row r="97" spans="1:13" s="8" customFormat="1" ht="15">
      <c r="A97" s="196" t="s">
        <v>207</v>
      </c>
      <c r="B97" s="182">
        <v>1250</v>
      </c>
      <c r="C97" s="289">
        <f>Volume!J97</f>
        <v>215.05</v>
      </c>
      <c r="D97" s="323">
        <v>23.52</v>
      </c>
      <c r="E97" s="209">
        <f t="shared" si="7"/>
        <v>29400</v>
      </c>
      <c r="F97" s="214">
        <f t="shared" si="8"/>
        <v>10.936991397349454</v>
      </c>
      <c r="G97" s="280">
        <f t="shared" si="9"/>
        <v>42840.625</v>
      </c>
      <c r="H97" s="278">
        <v>5</v>
      </c>
      <c r="I97" s="210">
        <f t="shared" si="10"/>
        <v>34.2725</v>
      </c>
      <c r="J97" s="217">
        <f t="shared" si="11"/>
        <v>0.15936991397349454</v>
      </c>
      <c r="K97" s="221">
        <f t="shared" si="12"/>
        <v>3.1526863125</v>
      </c>
      <c r="L97" s="211">
        <f t="shared" si="13"/>
        <v>17.267974100940314</v>
      </c>
      <c r="M97" s="222">
        <v>50.442981</v>
      </c>
    </row>
    <row r="98" spans="1:13" s="7" customFormat="1" ht="15">
      <c r="A98" s="196" t="s">
        <v>300</v>
      </c>
      <c r="B98" s="182">
        <v>250</v>
      </c>
      <c r="C98" s="289">
        <f>Volume!J98</f>
        <v>826.65</v>
      </c>
      <c r="D98" s="323">
        <v>86.45</v>
      </c>
      <c r="E98" s="209">
        <f t="shared" si="7"/>
        <v>21612.5</v>
      </c>
      <c r="F98" s="214">
        <f t="shared" si="8"/>
        <v>10.457872134518842</v>
      </c>
      <c r="G98" s="280">
        <f t="shared" si="9"/>
        <v>31945.625</v>
      </c>
      <c r="H98" s="278">
        <v>5</v>
      </c>
      <c r="I98" s="210">
        <f t="shared" si="10"/>
        <v>127.7825</v>
      </c>
      <c r="J98" s="217">
        <f t="shared" si="11"/>
        <v>0.1545787213451884</v>
      </c>
      <c r="K98" s="221">
        <f t="shared" si="12"/>
        <v>2.348426625</v>
      </c>
      <c r="L98" s="211">
        <f t="shared" si="13"/>
        <v>12.862862371582258</v>
      </c>
      <c r="M98" s="222">
        <v>37.574826</v>
      </c>
    </row>
    <row r="99" spans="1:13" s="7" customFormat="1" ht="15">
      <c r="A99" s="196" t="s">
        <v>280</v>
      </c>
      <c r="B99" s="182">
        <v>1600</v>
      </c>
      <c r="C99" s="289">
        <f>Volume!J99</f>
        <v>290.3</v>
      </c>
      <c r="D99" s="323">
        <v>45.87</v>
      </c>
      <c r="E99" s="209">
        <f t="shared" si="7"/>
        <v>73392</v>
      </c>
      <c r="F99" s="214">
        <f t="shared" si="8"/>
        <v>15.800895625215293</v>
      </c>
      <c r="G99" s="280">
        <f t="shared" si="9"/>
        <v>96616</v>
      </c>
      <c r="H99" s="278">
        <v>5</v>
      </c>
      <c r="I99" s="210">
        <f t="shared" si="10"/>
        <v>60.385</v>
      </c>
      <c r="J99" s="217">
        <f t="shared" si="11"/>
        <v>0.20800895625215293</v>
      </c>
      <c r="K99" s="221">
        <f t="shared" si="12"/>
        <v>4.251761</v>
      </c>
      <c r="L99" s="211">
        <f t="shared" si="13"/>
        <v>23.287854088207226</v>
      </c>
      <c r="M99" s="206">
        <v>68.028176</v>
      </c>
    </row>
    <row r="100" spans="1:13" s="7" customFormat="1" ht="15">
      <c r="A100" s="196" t="s">
        <v>146</v>
      </c>
      <c r="B100" s="182">
        <v>8900</v>
      </c>
      <c r="C100" s="289">
        <f>Volume!J100</f>
        <v>45.2</v>
      </c>
      <c r="D100" s="323">
        <v>5.43</v>
      </c>
      <c r="E100" s="209">
        <f t="shared" si="7"/>
        <v>48327</v>
      </c>
      <c r="F100" s="214">
        <f t="shared" si="8"/>
        <v>12.013274336283185</v>
      </c>
      <c r="G100" s="280">
        <f t="shared" si="9"/>
        <v>68441</v>
      </c>
      <c r="H100" s="278">
        <v>5</v>
      </c>
      <c r="I100" s="210">
        <f t="shared" si="10"/>
        <v>7.69</v>
      </c>
      <c r="J100" s="217">
        <f t="shared" si="11"/>
        <v>0.17013274336283185</v>
      </c>
      <c r="K100" s="221">
        <f t="shared" si="12"/>
        <v>2.374969</v>
      </c>
      <c r="L100" s="211">
        <f t="shared" si="13"/>
        <v>13.008240946754869</v>
      </c>
      <c r="M100" s="206">
        <v>37.999504</v>
      </c>
    </row>
    <row r="101" spans="1:13" s="8" customFormat="1" ht="15">
      <c r="A101" s="196" t="s">
        <v>8</v>
      </c>
      <c r="B101" s="182">
        <v>1600</v>
      </c>
      <c r="C101" s="289">
        <f>Volume!J101</f>
        <v>168.05</v>
      </c>
      <c r="D101" s="323">
        <v>21.6</v>
      </c>
      <c r="E101" s="209">
        <f t="shared" si="7"/>
        <v>34560</v>
      </c>
      <c r="F101" s="214">
        <f t="shared" si="8"/>
        <v>12.853317465040167</v>
      </c>
      <c r="G101" s="280">
        <f t="shared" si="9"/>
        <v>48004</v>
      </c>
      <c r="H101" s="278">
        <v>5</v>
      </c>
      <c r="I101" s="210">
        <f t="shared" si="10"/>
        <v>30.0025</v>
      </c>
      <c r="J101" s="217">
        <f t="shared" si="11"/>
        <v>0.17853317465040167</v>
      </c>
      <c r="K101" s="221">
        <f t="shared" si="12"/>
        <v>3.08584175</v>
      </c>
      <c r="L101" s="211">
        <f t="shared" si="13"/>
        <v>16.901851353662174</v>
      </c>
      <c r="M101" s="222">
        <v>49.373468</v>
      </c>
    </row>
    <row r="102" spans="1:13" s="7" customFormat="1" ht="15">
      <c r="A102" s="196" t="s">
        <v>301</v>
      </c>
      <c r="B102" s="182">
        <v>1000</v>
      </c>
      <c r="C102" s="289">
        <f>Volume!J102</f>
        <v>219.25</v>
      </c>
      <c r="D102" s="323">
        <v>30.23</v>
      </c>
      <c r="E102" s="209">
        <f t="shared" si="7"/>
        <v>30230</v>
      </c>
      <c r="F102" s="214">
        <f t="shared" si="8"/>
        <v>13.787913340935006</v>
      </c>
      <c r="G102" s="280">
        <f t="shared" si="9"/>
        <v>41192.5</v>
      </c>
      <c r="H102" s="278">
        <v>5</v>
      </c>
      <c r="I102" s="210">
        <f t="shared" si="10"/>
        <v>41.1925</v>
      </c>
      <c r="J102" s="217">
        <f t="shared" si="11"/>
        <v>0.18787913340935006</v>
      </c>
      <c r="K102" s="221">
        <f t="shared" si="12"/>
        <v>3.7245764375</v>
      </c>
      <c r="L102" s="211">
        <f t="shared" si="13"/>
        <v>20.400345319709807</v>
      </c>
      <c r="M102" s="222">
        <v>59.593223</v>
      </c>
    </row>
    <row r="103" spans="1:13" s="7" customFormat="1" ht="15">
      <c r="A103" s="196" t="s">
        <v>179</v>
      </c>
      <c r="B103" s="182">
        <v>28000</v>
      </c>
      <c r="C103" s="289">
        <f>Volume!J103</f>
        <v>15.5</v>
      </c>
      <c r="D103" s="323">
        <v>3.61</v>
      </c>
      <c r="E103" s="209">
        <f t="shared" si="7"/>
        <v>101080</v>
      </c>
      <c r="F103" s="214">
        <f t="shared" si="8"/>
        <v>23.29032258064516</v>
      </c>
      <c r="G103" s="280">
        <f t="shared" si="9"/>
        <v>122780</v>
      </c>
      <c r="H103" s="278">
        <v>5</v>
      </c>
      <c r="I103" s="210">
        <f t="shared" si="10"/>
        <v>4.385</v>
      </c>
      <c r="J103" s="217">
        <f t="shared" si="11"/>
        <v>0.2829032258064516</v>
      </c>
      <c r="K103" s="221">
        <f t="shared" si="12"/>
        <v>4.830423125</v>
      </c>
      <c r="L103" s="211">
        <f t="shared" si="13"/>
        <v>26.45731707857097</v>
      </c>
      <c r="M103" s="206">
        <v>77.28677</v>
      </c>
    </row>
    <row r="104" spans="1:13" s="7" customFormat="1" ht="15">
      <c r="A104" s="196" t="s">
        <v>202</v>
      </c>
      <c r="B104" s="182">
        <v>1150</v>
      </c>
      <c r="C104" s="289">
        <f>Volume!J104</f>
        <v>212.85</v>
      </c>
      <c r="D104" s="323">
        <v>22.72</v>
      </c>
      <c r="E104" s="209">
        <f t="shared" si="7"/>
        <v>26128</v>
      </c>
      <c r="F104" s="214">
        <f t="shared" si="8"/>
        <v>10.674183697439512</v>
      </c>
      <c r="G104" s="280">
        <f t="shared" si="9"/>
        <v>38366.875</v>
      </c>
      <c r="H104" s="278">
        <v>5</v>
      </c>
      <c r="I104" s="210">
        <f t="shared" si="10"/>
        <v>33.3625</v>
      </c>
      <c r="J104" s="217">
        <f t="shared" si="11"/>
        <v>0.15674183697439512</v>
      </c>
      <c r="K104" s="221">
        <f t="shared" si="12"/>
        <v>2.0171535</v>
      </c>
      <c r="L104" s="211">
        <f t="shared" si="13"/>
        <v>11.04840473900497</v>
      </c>
      <c r="M104" s="222">
        <v>32.274456</v>
      </c>
    </row>
    <row r="105" spans="1:13" s="7" customFormat="1" ht="15">
      <c r="A105" s="196" t="s">
        <v>171</v>
      </c>
      <c r="B105" s="182">
        <v>2200</v>
      </c>
      <c r="C105" s="289">
        <f>Volume!J105</f>
        <v>320</v>
      </c>
      <c r="D105" s="323">
        <v>57.79</v>
      </c>
      <c r="E105" s="209">
        <f t="shared" si="7"/>
        <v>127138</v>
      </c>
      <c r="F105" s="214">
        <f t="shared" si="8"/>
        <v>18.059375</v>
      </c>
      <c r="G105" s="280">
        <f t="shared" si="9"/>
        <v>162338</v>
      </c>
      <c r="H105" s="278">
        <v>5</v>
      </c>
      <c r="I105" s="210">
        <f t="shared" si="10"/>
        <v>73.79</v>
      </c>
      <c r="J105" s="217">
        <f t="shared" si="11"/>
        <v>0.23059375000000001</v>
      </c>
      <c r="K105" s="221">
        <f t="shared" si="12"/>
        <v>5.126053</v>
      </c>
      <c r="L105" s="211">
        <f t="shared" si="13"/>
        <v>28.076548590670292</v>
      </c>
      <c r="M105" s="222">
        <v>82.016848</v>
      </c>
    </row>
    <row r="106" spans="1:13" s="7" customFormat="1" ht="15">
      <c r="A106" s="196" t="s">
        <v>147</v>
      </c>
      <c r="B106" s="182">
        <v>5900</v>
      </c>
      <c r="C106" s="289">
        <f>Volume!J106</f>
        <v>60.45</v>
      </c>
      <c r="D106" s="323">
        <v>6.53</v>
      </c>
      <c r="E106" s="209">
        <f t="shared" si="7"/>
        <v>38527</v>
      </c>
      <c r="F106" s="214">
        <f t="shared" si="8"/>
        <v>10.802315963606286</v>
      </c>
      <c r="G106" s="280">
        <f t="shared" si="9"/>
        <v>56359.75</v>
      </c>
      <c r="H106" s="278">
        <v>5</v>
      </c>
      <c r="I106" s="210">
        <f t="shared" si="10"/>
        <v>9.5525</v>
      </c>
      <c r="J106" s="217">
        <f t="shared" si="11"/>
        <v>0.15802315963606287</v>
      </c>
      <c r="K106" s="221">
        <f t="shared" si="12"/>
        <v>2.434076625</v>
      </c>
      <c r="L106" s="211">
        <f t="shared" si="13"/>
        <v>13.331986742085432</v>
      </c>
      <c r="M106" s="206">
        <v>38.945226</v>
      </c>
    </row>
    <row r="107" spans="1:13" s="8" customFormat="1" ht="15">
      <c r="A107" s="196" t="s">
        <v>148</v>
      </c>
      <c r="B107" s="182">
        <v>2090</v>
      </c>
      <c r="C107" s="289">
        <f>Volume!J107</f>
        <v>260.7</v>
      </c>
      <c r="D107" s="323">
        <v>31.75</v>
      </c>
      <c r="E107" s="209">
        <f t="shared" si="7"/>
        <v>66357.5</v>
      </c>
      <c r="F107" s="214">
        <f t="shared" si="8"/>
        <v>12.178749520521674</v>
      </c>
      <c r="G107" s="280">
        <f t="shared" si="9"/>
        <v>93600.65</v>
      </c>
      <c r="H107" s="278">
        <v>5</v>
      </c>
      <c r="I107" s="210">
        <f t="shared" si="10"/>
        <v>44.785</v>
      </c>
      <c r="J107" s="217">
        <f t="shared" si="11"/>
        <v>0.17178749520521672</v>
      </c>
      <c r="K107" s="221">
        <f t="shared" si="12"/>
        <v>2.707522625</v>
      </c>
      <c r="L107" s="211">
        <f t="shared" si="13"/>
        <v>14.82971216668101</v>
      </c>
      <c r="M107" s="222">
        <v>43.320362</v>
      </c>
    </row>
    <row r="108" spans="1:13" s="7" customFormat="1" ht="15">
      <c r="A108" s="196" t="s">
        <v>122</v>
      </c>
      <c r="B108" s="182">
        <v>3250</v>
      </c>
      <c r="C108" s="289">
        <f>Volume!J108</f>
        <v>138.5</v>
      </c>
      <c r="D108" s="191">
        <v>14.88</v>
      </c>
      <c r="E108" s="209">
        <f t="shared" si="7"/>
        <v>48360</v>
      </c>
      <c r="F108" s="214">
        <f t="shared" si="8"/>
        <v>10.743682310469314</v>
      </c>
      <c r="G108" s="280">
        <f t="shared" si="9"/>
        <v>70866.25</v>
      </c>
      <c r="H108" s="278">
        <v>5</v>
      </c>
      <c r="I108" s="210">
        <f t="shared" si="10"/>
        <v>21.805</v>
      </c>
      <c r="J108" s="217">
        <f t="shared" si="11"/>
        <v>0.15743682310469315</v>
      </c>
      <c r="K108" s="221">
        <f t="shared" si="12"/>
        <v>2.459864</v>
      </c>
      <c r="L108" s="211">
        <f t="shared" si="13"/>
        <v>13.47323001194888</v>
      </c>
      <c r="M108" s="206">
        <v>39.357824</v>
      </c>
    </row>
    <row r="109" spans="1:13" s="7" customFormat="1" ht="15">
      <c r="A109" s="196" t="s">
        <v>36</v>
      </c>
      <c r="B109" s="182">
        <v>450</v>
      </c>
      <c r="C109" s="289">
        <f>Volume!J109</f>
        <v>894.45</v>
      </c>
      <c r="D109" s="323">
        <v>96.31</v>
      </c>
      <c r="E109" s="209">
        <f t="shared" si="7"/>
        <v>43339.5</v>
      </c>
      <c r="F109" s="214">
        <f t="shared" si="8"/>
        <v>10.767510760802727</v>
      </c>
      <c r="G109" s="280">
        <f t="shared" si="9"/>
        <v>63464.625</v>
      </c>
      <c r="H109" s="278">
        <v>5</v>
      </c>
      <c r="I109" s="210">
        <f t="shared" si="10"/>
        <v>141.0325</v>
      </c>
      <c r="J109" s="217">
        <f t="shared" si="11"/>
        <v>0.15767510760802728</v>
      </c>
      <c r="K109" s="221">
        <f t="shared" si="12"/>
        <v>2.0521785</v>
      </c>
      <c r="L109" s="211">
        <f t="shared" si="13"/>
        <v>11.240244564771157</v>
      </c>
      <c r="M109" s="206">
        <v>32.834856</v>
      </c>
    </row>
    <row r="110" spans="1:13" s="7" customFormat="1" ht="15">
      <c r="A110" s="196" t="s">
        <v>172</v>
      </c>
      <c r="B110" s="182">
        <v>1050</v>
      </c>
      <c r="C110" s="289">
        <f>Volume!J110</f>
        <v>216.9</v>
      </c>
      <c r="D110" s="323">
        <v>22.32</v>
      </c>
      <c r="E110" s="209">
        <f t="shared" si="7"/>
        <v>23436</v>
      </c>
      <c r="F110" s="214">
        <f t="shared" si="8"/>
        <v>10.290456431535269</v>
      </c>
      <c r="G110" s="280">
        <f t="shared" si="9"/>
        <v>34823.25</v>
      </c>
      <c r="H110" s="278">
        <v>5</v>
      </c>
      <c r="I110" s="210">
        <f t="shared" si="10"/>
        <v>33.165</v>
      </c>
      <c r="J110" s="217">
        <f t="shared" si="11"/>
        <v>0.15290456431535268</v>
      </c>
      <c r="K110" s="221">
        <f t="shared" si="12"/>
        <v>1.997347125</v>
      </c>
      <c r="L110" s="211">
        <f t="shared" si="13"/>
        <v>10.939920755305907</v>
      </c>
      <c r="M110" s="206">
        <v>31.957554</v>
      </c>
    </row>
    <row r="111" spans="1:13" s="8" customFormat="1" ht="15">
      <c r="A111" s="196" t="s">
        <v>80</v>
      </c>
      <c r="B111" s="182">
        <v>1200</v>
      </c>
      <c r="C111" s="289">
        <f>Volume!J111</f>
        <v>220.75</v>
      </c>
      <c r="D111" s="323">
        <v>28.93</v>
      </c>
      <c r="E111" s="209">
        <f t="shared" si="7"/>
        <v>34716</v>
      </c>
      <c r="F111" s="214">
        <f t="shared" si="8"/>
        <v>13.105322763306908</v>
      </c>
      <c r="G111" s="280">
        <f t="shared" si="9"/>
        <v>51060.33</v>
      </c>
      <c r="H111" s="278">
        <v>6.17</v>
      </c>
      <c r="I111" s="210">
        <f t="shared" si="10"/>
        <v>42.550275</v>
      </c>
      <c r="J111" s="217">
        <f t="shared" si="11"/>
        <v>0.19275322763306907</v>
      </c>
      <c r="K111" s="221">
        <f t="shared" si="12"/>
        <v>2.7736788125</v>
      </c>
      <c r="L111" s="211">
        <f t="shared" si="13"/>
        <v>15.192064528803922</v>
      </c>
      <c r="M111" s="222">
        <v>44.378861</v>
      </c>
    </row>
    <row r="112" spans="1:13" s="8" customFormat="1" ht="15">
      <c r="A112" s="196" t="s">
        <v>276</v>
      </c>
      <c r="B112" s="182">
        <v>700</v>
      </c>
      <c r="C112" s="289">
        <f>Volume!J112</f>
        <v>417.45</v>
      </c>
      <c r="D112" s="323">
        <v>58.65</v>
      </c>
      <c r="E112" s="209">
        <f t="shared" si="7"/>
        <v>41055</v>
      </c>
      <c r="F112" s="214">
        <f t="shared" si="8"/>
        <v>14.049586776859504</v>
      </c>
      <c r="G112" s="280">
        <f t="shared" si="9"/>
        <v>55665.75</v>
      </c>
      <c r="H112" s="278">
        <v>5</v>
      </c>
      <c r="I112" s="210">
        <f t="shared" si="10"/>
        <v>79.5225</v>
      </c>
      <c r="J112" s="217">
        <f t="shared" si="11"/>
        <v>0.19049586776859503</v>
      </c>
      <c r="K112" s="221">
        <f t="shared" si="12"/>
        <v>4.01060875</v>
      </c>
      <c r="L112" s="211">
        <f t="shared" si="13"/>
        <v>21.967008817025974</v>
      </c>
      <c r="M112" s="222">
        <v>64.16974</v>
      </c>
    </row>
    <row r="113" spans="1:13" s="7" customFormat="1" ht="15">
      <c r="A113" s="196" t="s">
        <v>225</v>
      </c>
      <c r="B113" s="182">
        <v>650</v>
      </c>
      <c r="C113" s="289">
        <f>Volume!J113</f>
        <v>415.4</v>
      </c>
      <c r="D113" s="323">
        <v>44.74</v>
      </c>
      <c r="E113" s="209">
        <f t="shared" si="7"/>
        <v>29081</v>
      </c>
      <c r="F113" s="214">
        <f t="shared" si="8"/>
        <v>10.770341839191142</v>
      </c>
      <c r="G113" s="280">
        <f t="shared" si="9"/>
        <v>42581.5</v>
      </c>
      <c r="H113" s="278">
        <v>5</v>
      </c>
      <c r="I113" s="210">
        <f t="shared" si="10"/>
        <v>65.51</v>
      </c>
      <c r="J113" s="217">
        <f t="shared" si="11"/>
        <v>0.15770341839191143</v>
      </c>
      <c r="K113" s="221">
        <f t="shared" si="12"/>
        <v>1.8793898125</v>
      </c>
      <c r="L113" s="211">
        <f t="shared" si="13"/>
        <v>10.293841946516546</v>
      </c>
      <c r="M113" s="222">
        <v>30.070237</v>
      </c>
    </row>
    <row r="114" spans="1:13" s="7" customFormat="1" ht="15">
      <c r="A114" s="196" t="s">
        <v>81</v>
      </c>
      <c r="B114" s="182">
        <v>1200</v>
      </c>
      <c r="C114" s="289">
        <f>Volume!J114</f>
        <v>528</v>
      </c>
      <c r="D114" s="323">
        <v>55.79</v>
      </c>
      <c r="E114" s="209">
        <f t="shared" si="7"/>
        <v>66948</v>
      </c>
      <c r="F114" s="214">
        <f t="shared" si="8"/>
        <v>10.566287878787879</v>
      </c>
      <c r="G114" s="280">
        <f t="shared" si="9"/>
        <v>98628</v>
      </c>
      <c r="H114" s="278">
        <v>5</v>
      </c>
      <c r="I114" s="210">
        <f t="shared" si="10"/>
        <v>82.19</v>
      </c>
      <c r="J114" s="217">
        <f t="shared" si="11"/>
        <v>0.1556628787878788</v>
      </c>
      <c r="K114" s="221">
        <f t="shared" si="12"/>
        <v>2.51191575</v>
      </c>
      <c r="L114" s="211">
        <f t="shared" si="13"/>
        <v>13.758329188275075</v>
      </c>
      <c r="M114" s="222">
        <v>40.190652</v>
      </c>
    </row>
    <row r="115" spans="1:13" s="7" customFormat="1" ht="15">
      <c r="A115" s="196" t="s">
        <v>226</v>
      </c>
      <c r="B115" s="182">
        <v>2800</v>
      </c>
      <c r="C115" s="289">
        <f>Volume!J115</f>
        <v>215.75</v>
      </c>
      <c r="D115" s="323">
        <v>47.04</v>
      </c>
      <c r="E115" s="209">
        <f t="shared" si="7"/>
        <v>131712</v>
      </c>
      <c r="F115" s="214">
        <f t="shared" si="8"/>
        <v>21.803012746234067</v>
      </c>
      <c r="G115" s="280">
        <f t="shared" si="9"/>
        <v>161917</v>
      </c>
      <c r="H115" s="278">
        <v>5</v>
      </c>
      <c r="I115" s="210">
        <f t="shared" si="10"/>
        <v>57.8275</v>
      </c>
      <c r="J115" s="217">
        <f t="shared" si="11"/>
        <v>0.2680301274623407</v>
      </c>
      <c r="K115" s="221">
        <f t="shared" si="12"/>
        <v>5.248554375</v>
      </c>
      <c r="L115" s="211">
        <f t="shared" si="13"/>
        <v>28.74751625479929</v>
      </c>
      <c r="M115" s="222">
        <v>83.97687</v>
      </c>
    </row>
    <row r="116" spans="1:13" s="8" customFormat="1" ht="15">
      <c r="A116" s="196" t="s">
        <v>302</v>
      </c>
      <c r="B116" s="182">
        <v>1100</v>
      </c>
      <c r="C116" s="289">
        <f>Volume!J116</f>
        <v>286.7</v>
      </c>
      <c r="D116" s="323">
        <v>46.06</v>
      </c>
      <c r="E116" s="209">
        <f t="shared" si="7"/>
        <v>50666</v>
      </c>
      <c r="F116" s="214">
        <f t="shared" si="8"/>
        <v>16.065573770491802</v>
      </c>
      <c r="G116" s="280">
        <f t="shared" si="9"/>
        <v>66434.5</v>
      </c>
      <c r="H116" s="278">
        <v>5</v>
      </c>
      <c r="I116" s="210">
        <f t="shared" si="10"/>
        <v>60.395</v>
      </c>
      <c r="J116" s="217">
        <f t="shared" si="11"/>
        <v>0.21065573770491805</v>
      </c>
      <c r="K116" s="221">
        <f t="shared" si="12"/>
        <v>3.8582565</v>
      </c>
      <c r="L116" s="211">
        <f t="shared" si="13"/>
        <v>21.13254117690931</v>
      </c>
      <c r="M116" s="222">
        <v>61.732104</v>
      </c>
    </row>
    <row r="117" spans="1:13" s="8" customFormat="1" ht="15">
      <c r="A117" s="196" t="s">
        <v>227</v>
      </c>
      <c r="B117" s="182">
        <v>300</v>
      </c>
      <c r="C117" s="289">
        <f>Volume!J117</f>
        <v>1056.5</v>
      </c>
      <c r="D117" s="323">
        <v>131.41</v>
      </c>
      <c r="E117" s="209">
        <f t="shared" si="7"/>
        <v>39423</v>
      </c>
      <c r="F117" s="214">
        <f t="shared" si="8"/>
        <v>12.438239469947941</v>
      </c>
      <c r="G117" s="280">
        <f t="shared" si="9"/>
        <v>55270.5</v>
      </c>
      <c r="H117" s="278">
        <v>5</v>
      </c>
      <c r="I117" s="210">
        <f t="shared" si="10"/>
        <v>184.235</v>
      </c>
      <c r="J117" s="217">
        <f t="shared" si="11"/>
        <v>0.17438239469947941</v>
      </c>
      <c r="K117" s="221">
        <f t="shared" si="12"/>
        <v>3.464519875</v>
      </c>
      <c r="L117" s="211">
        <f t="shared" si="13"/>
        <v>18.975956864624784</v>
      </c>
      <c r="M117" s="222">
        <v>55.432318</v>
      </c>
    </row>
    <row r="118" spans="1:13" s="8" customFormat="1" ht="15">
      <c r="A118" s="196" t="s">
        <v>228</v>
      </c>
      <c r="B118" s="182">
        <v>800</v>
      </c>
      <c r="C118" s="289">
        <f>Volume!J118</f>
        <v>404.55</v>
      </c>
      <c r="D118" s="323">
        <v>44.64</v>
      </c>
      <c r="E118" s="209">
        <f t="shared" si="7"/>
        <v>35712</v>
      </c>
      <c r="F118" s="214">
        <f t="shared" si="8"/>
        <v>11.03448275862069</v>
      </c>
      <c r="G118" s="280">
        <f t="shared" si="9"/>
        <v>51894</v>
      </c>
      <c r="H118" s="278">
        <v>5</v>
      </c>
      <c r="I118" s="210">
        <f t="shared" si="10"/>
        <v>64.8675</v>
      </c>
      <c r="J118" s="217">
        <f t="shared" si="11"/>
        <v>0.1603448275862069</v>
      </c>
      <c r="K118" s="221">
        <f t="shared" si="12"/>
        <v>1.9583809375</v>
      </c>
      <c r="L118" s="211">
        <f t="shared" si="13"/>
        <v>10.726494156568648</v>
      </c>
      <c r="M118" s="222">
        <v>31.334095</v>
      </c>
    </row>
    <row r="119" spans="1:13" s="8" customFormat="1" ht="15">
      <c r="A119" s="196" t="s">
        <v>235</v>
      </c>
      <c r="B119" s="182">
        <v>700</v>
      </c>
      <c r="C119" s="289">
        <f>Volume!J119</f>
        <v>448.9</v>
      </c>
      <c r="D119" s="323">
        <v>58.56</v>
      </c>
      <c r="E119" s="209">
        <f t="shared" si="7"/>
        <v>40992</v>
      </c>
      <c r="F119" s="214">
        <f t="shared" si="8"/>
        <v>13.045221652929385</v>
      </c>
      <c r="G119" s="280">
        <f t="shared" si="9"/>
        <v>56703.5</v>
      </c>
      <c r="H119" s="278">
        <v>5</v>
      </c>
      <c r="I119" s="210">
        <f t="shared" si="10"/>
        <v>81.005</v>
      </c>
      <c r="J119" s="217">
        <f t="shared" si="11"/>
        <v>0.18045221652929383</v>
      </c>
      <c r="K119" s="221">
        <f t="shared" si="12"/>
        <v>3.2285920625</v>
      </c>
      <c r="L119" s="211">
        <f t="shared" si="13"/>
        <v>17.683727016133794</v>
      </c>
      <c r="M119" s="222">
        <v>51.657473</v>
      </c>
    </row>
    <row r="120" spans="1:13" s="8" customFormat="1" ht="15">
      <c r="A120" s="196" t="s">
        <v>98</v>
      </c>
      <c r="B120" s="182">
        <v>550</v>
      </c>
      <c r="C120" s="289">
        <f>Volume!J120</f>
        <v>506.85</v>
      </c>
      <c r="D120" s="323">
        <v>55.49</v>
      </c>
      <c r="E120" s="209">
        <f t="shared" si="7"/>
        <v>30519.5</v>
      </c>
      <c r="F120" s="214">
        <f t="shared" si="8"/>
        <v>10.948012232415902</v>
      </c>
      <c r="G120" s="280">
        <f t="shared" si="9"/>
        <v>44457.875</v>
      </c>
      <c r="H120" s="278">
        <v>5</v>
      </c>
      <c r="I120" s="210">
        <f t="shared" si="10"/>
        <v>80.8325</v>
      </c>
      <c r="J120" s="217">
        <f t="shared" si="11"/>
        <v>0.159480122324159</v>
      </c>
      <c r="K120" s="221">
        <f t="shared" si="12"/>
        <v>2.1281904375</v>
      </c>
      <c r="L120" s="211">
        <f t="shared" si="13"/>
        <v>11.656579092855383</v>
      </c>
      <c r="M120" s="222">
        <v>34.051047</v>
      </c>
    </row>
    <row r="121" spans="1:13" s="8" customFormat="1" ht="15">
      <c r="A121" s="196" t="s">
        <v>149</v>
      </c>
      <c r="B121" s="182">
        <v>550</v>
      </c>
      <c r="C121" s="289">
        <f>Volume!J121</f>
        <v>624.75</v>
      </c>
      <c r="D121" s="323">
        <v>67.56</v>
      </c>
      <c r="E121" s="209">
        <f t="shared" si="7"/>
        <v>37158</v>
      </c>
      <c r="F121" s="214">
        <f t="shared" si="8"/>
        <v>10.813925570228092</v>
      </c>
      <c r="G121" s="280">
        <f t="shared" si="9"/>
        <v>54338.625</v>
      </c>
      <c r="H121" s="278">
        <v>5</v>
      </c>
      <c r="I121" s="210">
        <f t="shared" si="10"/>
        <v>98.7975</v>
      </c>
      <c r="J121" s="217">
        <f t="shared" si="11"/>
        <v>0.1581392557022809</v>
      </c>
      <c r="K121" s="221">
        <f t="shared" si="12"/>
        <v>2.62415325</v>
      </c>
      <c r="L121" s="211">
        <f t="shared" si="13"/>
        <v>14.373079293754936</v>
      </c>
      <c r="M121" s="222">
        <v>41.986452</v>
      </c>
    </row>
    <row r="122" spans="1:13" s="8" customFormat="1" ht="15">
      <c r="A122" s="196" t="s">
        <v>203</v>
      </c>
      <c r="B122" s="182">
        <v>300</v>
      </c>
      <c r="C122" s="289">
        <f>Volume!J122</f>
        <v>1373.85</v>
      </c>
      <c r="D122" s="323">
        <v>148.18</v>
      </c>
      <c r="E122" s="209">
        <f t="shared" si="7"/>
        <v>44454</v>
      </c>
      <c r="F122" s="214">
        <f t="shared" si="8"/>
        <v>10.785748080212542</v>
      </c>
      <c r="G122" s="280">
        <f t="shared" si="9"/>
        <v>65061.75</v>
      </c>
      <c r="H122" s="278">
        <v>5</v>
      </c>
      <c r="I122" s="210">
        <f t="shared" si="10"/>
        <v>216.8725</v>
      </c>
      <c r="J122" s="217">
        <f t="shared" si="11"/>
        <v>0.15785748080212542</v>
      </c>
      <c r="K122" s="221">
        <f t="shared" si="12"/>
        <v>1.562628125</v>
      </c>
      <c r="L122" s="211">
        <f t="shared" si="13"/>
        <v>8.558866730545024</v>
      </c>
      <c r="M122" s="222">
        <v>25.00205</v>
      </c>
    </row>
    <row r="123" spans="1:13" s="8" customFormat="1" ht="15">
      <c r="A123" s="196" t="s">
        <v>303</v>
      </c>
      <c r="B123" s="182">
        <v>500</v>
      </c>
      <c r="C123" s="289">
        <f>Volume!J123</f>
        <v>409.5</v>
      </c>
      <c r="D123" s="323">
        <v>67.85</v>
      </c>
      <c r="E123" s="209">
        <f t="shared" si="7"/>
        <v>33925</v>
      </c>
      <c r="F123" s="214">
        <f t="shared" si="8"/>
        <v>16.568986568986567</v>
      </c>
      <c r="G123" s="280">
        <f t="shared" si="9"/>
        <v>44162.5</v>
      </c>
      <c r="H123" s="278">
        <v>5</v>
      </c>
      <c r="I123" s="210">
        <f t="shared" si="10"/>
        <v>88.325</v>
      </c>
      <c r="J123" s="217">
        <f t="shared" si="11"/>
        <v>0.2156898656898657</v>
      </c>
      <c r="K123" s="221">
        <f t="shared" si="12"/>
        <v>4.4539804375</v>
      </c>
      <c r="L123" s="211">
        <f t="shared" si="13"/>
        <v>24.39545556305479</v>
      </c>
      <c r="M123" s="222">
        <v>71.263687</v>
      </c>
    </row>
    <row r="124" spans="1:13" s="8" customFormat="1" ht="15">
      <c r="A124" s="196" t="s">
        <v>217</v>
      </c>
      <c r="B124" s="182">
        <v>3350</v>
      </c>
      <c r="C124" s="289">
        <f>Volume!J124</f>
        <v>66.55</v>
      </c>
      <c r="D124" s="323">
        <v>7.34</v>
      </c>
      <c r="E124" s="209">
        <f t="shared" si="7"/>
        <v>24589</v>
      </c>
      <c r="F124" s="214">
        <f t="shared" si="8"/>
        <v>11.029301277235163</v>
      </c>
      <c r="G124" s="280">
        <f t="shared" si="9"/>
        <v>35736.125</v>
      </c>
      <c r="H124" s="278">
        <v>5</v>
      </c>
      <c r="I124" s="210">
        <f t="shared" si="10"/>
        <v>10.6675</v>
      </c>
      <c r="J124" s="217">
        <f t="shared" si="11"/>
        <v>0.16029301277235164</v>
      </c>
      <c r="K124" s="221">
        <f t="shared" si="12"/>
        <v>1.2383084375</v>
      </c>
      <c r="L124" s="211">
        <f t="shared" si="13"/>
        <v>6.7824946436772615</v>
      </c>
      <c r="M124" s="222">
        <v>19.812935</v>
      </c>
    </row>
    <row r="125" spans="1:13" s="8" customFormat="1" ht="15">
      <c r="A125" s="196" t="s">
        <v>236</v>
      </c>
      <c r="B125" s="182">
        <v>2700</v>
      </c>
      <c r="C125" s="289">
        <f>Volume!J125</f>
        <v>98.45</v>
      </c>
      <c r="D125" s="323">
        <v>15.66</v>
      </c>
      <c r="E125" s="209">
        <f t="shared" si="7"/>
        <v>42282</v>
      </c>
      <c r="F125" s="214">
        <f t="shared" si="8"/>
        <v>15.906551549009649</v>
      </c>
      <c r="G125" s="280">
        <f t="shared" si="9"/>
        <v>55572.75</v>
      </c>
      <c r="H125" s="278">
        <v>5</v>
      </c>
      <c r="I125" s="210">
        <f t="shared" si="10"/>
        <v>20.5825</v>
      </c>
      <c r="J125" s="217">
        <f t="shared" si="11"/>
        <v>0.2090655154900965</v>
      </c>
      <c r="K125" s="221">
        <f t="shared" si="12"/>
        <v>2.516185375</v>
      </c>
      <c r="L125" s="211">
        <f t="shared" si="13"/>
        <v>13.781714887520955</v>
      </c>
      <c r="M125" s="222">
        <v>40.258966</v>
      </c>
    </row>
    <row r="126" spans="1:13" s="8" customFormat="1" ht="15">
      <c r="A126" s="196" t="s">
        <v>204</v>
      </c>
      <c r="B126" s="182">
        <v>600</v>
      </c>
      <c r="C126" s="289">
        <f>Volume!J126</f>
        <v>472.3</v>
      </c>
      <c r="D126" s="323">
        <v>61.68</v>
      </c>
      <c r="E126" s="209">
        <f t="shared" si="7"/>
        <v>37008</v>
      </c>
      <c r="F126" s="214">
        <f t="shared" si="8"/>
        <v>13.059496082998093</v>
      </c>
      <c r="G126" s="280">
        <f t="shared" si="9"/>
        <v>51177</v>
      </c>
      <c r="H126" s="278">
        <v>5</v>
      </c>
      <c r="I126" s="210">
        <f t="shared" si="10"/>
        <v>85.295</v>
      </c>
      <c r="J126" s="217">
        <f t="shared" si="11"/>
        <v>0.18059496082998094</v>
      </c>
      <c r="K126" s="221">
        <f t="shared" si="12"/>
        <v>2.9258460625</v>
      </c>
      <c r="L126" s="211">
        <f t="shared" si="13"/>
        <v>16.0255188821892</v>
      </c>
      <c r="M126" s="222">
        <v>46.813537</v>
      </c>
    </row>
    <row r="127" spans="1:13" s="7" customFormat="1" ht="15">
      <c r="A127" s="196" t="s">
        <v>205</v>
      </c>
      <c r="B127" s="182">
        <v>500</v>
      </c>
      <c r="C127" s="289">
        <f>Volume!J127</f>
        <v>1224.55</v>
      </c>
      <c r="D127" s="323">
        <v>142.7</v>
      </c>
      <c r="E127" s="209">
        <f t="shared" si="7"/>
        <v>71350</v>
      </c>
      <c r="F127" s="214">
        <f t="shared" si="8"/>
        <v>11.653260381364582</v>
      </c>
      <c r="G127" s="280">
        <f t="shared" si="9"/>
        <v>101963.75</v>
      </c>
      <c r="H127" s="278">
        <v>5</v>
      </c>
      <c r="I127" s="210">
        <f t="shared" si="10"/>
        <v>203.9275</v>
      </c>
      <c r="J127" s="217">
        <f t="shared" si="11"/>
        <v>0.16653260381364585</v>
      </c>
      <c r="K127" s="221">
        <f t="shared" si="12"/>
        <v>2.6430249375</v>
      </c>
      <c r="L127" s="211">
        <f t="shared" si="13"/>
        <v>14.476443783174318</v>
      </c>
      <c r="M127" s="222">
        <v>42.288399</v>
      </c>
    </row>
    <row r="128" spans="1:13" s="7" customFormat="1" ht="15">
      <c r="A128" s="196" t="s">
        <v>37</v>
      </c>
      <c r="B128" s="182">
        <v>1600</v>
      </c>
      <c r="C128" s="289">
        <f>Volume!J128</f>
        <v>176.25</v>
      </c>
      <c r="D128" s="323">
        <v>19.4</v>
      </c>
      <c r="E128" s="209">
        <f t="shared" si="7"/>
        <v>31039.999999999996</v>
      </c>
      <c r="F128" s="214">
        <f t="shared" si="8"/>
        <v>11.00709219858156</v>
      </c>
      <c r="G128" s="280">
        <f t="shared" si="9"/>
        <v>45140</v>
      </c>
      <c r="H128" s="278">
        <v>5</v>
      </c>
      <c r="I128" s="210">
        <f t="shared" si="10"/>
        <v>28.2125</v>
      </c>
      <c r="J128" s="217">
        <f t="shared" si="11"/>
        <v>0.1600709219858156</v>
      </c>
      <c r="K128" s="221">
        <f t="shared" si="12"/>
        <v>2.044305875</v>
      </c>
      <c r="L128" s="211">
        <f t="shared" si="13"/>
        <v>11.197124421778364</v>
      </c>
      <c r="M128" s="222">
        <v>32.708894</v>
      </c>
    </row>
    <row r="129" spans="1:13" s="7" customFormat="1" ht="15">
      <c r="A129" s="196" t="s">
        <v>304</v>
      </c>
      <c r="B129" s="182">
        <v>150</v>
      </c>
      <c r="C129" s="289">
        <f>Volume!J129</f>
        <v>1678.75</v>
      </c>
      <c r="D129" s="323">
        <v>276.68</v>
      </c>
      <c r="E129" s="209">
        <f t="shared" si="7"/>
        <v>41502</v>
      </c>
      <c r="F129" s="214">
        <f t="shared" si="8"/>
        <v>16.481310498883097</v>
      </c>
      <c r="G129" s="280">
        <f t="shared" si="9"/>
        <v>54092.625</v>
      </c>
      <c r="H129" s="278">
        <v>5</v>
      </c>
      <c r="I129" s="210">
        <f t="shared" si="10"/>
        <v>360.6175</v>
      </c>
      <c r="J129" s="217">
        <f t="shared" si="11"/>
        <v>0.21481310498883097</v>
      </c>
      <c r="K129" s="221">
        <f t="shared" si="12"/>
        <v>5.0662755625</v>
      </c>
      <c r="L129" s="211">
        <f t="shared" si="13"/>
        <v>27.749134081184245</v>
      </c>
      <c r="M129" s="222">
        <v>81.060409</v>
      </c>
    </row>
    <row r="130" spans="1:13" s="7" customFormat="1" ht="15">
      <c r="A130" s="196" t="s">
        <v>229</v>
      </c>
      <c r="B130" s="182">
        <v>375</v>
      </c>
      <c r="C130" s="289">
        <f>Volume!J130</f>
        <v>1154.95</v>
      </c>
      <c r="D130" s="323">
        <v>163.19</v>
      </c>
      <c r="E130" s="209">
        <f t="shared" si="7"/>
        <v>61196.25</v>
      </c>
      <c r="F130" s="214">
        <f t="shared" si="8"/>
        <v>14.129616000692668</v>
      </c>
      <c r="G130" s="280">
        <f t="shared" si="9"/>
        <v>97317.31125</v>
      </c>
      <c r="H130" s="278">
        <v>8.34</v>
      </c>
      <c r="I130" s="210">
        <f t="shared" si="10"/>
        <v>259.51283</v>
      </c>
      <c r="J130" s="217">
        <f t="shared" si="11"/>
        <v>0.22469616000692672</v>
      </c>
      <c r="K130" s="221">
        <f t="shared" si="12"/>
        <v>3.1018835625</v>
      </c>
      <c r="L130" s="211">
        <f t="shared" si="13"/>
        <v>16.989715979357356</v>
      </c>
      <c r="M130" s="222">
        <v>49.630137</v>
      </c>
    </row>
    <row r="131" spans="1:13" s="7" customFormat="1" ht="15">
      <c r="A131" s="196" t="s">
        <v>279</v>
      </c>
      <c r="B131" s="182">
        <v>350</v>
      </c>
      <c r="C131" s="289">
        <f>Volume!J131</f>
        <v>1070.95</v>
      </c>
      <c r="D131" s="323">
        <v>132.4</v>
      </c>
      <c r="E131" s="209">
        <f t="shared" si="7"/>
        <v>46340</v>
      </c>
      <c r="F131" s="214">
        <f t="shared" si="8"/>
        <v>12.362855408749242</v>
      </c>
      <c r="G131" s="280">
        <f t="shared" si="9"/>
        <v>65081.625</v>
      </c>
      <c r="H131" s="278">
        <v>5</v>
      </c>
      <c r="I131" s="210">
        <f t="shared" si="10"/>
        <v>185.9475</v>
      </c>
      <c r="J131" s="217">
        <f t="shared" si="11"/>
        <v>0.1736285540874924</v>
      </c>
      <c r="K131" s="221">
        <f t="shared" si="12"/>
        <v>3.6691494375</v>
      </c>
      <c r="L131" s="211">
        <f t="shared" si="13"/>
        <v>20.096759137761417</v>
      </c>
      <c r="M131" s="222">
        <v>58.706391</v>
      </c>
    </row>
    <row r="132" spans="1:13" s="7" customFormat="1" ht="15">
      <c r="A132" s="196" t="s">
        <v>180</v>
      </c>
      <c r="B132" s="182">
        <v>1500</v>
      </c>
      <c r="C132" s="289">
        <f>Volume!J132</f>
        <v>190.9</v>
      </c>
      <c r="D132" s="323">
        <v>25.41</v>
      </c>
      <c r="E132" s="209">
        <f t="shared" si="7"/>
        <v>38115</v>
      </c>
      <c r="F132" s="214">
        <f t="shared" si="8"/>
        <v>13.310633839706654</v>
      </c>
      <c r="G132" s="280">
        <f t="shared" si="9"/>
        <v>52432.5</v>
      </c>
      <c r="H132" s="278">
        <v>5</v>
      </c>
      <c r="I132" s="210">
        <f t="shared" si="10"/>
        <v>34.955</v>
      </c>
      <c r="J132" s="217">
        <f t="shared" si="11"/>
        <v>0.18310633839706653</v>
      </c>
      <c r="K132" s="221">
        <f t="shared" si="12"/>
        <v>3.384001375</v>
      </c>
      <c r="L132" s="211">
        <f t="shared" si="13"/>
        <v>18.534938877159988</v>
      </c>
      <c r="M132" s="222">
        <v>54.144022</v>
      </c>
    </row>
    <row r="133" spans="1:13" s="8" customFormat="1" ht="15">
      <c r="A133" s="196" t="s">
        <v>181</v>
      </c>
      <c r="B133" s="182">
        <v>850</v>
      </c>
      <c r="C133" s="289">
        <f>Volume!J133</f>
        <v>366.6</v>
      </c>
      <c r="D133" s="323">
        <v>48.62</v>
      </c>
      <c r="E133" s="209">
        <f aca="true" t="shared" si="14" ref="E133:E157">D133*B133</f>
        <v>41327</v>
      </c>
      <c r="F133" s="214">
        <f aca="true" t="shared" si="15" ref="F133:F157">D133/C133*100</f>
        <v>13.26241134751773</v>
      </c>
      <c r="G133" s="280">
        <f aca="true" t="shared" si="16" ref="G133:G157">(B133*C133)*H133%+E133</f>
        <v>56907.5</v>
      </c>
      <c r="H133" s="278">
        <v>5</v>
      </c>
      <c r="I133" s="210">
        <f aca="true" t="shared" si="17" ref="I133:I157">G133/B133</f>
        <v>66.95</v>
      </c>
      <c r="J133" s="217">
        <f aca="true" t="shared" si="18" ref="J133:J157">I133/C133</f>
        <v>0.1826241134751773</v>
      </c>
      <c r="K133" s="221">
        <f aca="true" t="shared" si="19" ref="K133:K157">M133/16</f>
        <v>3.422765625</v>
      </c>
      <c r="L133" s="211">
        <f aca="true" t="shared" si="20" ref="L133:L157">K133*SQRT(30)</f>
        <v>18.747259418657684</v>
      </c>
      <c r="M133" s="222">
        <v>54.76425</v>
      </c>
    </row>
    <row r="134" spans="1:13" s="7" customFormat="1" ht="15">
      <c r="A134" s="196" t="s">
        <v>150</v>
      </c>
      <c r="B134" s="182">
        <v>875</v>
      </c>
      <c r="C134" s="289">
        <f>Volume!J134</f>
        <v>528.15</v>
      </c>
      <c r="D134" s="323">
        <v>57</v>
      </c>
      <c r="E134" s="209">
        <f t="shared" si="14"/>
        <v>49875</v>
      </c>
      <c r="F134" s="214">
        <f t="shared" si="15"/>
        <v>10.792388525986937</v>
      </c>
      <c r="G134" s="280">
        <f t="shared" si="16"/>
        <v>72981.5625</v>
      </c>
      <c r="H134" s="278">
        <v>5</v>
      </c>
      <c r="I134" s="210">
        <f t="shared" si="17"/>
        <v>83.4075</v>
      </c>
      <c r="J134" s="217">
        <f t="shared" si="18"/>
        <v>0.15792388525986936</v>
      </c>
      <c r="K134" s="221">
        <f t="shared" si="19"/>
        <v>2.970833875</v>
      </c>
      <c r="L134" s="211">
        <f t="shared" si="20"/>
        <v>16.271927279379828</v>
      </c>
      <c r="M134" s="222">
        <v>47.533342</v>
      </c>
    </row>
    <row r="135" spans="1:13" s="8" customFormat="1" ht="15">
      <c r="A135" s="196" t="s">
        <v>151</v>
      </c>
      <c r="B135" s="182">
        <v>450</v>
      </c>
      <c r="C135" s="289">
        <f>Volume!J135</f>
        <v>1059.8</v>
      </c>
      <c r="D135" s="323">
        <v>110.38</v>
      </c>
      <c r="E135" s="209">
        <f t="shared" si="14"/>
        <v>49671</v>
      </c>
      <c r="F135" s="214">
        <f t="shared" si="15"/>
        <v>10.415172674089451</v>
      </c>
      <c r="G135" s="280">
        <f t="shared" si="16"/>
        <v>73516.5</v>
      </c>
      <c r="H135" s="278">
        <v>5</v>
      </c>
      <c r="I135" s="210">
        <f t="shared" si="17"/>
        <v>163.37</v>
      </c>
      <c r="J135" s="217">
        <f t="shared" si="18"/>
        <v>0.15415172674089453</v>
      </c>
      <c r="K135" s="221">
        <f t="shared" si="19"/>
        <v>1.796147375</v>
      </c>
      <c r="L135" s="211">
        <f t="shared" si="20"/>
        <v>9.837904338911907</v>
      </c>
      <c r="M135" s="222">
        <v>28.738358</v>
      </c>
    </row>
    <row r="136" spans="1:13" s="8" customFormat="1" ht="15">
      <c r="A136" s="196" t="s">
        <v>215</v>
      </c>
      <c r="B136" s="182">
        <v>250</v>
      </c>
      <c r="C136" s="289">
        <f>Volume!J136</f>
        <v>1591.05</v>
      </c>
      <c r="D136" s="323">
        <v>232.84</v>
      </c>
      <c r="E136" s="209">
        <f t="shared" si="14"/>
        <v>58210</v>
      </c>
      <c r="F136" s="214">
        <f t="shared" si="15"/>
        <v>14.634360956600986</v>
      </c>
      <c r="G136" s="280">
        <f t="shared" si="16"/>
        <v>78098.125</v>
      </c>
      <c r="H136" s="278">
        <v>5</v>
      </c>
      <c r="I136" s="210">
        <f t="shared" si="17"/>
        <v>312.3925</v>
      </c>
      <c r="J136" s="217">
        <f t="shared" si="18"/>
        <v>0.19634360956600985</v>
      </c>
      <c r="K136" s="221">
        <f t="shared" si="19"/>
        <v>3.8444254375</v>
      </c>
      <c r="L136" s="211">
        <f t="shared" si="20"/>
        <v>21.056785327654172</v>
      </c>
      <c r="M136" s="222">
        <v>61.510807</v>
      </c>
    </row>
    <row r="137" spans="1:13" s="8" customFormat="1" ht="15">
      <c r="A137" s="196" t="s">
        <v>230</v>
      </c>
      <c r="B137" s="182">
        <v>200</v>
      </c>
      <c r="C137" s="289">
        <f>Volume!J137</f>
        <v>1292.85</v>
      </c>
      <c r="D137" s="323">
        <v>141.62</v>
      </c>
      <c r="E137" s="209">
        <f t="shared" si="14"/>
        <v>28324</v>
      </c>
      <c r="F137" s="214">
        <f t="shared" si="15"/>
        <v>10.954093669025797</v>
      </c>
      <c r="G137" s="280">
        <f t="shared" si="16"/>
        <v>41252.5</v>
      </c>
      <c r="H137" s="278">
        <v>5</v>
      </c>
      <c r="I137" s="210">
        <f t="shared" si="17"/>
        <v>206.2625</v>
      </c>
      <c r="J137" s="217">
        <f t="shared" si="18"/>
        <v>0.15954093669025796</v>
      </c>
      <c r="K137" s="221">
        <f t="shared" si="19"/>
        <v>2.4607636875</v>
      </c>
      <c r="L137" s="211">
        <f t="shared" si="20"/>
        <v>13.478157803333435</v>
      </c>
      <c r="M137" s="222">
        <v>39.372219</v>
      </c>
    </row>
    <row r="138" spans="1:13" s="7" customFormat="1" ht="15">
      <c r="A138" s="196" t="s">
        <v>91</v>
      </c>
      <c r="B138" s="182">
        <v>7600</v>
      </c>
      <c r="C138" s="289">
        <f>Volume!J138</f>
        <v>74.05</v>
      </c>
      <c r="D138" s="323">
        <v>8.74</v>
      </c>
      <c r="E138" s="209">
        <f t="shared" si="14"/>
        <v>66424</v>
      </c>
      <c r="F138" s="214">
        <f t="shared" si="15"/>
        <v>11.802835921674545</v>
      </c>
      <c r="G138" s="280">
        <f t="shared" si="16"/>
        <v>94563</v>
      </c>
      <c r="H138" s="278">
        <v>5</v>
      </c>
      <c r="I138" s="210">
        <f t="shared" si="17"/>
        <v>12.4425</v>
      </c>
      <c r="J138" s="217">
        <f t="shared" si="18"/>
        <v>0.16802835921674547</v>
      </c>
      <c r="K138" s="221">
        <f t="shared" si="19"/>
        <v>3.15655025</v>
      </c>
      <c r="L138" s="211">
        <f t="shared" si="20"/>
        <v>17.289137758235714</v>
      </c>
      <c r="M138" s="222">
        <v>50.504804</v>
      </c>
    </row>
    <row r="139" spans="1:13" s="7" customFormat="1" ht="15">
      <c r="A139" s="196" t="s">
        <v>152</v>
      </c>
      <c r="B139" s="182">
        <v>1350</v>
      </c>
      <c r="C139" s="289">
        <f>Volume!J139</f>
        <v>224</v>
      </c>
      <c r="D139" s="323">
        <v>24.13</v>
      </c>
      <c r="E139" s="209">
        <f t="shared" si="14"/>
        <v>32575.5</v>
      </c>
      <c r="F139" s="214">
        <f t="shared" si="15"/>
        <v>10.772321428571429</v>
      </c>
      <c r="G139" s="280">
        <f t="shared" si="16"/>
        <v>47695.5</v>
      </c>
      <c r="H139" s="278">
        <v>5</v>
      </c>
      <c r="I139" s="210">
        <f t="shared" si="17"/>
        <v>35.33</v>
      </c>
      <c r="J139" s="217">
        <f t="shared" si="18"/>
        <v>0.15772321428571429</v>
      </c>
      <c r="K139" s="221">
        <f t="shared" si="19"/>
        <v>1.588664125</v>
      </c>
      <c r="L139" s="211">
        <f t="shared" si="20"/>
        <v>8.701471775617069</v>
      </c>
      <c r="M139" s="222">
        <v>25.418626</v>
      </c>
    </row>
    <row r="140" spans="1:13" s="8" customFormat="1" ht="15">
      <c r="A140" s="196" t="s">
        <v>208</v>
      </c>
      <c r="B140" s="182">
        <v>412</v>
      </c>
      <c r="C140" s="289">
        <f>Volume!J140</f>
        <v>963.3</v>
      </c>
      <c r="D140" s="323">
        <v>101.94</v>
      </c>
      <c r="E140" s="209">
        <f t="shared" si="14"/>
        <v>41999.28</v>
      </c>
      <c r="F140" s="214">
        <f t="shared" si="15"/>
        <v>10.58237309249455</v>
      </c>
      <c r="G140" s="280">
        <f t="shared" si="16"/>
        <v>61843.259999999995</v>
      </c>
      <c r="H140" s="278">
        <v>5</v>
      </c>
      <c r="I140" s="210">
        <f t="shared" si="17"/>
        <v>150.105</v>
      </c>
      <c r="J140" s="217">
        <f t="shared" si="18"/>
        <v>0.1558237309249455</v>
      </c>
      <c r="K140" s="221">
        <f t="shared" si="19"/>
        <v>2.4501476875</v>
      </c>
      <c r="L140" s="211">
        <f t="shared" si="20"/>
        <v>13.420011576628685</v>
      </c>
      <c r="M140" s="222">
        <v>39.202363</v>
      </c>
    </row>
    <row r="141" spans="1:13" s="7" customFormat="1" ht="15">
      <c r="A141" s="196" t="s">
        <v>231</v>
      </c>
      <c r="B141" s="182">
        <v>800</v>
      </c>
      <c r="C141" s="289">
        <f>Volume!J141</f>
        <v>589.45</v>
      </c>
      <c r="D141" s="323">
        <v>62.13</v>
      </c>
      <c r="E141" s="209">
        <f t="shared" si="14"/>
        <v>49704</v>
      </c>
      <c r="F141" s="214">
        <f t="shared" si="15"/>
        <v>10.540334209856645</v>
      </c>
      <c r="G141" s="280">
        <f t="shared" si="16"/>
        <v>73282</v>
      </c>
      <c r="H141" s="278">
        <v>5</v>
      </c>
      <c r="I141" s="210">
        <f t="shared" si="17"/>
        <v>91.6025</v>
      </c>
      <c r="J141" s="217">
        <f t="shared" si="18"/>
        <v>0.15540334209856646</v>
      </c>
      <c r="K141" s="221">
        <f t="shared" si="19"/>
        <v>2.229290125</v>
      </c>
      <c r="L141" s="211">
        <f t="shared" si="20"/>
        <v>12.210324886860114</v>
      </c>
      <c r="M141" s="222">
        <v>35.668642</v>
      </c>
    </row>
    <row r="142" spans="1:13" s="8" customFormat="1" ht="15">
      <c r="A142" s="196" t="s">
        <v>185</v>
      </c>
      <c r="B142" s="182">
        <v>675</v>
      </c>
      <c r="C142" s="289">
        <f>Volume!J142</f>
        <v>471.35</v>
      </c>
      <c r="D142" s="323">
        <v>50.27</v>
      </c>
      <c r="E142" s="209">
        <f t="shared" si="14"/>
        <v>33932.25</v>
      </c>
      <c r="F142" s="214">
        <f t="shared" si="15"/>
        <v>10.665110851808635</v>
      </c>
      <c r="G142" s="280">
        <f t="shared" si="16"/>
        <v>49840.3125</v>
      </c>
      <c r="H142" s="278">
        <v>5</v>
      </c>
      <c r="I142" s="210">
        <f t="shared" si="17"/>
        <v>73.8375</v>
      </c>
      <c r="J142" s="217">
        <f t="shared" si="18"/>
        <v>0.15665110851808636</v>
      </c>
      <c r="K142" s="221">
        <f t="shared" si="19"/>
        <v>2.3935184375</v>
      </c>
      <c r="L142" s="211">
        <f t="shared" si="20"/>
        <v>13.109840400232692</v>
      </c>
      <c r="M142" s="222">
        <v>38.296295</v>
      </c>
    </row>
    <row r="143" spans="1:13" s="7" customFormat="1" ht="15">
      <c r="A143" s="196" t="s">
        <v>206</v>
      </c>
      <c r="B143" s="182">
        <v>275</v>
      </c>
      <c r="C143" s="289">
        <f>Volume!J143</f>
        <v>729.15</v>
      </c>
      <c r="D143" s="323">
        <v>78.11</v>
      </c>
      <c r="E143" s="209">
        <f t="shared" si="14"/>
        <v>21480.25</v>
      </c>
      <c r="F143" s="214">
        <f t="shared" si="15"/>
        <v>10.712473427964069</v>
      </c>
      <c r="G143" s="280">
        <f t="shared" si="16"/>
        <v>31506.0625</v>
      </c>
      <c r="H143" s="278">
        <v>5</v>
      </c>
      <c r="I143" s="210">
        <f t="shared" si="17"/>
        <v>114.5675</v>
      </c>
      <c r="J143" s="217">
        <f t="shared" si="18"/>
        <v>0.1571247342796407</v>
      </c>
      <c r="K143" s="221">
        <f t="shared" si="19"/>
        <v>1.6223405</v>
      </c>
      <c r="L143" s="211">
        <f t="shared" si="20"/>
        <v>8.885924878042099</v>
      </c>
      <c r="M143" s="222">
        <v>25.957448</v>
      </c>
    </row>
    <row r="144" spans="1:13" s="7" customFormat="1" ht="15">
      <c r="A144" s="196" t="s">
        <v>118</v>
      </c>
      <c r="B144" s="182">
        <v>250</v>
      </c>
      <c r="C144" s="289">
        <f>Volume!J144</f>
        <v>1313.45</v>
      </c>
      <c r="D144" s="323">
        <v>139.24</v>
      </c>
      <c r="E144" s="209">
        <f t="shared" si="14"/>
        <v>34810</v>
      </c>
      <c r="F144" s="214">
        <f t="shared" si="15"/>
        <v>10.601088735772203</v>
      </c>
      <c r="G144" s="280">
        <f t="shared" si="16"/>
        <v>51228.125</v>
      </c>
      <c r="H144" s="278">
        <v>5</v>
      </c>
      <c r="I144" s="210">
        <f t="shared" si="17"/>
        <v>204.9125</v>
      </c>
      <c r="J144" s="217">
        <f t="shared" si="18"/>
        <v>0.15601088735772203</v>
      </c>
      <c r="K144" s="221">
        <f t="shared" si="19"/>
        <v>2.07079775</v>
      </c>
      <c r="L144" s="211">
        <f t="shared" si="20"/>
        <v>11.342226397059436</v>
      </c>
      <c r="M144" s="222">
        <v>33.132764</v>
      </c>
    </row>
    <row r="145" spans="1:13" s="7" customFormat="1" ht="15">
      <c r="A145" s="196" t="s">
        <v>232</v>
      </c>
      <c r="B145" s="182">
        <v>411</v>
      </c>
      <c r="C145" s="289">
        <f>Volume!J145</f>
        <v>937.2</v>
      </c>
      <c r="D145" s="323">
        <v>131.15</v>
      </c>
      <c r="E145" s="209">
        <f t="shared" si="14"/>
        <v>53902.65</v>
      </c>
      <c r="F145" s="214">
        <f t="shared" si="15"/>
        <v>13.993811352966281</v>
      </c>
      <c r="G145" s="280">
        <f t="shared" si="16"/>
        <v>73162.11</v>
      </c>
      <c r="H145" s="278">
        <v>5</v>
      </c>
      <c r="I145" s="210">
        <f t="shared" si="17"/>
        <v>178.01</v>
      </c>
      <c r="J145" s="217">
        <f t="shared" si="18"/>
        <v>0.1899381135296628</v>
      </c>
      <c r="K145" s="221">
        <f t="shared" si="19"/>
        <v>3.570430625</v>
      </c>
      <c r="L145" s="211">
        <f t="shared" si="20"/>
        <v>19.55605393319769</v>
      </c>
      <c r="M145" s="222">
        <v>57.12689</v>
      </c>
    </row>
    <row r="146" spans="1:13" s="7" customFormat="1" ht="15">
      <c r="A146" s="196" t="s">
        <v>305</v>
      </c>
      <c r="B146" s="182">
        <v>3850</v>
      </c>
      <c r="C146" s="289">
        <f>Volume!J146</f>
        <v>52.6</v>
      </c>
      <c r="D146" s="323">
        <v>6.83</v>
      </c>
      <c r="E146" s="209">
        <f t="shared" si="14"/>
        <v>26295.5</v>
      </c>
      <c r="F146" s="214">
        <f t="shared" si="15"/>
        <v>12.984790874524716</v>
      </c>
      <c r="G146" s="280">
        <f t="shared" si="16"/>
        <v>36421</v>
      </c>
      <c r="H146" s="278">
        <v>5</v>
      </c>
      <c r="I146" s="210">
        <f t="shared" si="17"/>
        <v>9.46</v>
      </c>
      <c r="J146" s="217">
        <f t="shared" si="18"/>
        <v>0.17984790874524717</v>
      </c>
      <c r="K146" s="221">
        <f t="shared" si="19"/>
        <v>3.0576005625</v>
      </c>
      <c r="L146" s="211">
        <f t="shared" si="20"/>
        <v>16.747167999217343</v>
      </c>
      <c r="M146" s="222">
        <v>48.921609</v>
      </c>
    </row>
    <row r="147" spans="1:13" s="7" customFormat="1" ht="15">
      <c r="A147" s="196" t="s">
        <v>306</v>
      </c>
      <c r="B147" s="182">
        <v>10450</v>
      </c>
      <c r="C147" s="289">
        <f>Volume!J147</f>
        <v>21.6</v>
      </c>
      <c r="D147" s="323">
        <v>3.41</v>
      </c>
      <c r="E147" s="209">
        <f t="shared" si="14"/>
        <v>35634.5</v>
      </c>
      <c r="F147" s="214">
        <f t="shared" si="15"/>
        <v>15.787037037037036</v>
      </c>
      <c r="G147" s="280">
        <f t="shared" si="16"/>
        <v>46920.5</v>
      </c>
      <c r="H147" s="278">
        <v>5</v>
      </c>
      <c r="I147" s="210">
        <f t="shared" si="17"/>
        <v>4.49</v>
      </c>
      <c r="J147" s="217">
        <f t="shared" si="18"/>
        <v>0.20787037037037037</v>
      </c>
      <c r="K147" s="221">
        <f t="shared" si="19"/>
        <v>3.3860664375</v>
      </c>
      <c r="L147" s="211">
        <f t="shared" si="20"/>
        <v>18.546249690299067</v>
      </c>
      <c r="M147" s="222">
        <v>54.177063</v>
      </c>
    </row>
    <row r="148" spans="1:13" s="8" customFormat="1" ht="15">
      <c r="A148" s="196" t="s">
        <v>173</v>
      </c>
      <c r="B148" s="182">
        <v>2950</v>
      </c>
      <c r="C148" s="289">
        <f>Volume!J148</f>
        <v>79.6</v>
      </c>
      <c r="D148" s="323">
        <v>8.64</v>
      </c>
      <c r="E148" s="209">
        <f t="shared" si="14"/>
        <v>25488</v>
      </c>
      <c r="F148" s="214">
        <f t="shared" si="15"/>
        <v>10.85427135678392</v>
      </c>
      <c r="G148" s="280">
        <f t="shared" si="16"/>
        <v>37229</v>
      </c>
      <c r="H148" s="278">
        <v>5</v>
      </c>
      <c r="I148" s="210">
        <f t="shared" si="17"/>
        <v>12.62</v>
      </c>
      <c r="J148" s="217">
        <f t="shared" si="18"/>
        <v>0.1585427135678392</v>
      </c>
      <c r="K148" s="221">
        <f t="shared" si="19"/>
        <v>2.736723</v>
      </c>
      <c r="L148" s="211">
        <f t="shared" si="20"/>
        <v>14.989649207432107</v>
      </c>
      <c r="M148" s="222">
        <v>43.787568</v>
      </c>
    </row>
    <row r="149" spans="1:13" s="7" customFormat="1" ht="15">
      <c r="A149" s="196" t="s">
        <v>307</v>
      </c>
      <c r="B149" s="182">
        <v>200</v>
      </c>
      <c r="C149" s="289">
        <f>Volume!J149</f>
        <v>1117.7</v>
      </c>
      <c r="D149" s="323">
        <v>129.95</v>
      </c>
      <c r="E149" s="209">
        <f t="shared" si="14"/>
        <v>25989.999999999996</v>
      </c>
      <c r="F149" s="214">
        <f t="shared" si="15"/>
        <v>11.626554531627448</v>
      </c>
      <c r="G149" s="280">
        <f t="shared" si="16"/>
        <v>37167</v>
      </c>
      <c r="H149" s="278">
        <v>5</v>
      </c>
      <c r="I149" s="210">
        <f t="shared" si="17"/>
        <v>185.835</v>
      </c>
      <c r="J149" s="217">
        <f t="shared" si="18"/>
        <v>0.1662655453162745</v>
      </c>
      <c r="K149" s="221">
        <f t="shared" si="19"/>
        <v>2.5993168125</v>
      </c>
      <c r="L149" s="211">
        <f t="shared" si="20"/>
        <v>14.237044523086764</v>
      </c>
      <c r="M149" s="222">
        <v>41.589069</v>
      </c>
    </row>
    <row r="150" spans="1:13" s="7" customFormat="1" ht="15">
      <c r="A150" s="196" t="s">
        <v>82</v>
      </c>
      <c r="B150" s="182">
        <v>4200</v>
      </c>
      <c r="C150" s="289">
        <f>Volume!J150</f>
        <v>117.9</v>
      </c>
      <c r="D150" s="323">
        <v>13.67</v>
      </c>
      <c r="E150" s="209">
        <f t="shared" si="14"/>
        <v>57414</v>
      </c>
      <c r="F150" s="214">
        <f t="shared" si="15"/>
        <v>11.594571670907548</v>
      </c>
      <c r="G150" s="280">
        <f t="shared" si="16"/>
        <v>82173</v>
      </c>
      <c r="H150" s="278">
        <v>5</v>
      </c>
      <c r="I150" s="210">
        <f t="shared" si="17"/>
        <v>19.565</v>
      </c>
      <c r="J150" s="217">
        <f t="shared" si="18"/>
        <v>0.16594571670907549</v>
      </c>
      <c r="K150" s="221">
        <f t="shared" si="19"/>
        <v>3.184963</v>
      </c>
      <c r="L150" s="211">
        <f t="shared" si="20"/>
        <v>17.444760799193265</v>
      </c>
      <c r="M150" s="222">
        <v>50.959408</v>
      </c>
    </row>
    <row r="151" spans="1:13" s="8" customFormat="1" ht="15">
      <c r="A151" s="196" t="s">
        <v>153</v>
      </c>
      <c r="B151" s="182">
        <v>900</v>
      </c>
      <c r="C151" s="289">
        <f>Volume!J151</f>
        <v>546.35</v>
      </c>
      <c r="D151" s="323">
        <v>66.71</v>
      </c>
      <c r="E151" s="209">
        <f t="shared" si="14"/>
        <v>60038.99999999999</v>
      </c>
      <c r="F151" s="214">
        <f t="shared" si="15"/>
        <v>12.210121716848173</v>
      </c>
      <c r="G151" s="280">
        <f t="shared" si="16"/>
        <v>84624.75</v>
      </c>
      <c r="H151" s="278">
        <v>5</v>
      </c>
      <c r="I151" s="210">
        <f t="shared" si="17"/>
        <v>94.0275</v>
      </c>
      <c r="J151" s="217">
        <f t="shared" si="18"/>
        <v>0.17210121716848173</v>
      </c>
      <c r="K151" s="221">
        <f t="shared" si="19"/>
        <v>2.238566375</v>
      </c>
      <c r="L151" s="211">
        <f t="shared" si="20"/>
        <v>12.261133000600688</v>
      </c>
      <c r="M151" s="222">
        <v>35.817062</v>
      </c>
    </row>
    <row r="152" spans="1:13" s="7" customFormat="1" ht="15">
      <c r="A152" s="196" t="s">
        <v>154</v>
      </c>
      <c r="B152" s="182">
        <v>6900</v>
      </c>
      <c r="C152" s="289">
        <f>Volume!J152</f>
        <v>48.65</v>
      </c>
      <c r="D152" s="323">
        <v>5.33</v>
      </c>
      <c r="E152" s="209">
        <f t="shared" si="14"/>
        <v>36777</v>
      </c>
      <c r="F152" s="214">
        <f t="shared" si="15"/>
        <v>10.955806783144913</v>
      </c>
      <c r="G152" s="280">
        <f t="shared" si="16"/>
        <v>53561.25</v>
      </c>
      <c r="H152" s="278">
        <v>5</v>
      </c>
      <c r="I152" s="210">
        <f t="shared" si="17"/>
        <v>7.7625</v>
      </c>
      <c r="J152" s="217">
        <f t="shared" si="18"/>
        <v>0.15955806783144913</v>
      </c>
      <c r="K152" s="221">
        <f t="shared" si="19"/>
        <v>2.8847229375</v>
      </c>
      <c r="L152" s="211">
        <f t="shared" si="20"/>
        <v>15.800278250213154</v>
      </c>
      <c r="M152" s="222">
        <v>46.155567</v>
      </c>
    </row>
    <row r="153" spans="1:13" s="7" customFormat="1" ht="15">
      <c r="A153" s="196" t="s">
        <v>308</v>
      </c>
      <c r="B153" s="182">
        <v>1800</v>
      </c>
      <c r="C153" s="289">
        <f>Volume!J153</f>
        <v>110.45</v>
      </c>
      <c r="D153" s="323">
        <v>14.26</v>
      </c>
      <c r="E153" s="209">
        <f t="shared" si="14"/>
        <v>25668</v>
      </c>
      <c r="F153" s="214">
        <f t="shared" si="15"/>
        <v>12.910819375282934</v>
      </c>
      <c r="G153" s="280">
        <f t="shared" si="16"/>
        <v>35608.5</v>
      </c>
      <c r="H153" s="278">
        <v>5</v>
      </c>
      <c r="I153" s="210">
        <f t="shared" si="17"/>
        <v>19.7825</v>
      </c>
      <c r="J153" s="217">
        <f t="shared" si="18"/>
        <v>0.17910819375282933</v>
      </c>
      <c r="K153" s="221">
        <f t="shared" si="19"/>
        <v>3.3780660625</v>
      </c>
      <c r="L153" s="211">
        <f t="shared" si="20"/>
        <v>18.50242983173906</v>
      </c>
      <c r="M153" s="222">
        <v>54.049057</v>
      </c>
    </row>
    <row r="154" spans="1:13" s="8" customFormat="1" ht="15">
      <c r="A154" s="196" t="s">
        <v>155</v>
      </c>
      <c r="B154" s="182">
        <v>525</v>
      </c>
      <c r="C154" s="289">
        <f>Volume!J154</f>
        <v>489.25</v>
      </c>
      <c r="D154" s="323">
        <v>64.58</v>
      </c>
      <c r="E154" s="209">
        <f t="shared" si="14"/>
        <v>33904.5</v>
      </c>
      <c r="F154" s="214">
        <f t="shared" si="15"/>
        <v>13.199795605518649</v>
      </c>
      <c r="G154" s="280">
        <f t="shared" si="16"/>
        <v>46747.3125</v>
      </c>
      <c r="H154" s="278">
        <v>5</v>
      </c>
      <c r="I154" s="210">
        <f t="shared" si="17"/>
        <v>89.0425</v>
      </c>
      <c r="J154" s="217">
        <f t="shared" si="18"/>
        <v>0.1819979560551865</v>
      </c>
      <c r="K154" s="221">
        <f t="shared" si="19"/>
        <v>2.8725259375</v>
      </c>
      <c r="L154" s="211">
        <f t="shared" si="20"/>
        <v>15.733472529874248</v>
      </c>
      <c r="M154" s="222">
        <v>45.960415</v>
      </c>
    </row>
    <row r="155" spans="1:13" s="7" customFormat="1" ht="15">
      <c r="A155" s="196" t="s">
        <v>38</v>
      </c>
      <c r="B155" s="182">
        <v>600</v>
      </c>
      <c r="C155" s="289">
        <f>Volume!J155</f>
        <v>621.75</v>
      </c>
      <c r="D155" s="323">
        <v>66.55</v>
      </c>
      <c r="E155" s="209">
        <f t="shared" si="14"/>
        <v>39930</v>
      </c>
      <c r="F155" s="214">
        <f t="shared" si="15"/>
        <v>10.703659026940088</v>
      </c>
      <c r="G155" s="280">
        <f t="shared" si="16"/>
        <v>58582.5</v>
      </c>
      <c r="H155" s="278">
        <v>5</v>
      </c>
      <c r="I155" s="210">
        <f t="shared" si="17"/>
        <v>97.6375</v>
      </c>
      <c r="J155" s="217">
        <f t="shared" si="18"/>
        <v>0.1570365902694009</v>
      </c>
      <c r="K155" s="221">
        <f t="shared" si="19"/>
        <v>2.2368231875</v>
      </c>
      <c r="L155" s="211">
        <f t="shared" si="20"/>
        <v>12.251585169443578</v>
      </c>
      <c r="M155" s="222">
        <v>35.789171</v>
      </c>
    </row>
    <row r="156" spans="1:13" s="8" customFormat="1" ht="15">
      <c r="A156" s="196" t="s">
        <v>156</v>
      </c>
      <c r="B156" s="182">
        <v>600</v>
      </c>
      <c r="C156" s="289">
        <f>Volume!J156</f>
        <v>364.35</v>
      </c>
      <c r="D156" s="323">
        <v>39.31</v>
      </c>
      <c r="E156" s="209">
        <f t="shared" si="14"/>
        <v>23586</v>
      </c>
      <c r="F156" s="214">
        <f t="shared" si="15"/>
        <v>10.789076437491422</v>
      </c>
      <c r="G156" s="280">
        <f t="shared" si="16"/>
        <v>34516.5</v>
      </c>
      <c r="H156" s="278">
        <v>5</v>
      </c>
      <c r="I156" s="210">
        <f t="shared" si="17"/>
        <v>57.5275</v>
      </c>
      <c r="J156" s="217">
        <f t="shared" si="18"/>
        <v>0.15789076437491423</v>
      </c>
      <c r="K156" s="221">
        <f t="shared" si="19"/>
        <v>2.1191735</v>
      </c>
      <c r="L156" s="211">
        <f t="shared" si="20"/>
        <v>11.607191292171741</v>
      </c>
      <c r="M156" s="222">
        <v>33.906776</v>
      </c>
    </row>
    <row r="157" spans="1:13" s="7" customFormat="1" ht="15">
      <c r="A157" s="196" t="s">
        <v>211</v>
      </c>
      <c r="B157" s="182">
        <v>700</v>
      </c>
      <c r="C157" s="289">
        <f>Volume!J157</f>
        <v>302.1</v>
      </c>
      <c r="D157" s="323">
        <v>36.17</v>
      </c>
      <c r="E157" s="209">
        <f t="shared" si="14"/>
        <v>25319</v>
      </c>
      <c r="F157" s="214">
        <f t="shared" si="15"/>
        <v>11.972856669976828</v>
      </c>
      <c r="G157" s="280">
        <f t="shared" si="16"/>
        <v>35892.5</v>
      </c>
      <c r="H157" s="278">
        <v>5</v>
      </c>
      <c r="I157" s="210">
        <f t="shared" si="17"/>
        <v>51.275</v>
      </c>
      <c r="J157" s="217">
        <f t="shared" si="18"/>
        <v>0.16972856669976827</v>
      </c>
      <c r="K157" s="221">
        <f t="shared" si="19"/>
        <v>3.3919564375</v>
      </c>
      <c r="L157" s="211">
        <f t="shared" si="20"/>
        <v>18.578510548936123</v>
      </c>
      <c r="M157" s="222">
        <v>54.271303</v>
      </c>
    </row>
    <row r="158" spans="3:13" ht="14.25">
      <c r="C158" s="2"/>
      <c r="D158" s="112"/>
      <c r="H158" s="278"/>
      <c r="M158" s="71"/>
    </row>
    <row r="159" spans="3:13" ht="14.25">
      <c r="C159" s="2"/>
      <c r="D159" s="113"/>
      <c r="F159" s="67"/>
      <c r="H159" s="278"/>
      <c r="M159" s="71"/>
    </row>
    <row r="160" spans="3:13" ht="12.75">
      <c r="C160" s="2"/>
      <c r="D160" s="114"/>
      <c r="M160" s="71"/>
    </row>
    <row r="161" spans="3:13" ht="12.75">
      <c r="C161" s="2"/>
      <c r="D161" s="114"/>
      <c r="M161" s="1"/>
    </row>
    <row r="162" spans="3:13" ht="12.75">
      <c r="C162" s="2"/>
      <c r="D162" s="114"/>
      <c r="M162" s="1"/>
    </row>
    <row r="163" spans="3:13" ht="12.75">
      <c r="C163" s="2"/>
      <c r="D163" s="114"/>
      <c r="M163" s="1"/>
    </row>
    <row r="164" spans="3:13" ht="12.75">
      <c r="C164" s="2"/>
      <c r="D164" s="114"/>
      <c r="M164" s="1"/>
    </row>
    <row r="165" spans="3:13" ht="12.75">
      <c r="C165" s="2"/>
      <c r="D165" s="114"/>
      <c r="E165" s="2"/>
      <c r="F165" s="5"/>
      <c r="M165" s="1"/>
    </row>
    <row r="166" spans="3:13" ht="12.75">
      <c r="C166" s="2"/>
      <c r="D166" s="114"/>
      <c r="M166" s="1"/>
    </row>
    <row r="167" spans="3:13" ht="12.75">
      <c r="C167" s="2"/>
      <c r="D167" s="113"/>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1:13" ht="12.75">
      <c r="A172" s="76"/>
      <c r="C172" s="2"/>
      <c r="D172" s="113"/>
      <c r="M172" s="1"/>
    </row>
    <row r="173" spans="3:13" ht="12.75">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M189" s="1"/>
    </row>
    <row r="190" spans="3:13" ht="12.75">
      <c r="C190" s="2"/>
      <c r="M190" s="1"/>
    </row>
    <row r="191" ht="12.75">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5"/>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2"/>
    </row>
    <row r="443" ht="12.75">
      <c r="M443" s="2"/>
    </row>
    <row r="444" ht="12.75">
      <c r="M444" s="2"/>
    </row>
    <row r="445" ht="12.75">
      <c r="M445" s="2"/>
    </row>
    <row r="446" ht="12.75">
      <c r="M446" s="2"/>
    </row>
    <row r="447" ht="12.75">
      <c r="M447"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2007-01-22T12:56:22Z</dcterms:modified>
  <cp:category/>
  <cp:version/>
  <cp:contentType/>
  <cp:contentStatus/>
</cp:coreProperties>
</file>